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민솔\01. 공주지사\1. 공사감독\7. 지역개발\17. 유구읍\2. 계약\2. 자재\2. 행정복지센터\1. 분전반\"/>
    </mc:Choice>
  </mc:AlternateContent>
  <bookViews>
    <workbookView xWindow="-105" yWindow="-105" windowWidth="30930" windowHeight="16770" tabRatio="724" firstSheet="1" activeTab="1"/>
  </bookViews>
  <sheets>
    <sheet name="원가" sheetId="3" state="hidden" r:id="rId1"/>
    <sheet name="총괄표" sheetId="11" r:id="rId2"/>
    <sheet name="내역서" sheetId="10" r:id="rId3"/>
    <sheet name="내역서(행정복지센터)" sheetId="18" r:id="rId4"/>
    <sheet name="일대목차" sheetId="12" r:id="rId5"/>
    <sheet name="일위대가" sheetId="9" r:id="rId6"/>
    <sheet name="일위노임" sheetId="15" r:id="rId7"/>
    <sheet name="합산자재" sheetId="6" state="hidden" r:id="rId8"/>
    <sheet name="단가조사" sheetId="7" r:id="rId9"/>
    <sheet name="옵션" sheetId="5" state="hidden" r:id="rId10"/>
  </sheets>
  <externalReferences>
    <externalReference r:id="rId11"/>
    <externalReference r:id="rId12"/>
  </externalReferences>
  <definedNames>
    <definedName name="_">#N/A</definedName>
    <definedName name="_______A1">#REF!</definedName>
    <definedName name="_______B100000">#REF!</definedName>
    <definedName name="_______b2">#REF!</definedName>
    <definedName name="_______B66000">#REF!</definedName>
    <definedName name="_______B70000">#REF!</definedName>
    <definedName name="_______C67000">#REF!</definedName>
    <definedName name="_______C68000">#REF!</definedName>
    <definedName name="______A1">#REF!</definedName>
    <definedName name="______B100000">#REF!</definedName>
    <definedName name="______b2">#REF!</definedName>
    <definedName name="______B66000">#REF!</definedName>
    <definedName name="______B70000">#REF!</definedName>
    <definedName name="______C67000">#REF!</definedName>
    <definedName name="______C68000">#REF!</definedName>
    <definedName name="_____A1">#REF!</definedName>
    <definedName name="_____B100000">#REF!</definedName>
    <definedName name="_____b2">#REF!</definedName>
    <definedName name="_____B66000">#REF!</definedName>
    <definedName name="_____B70000">#REF!</definedName>
    <definedName name="_____C67000">#REF!</definedName>
    <definedName name="_____C68000">#REF!</definedName>
    <definedName name="_____CDT2">#REF!</definedName>
    <definedName name="_____D1">#REF!</definedName>
    <definedName name="_____D2">#REF!</definedName>
    <definedName name="_____DOG1">#REF!</definedName>
    <definedName name="_____DOG2">#REF!</definedName>
    <definedName name="_____DOG3">#REF!</definedName>
    <definedName name="_____DOG4">#REF!</definedName>
    <definedName name="_____H600000">#REF!</definedName>
    <definedName name="_____IJ66980">#REF!</definedName>
    <definedName name="_____KLN1">#REF!</definedName>
    <definedName name="_____ll15">#REF!</definedName>
    <definedName name="_____LP1">#REF!</definedName>
    <definedName name="_____LP2">#REF!</definedName>
    <definedName name="_____MM562">#REF!</definedName>
    <definedName name="_____NMB96">#REF!</definedName>
    <definedName name="_____PC10">#N/A</definedName>
    <definedName name="_____PC20">#N/A</definedName>
    <definedName name="_____PC30">#N/A</definedName>
    <definedName name="_____PC40">#N/A</definedName>
    <definedName name="_____PC50">#N/A</definedName>
    <definedName name="_____PI48">#REF!</definedName>
    <definedName name="_____PI60">#REF!</definedName>
    <definedName name="_____PVC100">#REF!</definedName>
    <definedName name="_____PVC125">#REF!</definedName>
    <definedName name="_____PVC150">#REF!</definedName>
    <definedName name="_____Q1">#REF!</definedName>
    <definedName name="_____Q2">#REF!</definedName>
    <definedName name="_____Q3">#REF!</definedName>
    <definedName name="_____q45" localSheetId="3" hidden="1">{"'용역비'!$A$4:$C$8"}</definedName>
    <definedName name="_____q45" hidden="1">{"'용역비'!$A$4:$C$8"}</definedName>
    <definedName name="_____RMK10">#N/A</definedName>
    <definedName name="_____RMK20">#N/A</definedName>
    <definedName name="_____RMK30">#N/A</definedName>
    <definedName name="_____RMK40">#N/A</definedName>
    <definedName name="_____RMK50">#N/A</definedName>
    <definedName name="_____RO110">#REF!</definedName>
    <definedName name="_____RO22">#REF!</definedName>
    <definedName name="_____RO35">#REF!</definedName>
    <definedName name="_____RO60">#REF!</definedName>
    <definedName name="_____RO80">#REF!</definedName>
    <definedName name="_____SS200">#REF!</definedName>
    <definedName name="_____ss300">#REF!</definedName>
    <definedName name="_____ss400">#REF!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_TON1">#REF!</definedName>
    <definedName name="_____TON2">#REF!</definedName>
    <definedName name="_____UPR10">#N/A</definedName>
    <definedName name="_____UPR20">#N/A</definedName>
    <definedName name="_____UPR30">#N/A</definedName>
    <definedName name="_____UPR40">#N/A</definedName>
    <definedName name="_____UPR50">#N/A</definedName>
    <definedName name="_____WW2">#REF!</definedName>
    <definedName name="_____WW6">#REF!</definedName>
    <definedName name="_____YO1">#N/A</definedName>
    <definedName name="_____zz5">#REF!</definedName>
    <definedName name="____A1">#REF!</definedName>
    <definedName name="____B100000">#REF!</definedName>
    <definedName name="____b2">#REF!</definedName>
    <definedName name="____B66000">#REF!</definedName>
    <definedName name="____B70000">#REF!</definedName>
    <definedName name="____C67000">#REF!</definedName>
    <definedName name="____C68000">#REF!</definedName>
    <definedName name="____CDT2">#REF!</definedName>
    <definedName name="____D1">#REF!</definedName>
    <definedName name="____D2">#REF!</definedName>
    <definedName name="____DOG1">#REF!</definedName>
    <definedName name="____DOG2">#REF!</definedName>
    <definedName name="____DOG3">#REF!</definedName>
    <definedName name="____DOG4">#REF!</definedName>
    <definedName name="____H600000">#REF!</definedName>
    <definedName name="____IJ66980">#REF!</definedName>
    <definedName name="____KLN1">#REF!</definedName>
    <definedName name="____ll15">#REF!</definedName>
    <definedName name="____LP1">#REF!</definedName>
    <definedName name="____LP2">#REF!</definedName>
    <definedName name="____MM562">#REF!</definedName>
    <definedName name="____NMB96">#REF!</definedName>
    <definedName name="____PC10">#N/A</definedName>
    <definedName name="____PC20">#N/A</definedName>
    <definedName name="____PC30">#N/A</definedName>
    <definedName name="____PC40">#N/A</definedName>
    <definedName name="____PC50">#N/A</definedName>
    <definedName name="____PI48">#REF!</definedName>
    <definedName name="____PI60">#REF!</definedName>
    <definedName name="____PVC100">#REF!</definedName>
    <definedName name="____PVC125">#REF!</definedName>
    <definedName name="____PVC150">#REF!</definedName>
    <definedName name="____Q1">#REF!</definedName>
    <definedName name="____Q2">#REF!</definedName>
    <definedName name="____Q3">#REF!</definedName>
    <definedName name="____q45" localSheetId="3" hidden="1">{"'용역비'!$A$4:$C$8"}</definedName>
    <definedName name="____q45" hidden="1">{"'용역비'!$A$4:$C$8"}</definedName>
    <definedName name="____RMK10">#N/A</definedName>
    <definedName name="____RMK20">#N/A</definedName>
    <definedName name="____RMK30">#N/A</definedName>
    <definedName name="____RMK40">#N/A</definedName>
    <definedName name="____RMK50">#N/A</definedName>
    <definedName name="____RO110">#REF!</definedName>
    <definedName name="____RO22">#REF!</definedName>
    <definedName name="____RO35">#REF!</definedName>
    <definedName name="____RO60">#REF!</definedName>
    <definedName name="____RO80">#REF!</definedName>
    <definedName name="____SS200">#REF!</definedName>
    <definedName name="____ss300">#REF!</definedName>
    <definedName name="____ss400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TON1">#REF!</definedName>
    <definedName name="____TON2">#REF!</definedName>
    <definedName name="____UPR10">#N/A</definedName>
    <definedName name="____UPR20">#N/A</definedName>
    <definedName name="____UPR30">#N/A</definedName>
    <definedName name="____UPR40">#N/A</definedName>
    <definedName name="____UPR50">#N/A</definedName>
    <definedName name="____WW2">#REF!</definedName>
    <definedName name="____WW6">#REF!</definedName>
    <definedName name="____YO1">#N/A</definedName>
    <definedName name="____zz5">#REF!</definedName>
    <definedName name="___A1">#REF!</definedName>
    <definedName name="___B100000">#REF!</definedName>
    <definedName name="___b2">#REF!</definedName>
    <definedName name="___B66000">#REF!</definedName>
    <definedName name="___B70000">#REF!</definedName>
    <definedName name="___C67000">#REF!</definedName>
    <definedName name="___C68000">#REF!</definedName>
    <definedName name="___CDT2">#REF!</definedName>
    <definedName name="___D1">#REF!</definedName>
    <definedName name="___D2">#REF!</definedName>
    <definedName name="___DOG1">#REF!</definedName>
    <definedName name="___DOG2">#REF!</definedName>
    <definedName name="___DOG3">#REF!</definedName>
    <definedName name="___DOG4">#REF!</definedName>
    <definedName name="___H600000">#REF!</definedName>
    <definedName name="___IJ66980">#REF!</definedName>
    <definedName name="___KLN1">#REF!</definedName>
    <definedName name="___ll15">#REF!</definedName>
    <definedName name="___LP1">#REF!</definedName>
    <definedName name="___LP2">#REF!</definedName>
    <definedName name="___MM562">#REF!</definedName>
    <definedName name="___NMB96">#REF!</definedName>
    <definedName name="___PC10">#N/A</definedName>
    <definedName name="___PC20">#N/A</definedName>
    <definedName name="___PC30">#N/A</definedName>
    <definedName name="___PC40">#N/A</definedName>
    <definedName name="___PC50">#N/A</definedName>
    <definedName name="___PI48">#REF!</definedName>
    <definedName name="___PI60">#REF!</definedName>
    <definedName name="___PVC100">#REF!</definedName>
    <definedName name="___PVC125">#REF!</definedName>
    <definedName name="___PVC150">#REF!</definedName>
    <definedName name="___Q1">#REF!</definedName>
    <definedName name="___Q2">#REF!</definedName>
    <definedName name="___Q3">#REF!</definedName>
    <definedName name="___q45" localSheetId="3" hidden="1">{"'용역비'!$A$4:$C$8"}</definedName>
    <definedName name="___q45" hidden="1">{"'용역비'!$A$4:$C$8"}</definedName>
    <definedName name="___RMK10">#N/A</definedName>
    <definedName name="___RMK20">#N/A</definedName>
    <definedName name="___RMK30">#N/A</definedName>
    <definedName name="___RMK40">#N/A</definedName>
    <definedName name="___RMK50">#N/A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SS200">#REF!</definedName>
    <definedName name="___ss300">#REF!</definedName>
    <definedName name="___ss400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TON1">#REF!</definedName>
    <definedName name="___TON2">#REF!</definedName>
    <definedName name="___UPR10">#N/A</definedName>
    <definedName name="___UPR20">#N/A</definedName>
    <definedName name="___UPR30">#N/A</definedName>
    <definedName name="___UPR40">#N/A</definedName>
    <definedName name="___UPR50">#N/A</definedName>
    <definedName name="___WW2">#REF!</definedName>
    <definedName name="___WW6">#REF!</definedName>
    <definedName name="___YO1">#N/A</definedName>
    <definedName name="___zz5">#REF!</definedName>
    <definedName name="__123Graph_A" hidden="1">#REF!</definedName>
    <definedName name="__123Graph_X" hidden="1">#REF!</definedName>
    <definedName name="__A1">#REF!</definedName>
    <definedName name="__B100000">#REF!</definedName>
    <definedName name="__b2">#REF!</definedName>
    <definedName name="__B66000">#REF!</definedName>
    <definedName name="__B70000">#REF!</definedName>
    <definedName name="__C67000">#REF!</definedName>
    <definedName name="__C68000">#REF!</definedName>
    <definedName name="__CDT2">#REF!</definedName>
    <definedName name="__D1">#REF!</definedName>
    <definedName name="__D2">#REF!</definedName>
    <definedName name="__DOG1">#REF!</definedName>
    <definedName name="__DOG2">#REF!</definedName>
    <definedName name="__DOG3">#REF!</definedName>
    <definedName name="__DOG4">#REF!</definedName>
    <definedName name="__H600000">#REF!</definedName>
    <definedName name="__IJ66980">#REF!</definedName>
    <definedName name="__KLN1">#REF!</definedName>
    <definedName name="__ll15">#REF!</definedName>
    <definedName name="__LP1">#REF!</definedName>
    <definedName name="__LP2">#REF!</definedName>
    <definedName name="__MM562">#REF!</definedName>
    <definedName name="__NMB96">#REF!</definedName>
    <definedName name="__PC10">#N/A</definedName>
    <definedName name="__PC20">#N/A</definedName>
    <definedName name="__PC30">#N/A</definedName>
    <definedName name="__PC40">#N/A</definedName>
    <definedName name="__PC50">#N/A</definedName>
    <definedName name="__PI48">#REF!</definedName>
    <definedName name="__PI60">#REF!</definedName>
    <definedName name="__PVC100">#REF!</definedName>
    <definedName name="__PVC125">#REF!</definedName>
    <definedName name="__PVC150">#REF!</definedName>
    <definedName name="__Q1">#REF!</definedName>
    <definedName name="__Q2">#REF!</definedName>
    <definedName name="__Q3">#REF!</definedName>
    <definedName name="__q45" localSheetId="3" hidden="1">{"'용역비'!$A$4:$C$8"}</definedName>
    <definedName name="__q45" hidden="1">{"'용역비'!$A$4:$C$8"}</definedName>
    <definedName name="__RMK10">#N/A</definedName>
    <definedName name="__RMK20">#N/A</definedName>
    <definedName name="__RMK30">#N/A</definedName>
    <definedName name="__RMK40">#N/A</definedName>
    <definedName name="__RMK50">#N/A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SS200">#REF!</definedName>
    <definedName name="__ss300">#REF!</definedName>
    <definedName name="__ss400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TON1">#REF!</definedName>
    <definedName name="__TON2">#REF!</definedName>
    <definedName name="__UPR10">#N/A</definedName>
    <definedName name="__UPR20">#N/A</definedName>
    <definedName name="__UPR30">#N/A</definedName>
    <definedName name="__UPR40">#N/A</definedName>
    <definedName name="__UPR50">#N/A</definedName>
    <definedName name="__WW2">#REF!</definedName>
    <definedName name="__WW6">#REF!</definedName>
    <definedName name="__YO1">#N/A</definedName>
    <definedName name="__zz5">#REF!</definedName>
    <definedName name="_001">#N/A</definedName>
    <definedName name="_1">#N/A</definedName>
    <definedName name="_1._PANEL_BD.__LP___1">#REF!</definedName>
    <definedName name="_10">#N/A</definedName>
    <definedName name="_11">#N/A</definedName>
    <definedName name="_12">#N/A</definedName>
    <definedName name="_121_3_0Crite">#REF!</definedName>
    <definedName name="_1218000897">#REF!</definedName>
    <definedName name="_122_3_0Crite">#REF!</definedName>
    <definedName name="_123_3_0Crite">#REF!</definedName>
    <definedName name="_13">#N/A</definedName>
    <definedName name="_14">#N/A</definedName>
    <definedName name="_14_0__123Grap" hidden="1">#REF!</definedName>
    <definedName name="_15">#N/A</definedName>
    <definedName name="_16">#N/A</definedName>
    <definedName name="_166_3_0Criteria">#REF!</definedName>
    <definedName name="_167_3_0Criteria">#REF!</definedName>
    <definedName name="_168_3_0Criteria">#REF!</definedName>
    <definedName name="_16Module4_.Macro3" localSheetId="3">'내역서(행정복지센터)'!_16Module4_.Macro3</definedName>
    <definedName name="_16Module4_.Macro3">[0]!_16Module4_.Macro3</definedName>
    <definedName name="_17">#N/A</definedName>
    <definedName name="_170_3__Crite">#REF!</definedName>
    <definedName name="_172_3__Criteria">#REF!</definedName>
    <definedName name="_18">#N/A</definedName>
    <definedName name="_19">#N/A</definedName>
    <definedName name="_19Module4_.Macro3" localSheetId="3">'내역서(행정복지센터)'!_19Module4_.Macro3</definedName>
    <definedName name="_19Module4_.Macro3">[0]!_19Module4_.Macro3</definedName>
    <definedName name="_1차_94년">#N/A</definedName>
    <definedName name="_2">#N/A</definedName>
    <definedName name="_20">#N/A</definedName>
    <definedName name="_20Module4_.Macro3" localSheetId="3">'내역서(행정복지센터)'!_20Module4_.Macro3</definedName>
    <definedName name="_20Module4_.Macro3">[0]!_20Module4_.Macro3</definedName>
    <definedName name="_21">#N/A</definedName>
    <definedName name="_22">#N/A</definedName>
    <definedName name="_23">#N/A</definedName>
    <definedName name="_23Module6_.Macro4" localSheetId="3">'내역서(행정복지센터)'!_23Module6_.Macro4</definedName>
    <definedName name="_23Module6_.Macro4">[0]!_23Module6_.Macro4</definedName>
    <definedName name="_24">#N/A</definedName>
    <definedName name="_25">#N/A</definedName>
    <definedName name="_256A1_">#REF!</definedName>
    <definedName name="_26">#N/A</definedName>
    <definedName name="_26Module6_.Macro4" localSheetId="3">'내역서(행정복지센터)'!_26Module6_.Macro4</definedName>
    <definedName name="_26Module6_.Macro4">[0]!_26Module6_.Macro4</definedName>
    <definedName name="_27">#N/A</definedName>
    <definedName name="_279b2_">#REF!</definedName>
    <definedName name="_27Module6_.Macro4" localSheetId="3">'내역서(행정복지센터)'!_27Module6_.Macro4</definedName>
    <definedName name="_27Module6_.Macro4">[0]!_27Module6_.Macro4</definedName>
    <definedName name="_28">#N/A</definedName>
    <definedName name="_280D1_">#REF!</definedName>
    <definedName name="_281D2_">#REF!</definedName>
    <definedName name="_29">#N/A</definedName>
    <definedName name="_2차결제일">#N/A</definedName>
    <definedName name="_3">#REF!</definedName>
    <definedName name="_3_1._총투자사업비">#REF!</definedName>
    <definedName name="_3_5">#REF!</definedName>
    <definedName name="_30">#N/A</definedName>
    <definedName name="_300.01">#N/A</definedName>
    <definedName name="_31">#N/A</definedName>
    <definedName name="_32">#N/A</definedName>
    <definedName name="_324G_0Extr">#REF!</definedName>
    <definedName name="_325G_0Extr">#REF!</definedName>
    <definedName name="_326G_0Extr">#REF!</definedName>
    <definedName name="_33">#N/A</definedName>
    <definedName name="_34">#N/A</definedName>
    <definedName name="_35">#N/A</definedName>
    <definedName name="_36">#N/A</definedName>
    <definedName name="_369G_0Extract">#REF!</definedName>
    <definedName name="_37">#N/A</definedName>
    <definedName name="_370G_0Extract">#REF!</definedName>
    <definedName name="_371G_0Extract">#REF!</definedName>
    <definedName name="_373G__Extr">#REF!</definedName>
    <definedName name="_375G__Extract">#REF!</definedName>
    <definedName name="_38">#N/A</definedName>
    <definedName name="_39">#N/A</definedName>
    <definedName name="_4">#N/A</definedName>
    <definedName name="_4_3._에너지절약을_위한_개선안">#REF!</definedName>
    <definedName name="_40">#N/A</definedName>
    <definedName name="_402Q1_">#REF!</definedName>
    <definedName name="_403Q2_">#REF!</definedName>
    <definedName name="_404Q3_">#REF!</definedName>
    <definedName name="_407q45_" localSheetId="3" hidden="1">{"'용역비'!$A$4:$C$8"}</definedName>
    <definedName name="_407q45_" hidden="1">{"'용역비'!$A$4:$C$8"}</definedName>
    <definedName name="_41">#N/A</definedName>
    <definedName name="_414wrn.Ã¶°ñÁý°èÇ_._.5Ä­." localSheetId="3" hidden="1">{#N/A,#N/A,FALSE,"Sheet1"}</definedName>
    <definedName name="_414wrn.Ã¶°ñÁý°èÇ_._.5Ä­." hidden="1">{#N/A,#N/A,FALSE,"Sheet1"}</definedName>
    <definedName name="_42">#N/A</definedName>
    <definedName name="_43">#N/A</definedName>
    <definedName name="_44">#N/A</definedName>
    <definedName name="_45">#N/A</definedName>
    <definedName name="_46">#N/A</definedName>
    <definedName name="_46¤§¤_¤¡" localSheetId="3" hidden="1">{#N/A,#N/A,FALSE,"Sheet1"}</definedName>
    <definedName name="_46¤§¤_¤¡" hidden="1">{#N/A,#N/A,FALSE,"Sheet1"}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4_0_F" hidden="1">#REF!</definedName>
    <definedName name="_75">#N/A</definedName>
    <definedName name="_76">#N/A</definedName>
    <definedName name="_77">#N/A</definedName>
    <definedName name="_78">#N/A</definedName>
    <definedName name="_78_0_0_F" hidden="1">#REF!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1">#REF!</definedName>
    <definedName name="_B100000">#REF!</definedName>
    <definedName name="_b2">#REF!</definedName>
    <definedName name="_B66000">#REF!</definedName>
    <definedName name="_B70000">#REF!</definedName>
    <definedName name="_C67000">#REF!</definedName>
    <definedName name="_C68000">#REF!</definedName>
    <definedName name="_CDT2">#REF!</definedName>
    <definedName name="_D1">#REF!</definedName>
    <definedName name="_D2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3">#REF!</definedName>
    <definedName name="_DOG4">#REF!</definedName>
    <definedName name="_ELL1">#REF!</definedName>
    <definedName name="_ELL2">#REF!</definedName>
    <definedName name="_EXR1">#REF!</definedName>
    <definedName name="_EXT2">#REF!</definedName>
    <definedName name="_EXT3">#REF!</definedName>
    <definedName name="_Fill" hidden="1">#REF!</definedName>
    <definedName name="_xlnm._FilterDatabase" hidden="1">#REF!</definedName>
    <definedName name="_H600000">#REF!</definedName>
    <definedName name="_IJ66980">#REF!</definedName>
    <definedName name="_JOI13">#REF!</definedName>
    <definedName name="_K">#N/A</definedName>
    <definedName name="_Key1" hidden="1">#REF!</definedName>
    <definedName name="_Key2" hidden="1">#REF!</definedName>
    <definedName name="_KLN1">#REF!</definedName>
    <definedName name="_ll15">#REF!</definedName>
    <definedName name="_LP1">#REF!</definedName>
    <definedName name="_LP2">#REF!</definedName>
    <definedName name="_MM562">#REF!</definedName>
    <definedName name="_MO31">#REF!</definedName>
    <definedName name="_NMB96">#REF!</definedName>
    <definedName name="_Order1" hidden="1">255</definedName>
    <definedName name="_Order2" hidden="1">255</definedName>
    <definedName name="_Parse_Out" hidden="1">#REF!</definedName>
    <definedName name="_PC10">#N/A</definedName>
    <definedName name="_PC20">#N/A</definedName>
    <definedName name="_PC30">#N/A</definedName>
    <definedName name="_PC40">#N/A</definedName>
    <definedName name="_PC50">#N/A</definedName>
    <definedName name="_PI48">#REF!</definedName>
    <definedName name="_PI60">#REF!</definedName>
    <definedName name="_PVC100">#REF!</definedName>
    <definedName name="_PVC125">#REF!</definedName>
    <definedName name="_PVC150">#REF!</definedName>
    <definedName name="_Q1">#REF!</definedName>
    <definedName name="_Q2">#REF!</definedName>
    <definedName name="_Q3">#REF!</definedName>
    <definedName name="_q45" localSheetId="3" hidden="1">{"'용역비'!$A$4:$C$8"}</definedName>
    <definedName name="_q45" hidden="1">{"'용역비'!$A$4:$C$8"}</definedName>
    <definedName name="_Regression_Int" hidden="1">1</definedName>
    <definedName name="_RMK10">#N/A</definedName>
    <definedName name="_RMK20">#N/A</definedName>
    <definedName name="_RMK30">#N/A</definedName>
    <definedName name="_RMK40">#N/A</definedName>
    <definedName name="_RMK50">#N/A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CH1">#REF!</definedName>
    <definedName name="_Sort" hidden="1">#REF!</definedName>
    <definedName name="_SS200">#REF!</definedName>
    <definedName name="_ss300">#REF!</definedName>
    <definedName name="_ss400">#REF!</definedName>
    <definedName name="_ST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1">#REF!</definedName>
    <definedName name="_TAB2">#REF!</definedName>
    <definedName name="_TON1">#REF!</definedName>
    <definedName name="_TON2">#REF!</definedName>
    <definedName name="_UPR10">#N/A</definedName>
    <definedName name="_UPR20">#N/A</definedName>
    <definedName name="_UPR30">#N/A</definedName>
    <definedName name="_UPR40">#N/A</definedName>
    <definedName name="_UPR50">#N/A</definedName>
    <definedName name="_WW2">#REF!</definedName>
    <definedName name="_WW6">#REF!</definedName>
    <definedName name="_YO1">#N/A</definedName>
    <definedName name="_zz5">#REF!</definedName>
    <definedName name="¤C315">#REF!</definedName>
    <definedName name="¤Ç315">#REF!</definedName>
    <definedName name="\\\">#N/A</definedName>
    <definedName name="\0">#N/A</definedName>
    <definedName name="\a">#REF!</definedName>
    <definedName name="\b">#REF!</definedName>
    <definedName name="\c">#REF!</definedName>
    <definedName name="\d">#REF!</definedName>
    <definedName name="\f">#N/A</definedName>
    <definedName name="\g">#REF!</definedName>
    <definedName name="\h">#N/A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P">#N/A</definedName>
    <definedName name="\PO">#N/A</definedName>
    <definedName name="\q">#N/A</definedName>
    <definedName name="\r">#N/A</definedName>
    <definedName name="\s">#N/A</definedName>
    <definedName name="\t">#N/A</definedName>
    <definedName name="\u">#N/A</definedName>
    <definedName name="\v">#N/A</definedName>
    <definedName name="\w">#N/A</definedName>
    <definedName name="\x">#N/A</definedName>
    <definedName name="\y">#N/A</definedName>
    <definedName name="\z">#N/A</definedName>
    <definedName name="\ㅣ">#N/A</definedName>
    <definedName name="°?¾?_¾×">#N/A</definedName>
    <definedName name="A">#N/A</definedName>
    <definedName name="A.01">#N/A</definedName>
    <definedName name="A_">#REF!</definedName>
    <definedName name="A1A1">#REF!</definedName>
    <definedName name="A315yoo1">#N/A</definedName>
    <definedName name="AA">#REF!</definedName>
    <definedName name="aaa">#REF!</definedName>
    <definedName name="AAAA" localSheetId="3" hidden="1">{#N/A,#N/A,FALSE,"전력간선"}</definedName>
    <definedName name="AAAA" hidden="1">{#N/A,#N/A,FALSE,"전력간선"}</definedName>
    <definedName name="aaaaaa">#REF!</definedName>
    <definedName name="AAAAAAA">#REF!</definedName>
    <definedName name="AAAAAAAAAAA">#REF!</definedName>
    <definedName name="AAAAAAAAAAAA" localSheetId="3" hidden="1">{#N/A,#N/A,FALSE,"전력간선"}</definedName>
    <definedName name="AAAAAAAAAAAA" hidden="1">{#N/A,#N/A,FALSE,"전력간선"}</definedName>
    <definedName name="AAAAAAAAAAAAAAA">#REF!</definedName>
    <definedName name="AAD">#REF!,#REF!</definedName>
    <definedName name="AAW" localSheetId="3">#N/A</definedName>
    <definedName name="AAW">#N/A</definedName>
    <definedName name="AB">#N/A</definedName>
    <definedName name="ABC">#REF!</definedName>
    <definedName name="ACB">#REF!,#REF!</definedName>
    <definedName name="AccessDatabase" hidden="1">"D:\공무jaje\98년품의-수불\98146.mdb"</definedName>
    <definedName name="ADC">#REF!,#REF!</definedName>
    <definedName name="ADFV" localSheetId="3" hidden="1">{#N/A,#N/A,FALSE,"전력간선"}</definedName>
    <definedName name="ADFV" hidden="1">{#N/A,#N/A,FALSE,"전력간선"}</definedName>
    <definedName name="ADSL" localSheetId="3">#N/A</definedName>
    <definedName name="ADSL">#N/A</definedName>
    <definedName name="aer">#REF!,#REF!</definedName>
    <definedName name="aervbgr" localSheetId="3">#N/A</definedName>
    <definedName name="aervbgr">#N/A</definedName>
    <definedName name="AF">#REF!</definedName>
    <definedName name="AFC설비">#REF!</definedName>
    <definedName name="AFF">#REF!</definedName>
    <definedName name="AHN">#REF!,#REF!</definedName>
    <definedName name="AJSL" localSheetId="3">#N/A</definedName>
    <definedName name="AJSL">#N/A</definedName>
    <definedName name="AKDJFJ" localSheetId="3">#N/A</definedName>
    <definedName name="AKDJFJ">#N/A</definedName>
    <definedName name="AKDSJ" localSheetId="3">BlankMacro1</definedName>
    <definedName name="AKDSJ">BlankMacro1</definedName>
    <definedName name="ARE" localSheetId="3">#N/A</definedName>
    <definedName name="ARE">#N/A</definedName>
    <definedName name="asaasa">#REF!</definedName>
    <definedName name="asd" localSheetId="3" hidden="1">{#N/A,#N/A,FALSE,"전력간선"}</definedName>
    <definedName name="asd" hidden="1">{#N/A,#N/A,FALSE,"전력간선"}</definedName>
    <definedName name="asdf">#REF!</definedName>
    <definedName name="ASDFASDF">#REF!</definedName>
    <definedName name="ASDFASDFASDFASDF">#REF!</definedName>
    <definedName name="ASDFSDF">#REF!</definedName>
    <definedName name="ASP">#REF!</definedName>
    <definedName name="ASS">#REF!</definedName>
    <definedName name="asss" localSheetId="3">#N/A</definedName>
    <definedName name="asss">#N/A</definedName>
    <definedName name="asw" localSheetId="3">#N/A</definedName>
    <definedName name="asw">#N/A</definedName>
    <definedName name="asx" localSheetId="3">#N/A</definedName>
    <definedName name="asx">#N/A</definedName>
    <definedName name="AT">#REF!</definedName>
    <definedName name="ATT">#REF!</definedName>
    <definedName name="AV">#REF!</definedName>
    <definedName name="AVGHBD" localSheetId="3">#N/A</definedName>
    <definedName name="AVGHBD">#N/A</definedName>
    <definedName name="AWA">#REF!,#REF!</definedName>
    <definedName name="AWD">#REF!,#REF!</definedName>
    <definedName name="awe" localSheetId="3">#N/A</definedName>
    <definedName name="awe">#N/A</definedName>
    <definedName name="AZX">#REF!,#REF!</definedName>
    <definedName name="AZZ">#REF!,#REF!</definedName>
    <definedName name="B_">#REF!</definedName>
    <definedName name="BB">#REF!</definedName>
    <definedName name="BBB">#REF!</definedName>
    <definedName name="BBBBBBBBBBBBBBBBBBBBBBB">#REF!</definedName>
    <definedName name="BBC" localSheetId="3">#N/A</definedName>
    <definedName name="BBC">#N/A</definedName>
    <definedName name="BBJ" localSheetId="3">#N/A</definedName>
    <definedName name="BBJ">#N/A</definedName>
    <definedName name="BC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HB">#REF!</definedName>
    <definedName name="bhg" localSheetId="3">#N/A</definedName>
    <definedName name="bhg">#N/A</definedName>
    <definedName name="BHJ" localSheetId="3">#N/A</definedName>
    <definedName name="BHJ">#N/A</definedName>
    <definedName name="BHK">#REF!,#REF!</definedName>
    <definedName name="BKI" localSheetId="3">#N/A</definedName>
    <definedName name="BKI">#N/A</definedName>
    <definedName name="BNH" localSheetId="3">#N/A</definedName>
    <definedName name="BNH">#N/A</definedName>
    <definedName name="BNM" localSheetId="3">#N/A</definedName>
    <definedName name="BNM">#N/A</definedName>
    <definedName name="bnv" localSheetId="3">#N/A</definedName>
    <definedName name="bnv">#N/A</definedName>
    <definedName name="BOB" localSheetId="3">#N/A</definedName>
    <definedName name="BOB">#N/A</definedName>
    <definedName name="BOM_OF_ECP">#REF!</definedName>
    <definedName name="BR.1">#REF!</definedName>
    <definedName name="BV">#REF!</definedName>
    <definedName name="BVF" localSheetId="3">#N/A</definedName>
    <definedName name="BVF">#N/A</definedName>
    <definedName name="bvvc" localSheetId="3">#N/A</definedName>
    <definedName name="bvvc">#N/A</definedName>
    <definedName name="C_">#N/A</definedName>
    <definedName name="CAB">#REF!</definedName>
    <definedName name="cable">#REF!</definedName>
    <definedName name="CBVCB" localSheetId="3">#N/A</definedName>
    <definedName name="CBVCB">#N/A</definedName>
    <definedName name="CC">#REF!</definedName>
    <definedName name="CCC">#REF!</definedName>
    <definedName name="ccdc">#REF!</definedName>
    <definedName name="CCF" localSheetId="3">#N/A</definedName>
    <definedName name="CCF">#N/A</definedName>
    <definedName name="CCTV설비">#REF!</definedName>
    <definedName name="CDD" localSheetId="3">#N/A</definedName>
    <definedName name="CDD">#N/A</definedName>
    <definedName name="CDE">#REF!,#REF!</definedName>
    <definedName name="cfg" localSheetId="3">'내역서(행정복지센터)'!bvvc</definedName>
    <definedName name="cfg">[0]!bvvc</definedName>
    <definedName name="CG" localSheetId="3">#N/A</definedName>
    <definedName name="CG">#N/A</definedName>
    <definedName name="cgmh" localSheetId="3" hidden="1">{"'용역비'!$A$4:$C$8"}</definedName>
    <definedName name="cgmh" hidden="1">{"'용역비'!$A$4:$C$8"}</definedName>
    <definedName name="CHECKVALVE25">#REF!</definedName>
    <definedName name="CHECKVALVE32">#REF!</definedName>
    <definedName name="CIRCUIT">#REF!</definedName>
    <definedName name="Client">#REF!</definedName>
    <definedName name="CM">#REF!</definedName>
    <definedName name="COC" localSheetId="3">#N/A</definedName>
    <definedName name="COC">#N/A</definedName>
    <definedName name="CODE">#REF!</definedName>
    <definedName name="CON">#REF!</definedName>
    <definedName name="CON_1">#REF!</definedName>
    <definedName name="CON_3">#REF!</definedName>
    <definedName name="COND">#REF!</definedName>
    <definedName name="COND_1">#REF!</definedName>
    <definedName name="COND_3">#REF!</definedName>
    <definedName name="CONT">#REF!</definedName>
    <definedName name="CR">#REF!</definedName>
    <definedName name="_xlnm.Criteria">#REF!</definedName>
    <definedName name="cur">#REF!</definedName>
    <definedName name="CURRENT_1">#REF!</definedName>
    <definedName name="CURRENT_2">#REF!</definedName>
    <definedName name="CURRENT_3">#REF!</definedName>
    <definedName name="custom">#REF!</definedName>
    <definedName name="CVB">#REF!,#REF!</definedName>
    <definedName name="cvd" localSheetId="3">#N/A</definedName>
    <definedName name="cvd">#N/A</definedName>
    <definedName name="CVDSD" localSheetId="3">#N/A</definedName>
    <definedName name="CVDSD">#N/A</definedName>
    <definedName name="CVG">#REF!,#REF!</definedName>
    <definedName name="CVV" localSheetId="3">#N/A</definedName>
    <definedName name="CVV">#N/A</definedName>
    <definedName name="cvx" localSheetId="3">#N/A</definedName>
    <definedName name="cvx">#N/A</definedName>
    <definedName name="CZSVX" localSheetId="3">#N/A</definedName>
    <definedName name="CZSVX">#N/A</definedName>
    <definedName name="D">#REF!</definedName>
    <definedName name="D_Name">"긤깓긞긵 4"</definedName>
    <definedName name="DAFADFADFAFD" localSheetId="3">#N/A</definedName>
    <definedName name="DAFADFADFAFD">#N/A</definedName>
    <definedName name="danba">#REF!,#REF!</definedName>
    <definedName name="danga2">#REF!,#REF!</definedName>
    <definedName name="DAT">#REF!</definedName>
    <definedName name="data">#REF!</definedName>
    <definedName name="DATA_CONTROL_SYSTEM">#REF!</definedName>
    <definedName name="DATABAS">#REF!</definedName>
    <definedName name="_xlnm.Database">#REF!</definedName>
    <definedName name="Database_MI">#REF!</definedName>
    <definedName name="DATABASE1">#REF!</definedName>
    <definedName name="database2">#REF!</definedName>
    <definedName name="Date_Bidding">#REF!</definedName>
    <definedName name="dcc" localSheetId="3">#N/A</definedName>
    <definedName name="dcc">#N/A</definedName>
    <definedName name="DD">#REF!</definedName>
    <definedName name="DDAFASDFSD" localSheetId="3" hidden="1">{#N/A,#N/A,FALSE,"Sheet1"}</definedName>
    <definedName name="DDAFASDFSD" hidden="1">{#N/A,#N/A,FALSE,"Sheet1"}</definedName>
    <definedName name="DDC" localSheetId="3">#N/A</definedName>
    <definedName name="DDC">#N/A</definedName>
    <definedName name="DDD" localSheetId="3">BlankMacro1</definedName>
    <definedName name="DDD">BlankMacro1</definedName>
    <definedName name="DDDD">#REF!</definedName>
    <definedName name="ddddd" hidden="1">#REF!</definedName>
    <definedName name="DDDDDDDDDD">#REF!</definedName>
    <definedName name="DDDDDDDDDDDDDDDDDD">#REF!</definedName>
    <definedName name="DDE" localSheetId="3">'내역서(행정복지센터)'!DDC</definedName>
    <definedName name="DDE">[0]!DDC</definedName>
    <definedName name="ddf" localSheetId="3">#N/A</definedName>
    <definedName name="ddf">#N/A</definedName>
    <definedName name="DDFSAFASFSAFA" localSheetId="3">#N/A</definedName>
    <definedName name="DDFSAFASFSAFA">#N/A</definedName>
    <definedName name="DDS" localSheetId="3">BlankMacro1</definedName>
    <definedName name="DDS">BlankMacro1</definedName>
    <definedName name="DDW" localSheetId="3">BlankMacro1</definedName>
    <definedName name="DDW">BlankMacro1</definedName>
    <definedName name="DESC">#N/A</definedName>
    <definedName name="df">#REF!</definedName>
    <definedName name="DFG" localSheetId="3" hidden="1">{#N/A,#N/A,FALSE,"전력간선"}</definedName>
    <definedName name="DFG" hidden="1">{#N/A,#N/A,FALSE,"전력간선"}</definedName>
    <definedName name="DFGG">#REF!,#REF!</definedName>
    <definedName name="DFR">#REF!,#REF!</definedName>
    <definedName name="DFRGS">#N/A</definedName>
    <definedName name="DFSAFG" localSheetId="3">#N/A</definedName>
    <definedName name="DFSAFG">#N/A</definedName>
    <definedName name="DFVGD" localSheetId="3">[0]!MMM</definedName>
    <definedName name="DFVGD">[0]!MMM</definedName>
    <definedName name="DGFD">#REF!</definedName>
    <definedName name="dgh" localSheetId="3">#N/A</definedName>
    <definedName name="dgh">#N/A</definedName>
    <definedName name="DGRT" localSheetId="3">#N/A</definedName>
    <definedName name="DGRT">#N/A</definedName>
    <definedName name="DGV" localSheetId="3">#N/A</definedName>
    <definedName name="DGV">#N/A</definedName>
    <definedName name="DGVAFD" localSheetId="3">#N/A</definedName>
    <definedName name="DGVAFD">#N/A</definedName>
    <definedName name="dhj" localSheetId="3" hidden="1">{"'용역비'!$A$4:$C$8"}</definedName>
    <definedName name="dhj" hidden="1">{"'용역비'!$A$4:$C$8"}</definedName>
    <definedName name="DIA">#REF!</definedName>
    <definedName name="DIFFUSE">#REF!</definedName>
    <definedName name="DISTANCE">#REF!</definedName>
    <definedName name="DJAJSL">#REF!,#REF!</definedName>
    <definedName name="djfkdfjkdjfkd" localSheetId="3" hidden="1">{#N/A,#N/A,FALSE,"Sheet1"}</definedName>
    <definedName name="djfkdfjkdjfkd" hidden="1">{#N/A,#N/A,FALSE,"Sheet1"}</definedName>
    <definedName name="DJKC">#REF!,#REF!</definedName>
    <definedName name="DJKNHVF" localSheetId="3">#N/A</definedName>
    <definedName name="DJKNHVF">#N/A</definedName>
    <definedName name="DKD" localSheetId="3">BlankMacro1</definedName>
    <definedName name="DKD">BlankMacro1</definedName>
    <definedName name="DKE" localSheetId="3">BlankMacro1</definedName>
    <definedName name="DKE">BlankMacro1</definedName>
    <definedName name="DKFKDJFKKDKJKE" localSheetId="3">#N/A</definedName>
    <definedName name="DKFKDJFKKDKJKE">#N/A</definedName>
    <definedName name="dkkjkjkjk" localSheetId="3" hidden="1">{#N/A,#N/A,FALSE,"Sheet1"}</definedName>
    <definedName name="dkkjkjkjk" hidden="1">{#N/A,#N/A,FALSE,"Sheet1"}</definedName>
    <definedName name="DLA">#REF!</definedName>
    <definedName name="DLSTH">#REF!</definedName>
    <definedName name="DMZ">#REF!,#REF!</definedName>
    <definedName name="DNH" localSheetId="3">#N/A</definedName>
    <definedName name="DNH">#N/A</definedName>
    <definedName name="DNS">#REF!</definedName>
    <definedName name="DONG1">#REF!</definedName>
    <definedName name="DONG2">#REF!</definedName>
    <definedName name="DORO">#REF!,#REF!</definedName>
    <definedName name="DRDRSSF" localSheetId="3">#N/A</definedName>
    <definedName name="DRDRSSF">#N/A</definedName>
    <definedName name="DRIVE">#REF!</definedName>
    <definedName name="drsg">#REF!</definedName>
    <definedName name="DS" localSheetId="3">BlankMacro1</definedName>
    <definedName name="DS">BlankMacro1</definedName>
    <definedName name="DSAF">#N/A</definedName>
    <definedName name="DSC" localSheetId="3">#N/A</definedName>
    <definedName name="DSC">#N/A</definedName>
    <definedName name="DSD">#N/A</definedName>
    <definedName name="DSFC" localSheetId="3">#N/A</definedName>
    <definedName name="DSFC">#N/A</definedName>
    <definedName name="DSFD" localSheetId="3">#N/A</definedName>
    <definedName name="DSFD">#N/A</definedName>
    <definedName name="DSFG">#REF!</definedName>
    <definedName name="DSFGB" localSheetId="3">#N/A</definedName>
    <definedName name="DSFGB">#N/A</definedName>
    <definedName name="DSS" localSheetId="3">#N/A</definedName>
    <definedName name="DSS">#N/A</definedName>
    <definedName name="dsv" localSheetId="3">#N/A</definedName>
    <definedName name="dsv">#N/A</definedName>
    <definedName name="DSVP">#REF!</definedName>
    <definedName name="DUCT_GONG">#REF!</definedName>
    <definedName name="DVGDFS" localSheetId="3">#N/A</definedName>
    <definedName name="DVGDFS">#N/A</definedName>
    <definedName name="DVZZ" localSheetId="3">'내역서(행정복지센터)'!DFSAFG</definedName>
    <definedName name="DVZZ">[0]!DFSAFG</definedName>
    <definedName name="DW" localSheetId="3" hidden="1">{"'용역비'!$A$4:$C$8"}</definedName>
    <definedName name="DW" hidden="1">{"'용역비'!$A$4:$C$8"}</definedName>
    <definedName name="DWS" localSheetId="3">BlankMacro1</definedName>
    <definedName name="DWS">BlankMacro1</definedName>
    <definedName name="DZGD" localSheetId="3">#N/A</definedName>
    <definedName name="DZGD">#N/A</definedName>
    <definedName name="E">#N/A</definedName>
    <definedName name="E_IV">#REF!</definedName>
    <definedName name="EDC">#REF!,#REF!</definedName>
    <definedName name="EDD">#N/A</definedName>
    <definedName name="eddd" localSheetId="3">'내역서(행정복지센터)'!eddd</definedName>
    <definedName name="eddd">[0]!eddd</definedName>
    <definedName name="EDE" localSheetId="3">#N/A</definedName>
    <definedName name="EDE">#N/A</definedName>
    <definedName name="edgh">#REF!</definedName>
    <definedName name="edhf">#REF!</definedName>
    <definedName name="edtgh">#REF!</definedName>
    <definedName name="EE">#REF!</definedName>
    <definedName name="EED" localSheetId="3">#N/A</definedName>
    <definedName name="EED">#N/A</definedName>
    <definedName name="EEDD" localSheetId="3">#N/A</definedName>
    <definedName name="EEDD">#N/A</definedName>
    <definedName name="EEEEEEEEEEEEEEEEEEEEE">#REF!</definedName>
    <definedName name="EFG" localSheetId="3" hidden="1">{"'용역비'!$A$4:$C$8"}</definedName>
    <definedName name="EFG" hidden="1">{"'용역비'!$A$4:$C$8"}</definedName>
    <definedName name="EGE" localSheetId="3" hidden="1">{"'용역비'!$A$4:$C$8"}</definedName>
    <definedName name="EGE" hidden="1">{"'용역비'!$A$4:$C$8"}</definedName>
    <definedName name="EGERG" localSheetId="3">#N/A</definedName>
    <definedName name="EGERG">#N/A</definedName>
    <definedName name="EGG" localSheetId="3">#N/A</definedName>
    <definedName name="EGG">#N/A</definedName>
    <definedName name="egt" localSheetId="3">#N/A</definedName>
    <definedName name="egt">#N/A</definedName>
    <definedName name="ehyt" localSheetId="3">#N/A</definedName>
    <definedName name="ehyt">#N/A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#REF!</definedName>
    <definedName name="END">#REF!</definedName>
    <definedName name="ERER">#REF!</definedName>
    <definedName name="ERGFD" localSheetId="3">#N/A</definedName>
    <definedName name="ERGFD">#N/A</definedName>
    <definedName name="ERGR" localSheetId="3">#N/A</definedName>
    <definedName name="ERGR">#N/A</definedName>
    <definedName name="ERR" localSheetId="3">#N/A</definedName>
    <definedName name="ERR">#N/A</definedName>
    <definedName name="ertyertye" localSheetId="3" hidden="1">{"'용역비'!$A$4:$C$8"}</definedName>
    <definedName name="ertyertye" hidden="1">{"'용역비'!$A$4:$C$8"}</definedName>
    <definedName name="ET">#N/A</definedName>
    <definedName name="etr" localSheetId="3">#N/A</definedName>
    <definedName name="etr">#N/A</definedName>
    <definedName name="ETYETY" localSheetId="3" hidden="1">{"'용역비'!$A$4:$C$8"}</definedName>
    <definedName name="ETYETY" hidden="1">{"'용역비'!$A$4:$C$8"}</definedName>
    <definedName name="etyj" localSheetId="3" hidden="1">{"'용역비'!$A$4:$C$8"}</definedName>
    <definedName name="etyj" hidden="1">{"'용역비'!$A$4:$C$8"}</definedName>
    <definedName name="etyjj" localSheetId="3" hidden="1">{"'용역비'!$A$4:$C$8"}</definedName>
    <definedName name="etyjj" hidden="1">{"'용역비'!$A$4:$C$8"}</definedName>
    <definedName name="ETYJTYJ" localSheetId="3" hidden="1">{"'용역비'!$A$4:$C$8"}</definedName>
    <definedName name="ETYJTYJ" hidden="1">{"'용역비'!$A$4:$C$8"}</definedName>
    <definedName name="Euro">#REF!</definedName>
    <definedName name="EWDWQD" localSheetId="3">#N/A</definedName>
    <definedName name="EWDWQD">#N/A</definedName>
    <definedName name="EWEF" localSheetId="3">#N/A</definedName>
    <definedName name="EWEF">#N/A</definedName>
    <definedName name="EWF">#REF!,#REF!</definedName>
    <definedName name="EWFDSVF" localSheetId="3">#N/A</definedName>
    <definedName name="EWFDSVF">#N/A</definedName>
    <definedName name="EWQ" localSheetId="3">#N/A</definedName>
    <definedName name="EWQ">#N/A</definedName>
    <definedName name="EWR" localSheetId="3">#N/A</definedName>
    <definedName name="EWR">#N/A</definedName>
    <definedName name="EWRDWQ" localSheetId="3">#N/A</definedName>
    <definedName name="EWRDWQ">#N/A</definedName>
    <definedName name="ex_공통공사비">#REF!</definedName>
    <definedName name="ex_단위시설별공사비">#REF!</definedName>
    <definedName name="ex_제잡비">#REF!</definedName>
    <definedName name="Exchange_Rate">#REF!</definedName>
    <definedName name="EXE" localSheetId="3">BlankMacro1</definedName>
    <definedName name="EXE">BlankMacro1</definedName>
    <definedName name="EXRMB">#REF!</definedName>
    <definedName name="EXT3M">#REF!</definedName>
    <definedName name="_xlnm.Extract">#REF!</definedName>
    <definedName name="Extract_MI">#REF!</definedName>
    <definedName name="F">#N/A</definedName>
    <definedName name="factor">#REF!</definedName>
    <definedName name="FDBGDF">#N/A</definedName>
    <definedName name="FDFDS">#REF!,#REF!</definedName>
    <definedName name="fdfs" localSheetId="3">#N/A</definedName>
    <definedName name="fdfs">#N/A</definedName>
    <definedName name="FDGFD" localSheetId="3">#N/A</definedName>
    <definedName name="FDGFD">#N/A</definedName>
    <definedName name="fdgz">#REF!</definedName>
    <definedName name="FDS" localSheetId="3">#N/A</definedName>
    <definedName name="FDS">#N/A</definedName>
    <definedName name="FDSV" localSheetId="3">#N/A</definedName>
    <definedName name="FDSV">#N/A</definedName>
    <definedName name="FDV" localSheetId="3">#N/A</definedName>
    <definedName name="FDV">#N/A</definedName>
    <definedName name="FDVG" localSheetId="3">#N/A</definedName>
    <definedName name="FDVG">#N/A</definedName>
    <definedName name="FDYR">#REF!</definedName>
    <definedName name="FEE">#REF!</definedName>
    <definedName name="FEEL">#REF!</definedName>
    <definedName name="fese" localSheetId="3">#N/A</definedName>
    <definedName name="fese">#N/A</definedName>
    <definedName name="FF">#REF!,#REF!,#REF!</definedName>
    <definedName name="FFC" localSheetId="3">#N/A</definedName>
    <definedName name="FFC">#N/A</definedName>
    <definedName name="FFDGGFD">#REF!</definedName>
    <definedName name="FFFF">#REF!</definedName>
    <definedName name="FFFFF">#REF!</definedName>
    <definedName name="ffg" localSheetId="3">'내역서(행정복지센터)'!dgh</definedName>
    <definedName name="ffg">[0]!dgh</definedName>
    <definedName name="ffh" localSheetId="3">#N/A</definedName>
    <definedName name="ffh">#N/A</definedName>
    <definedName name="FFVG" localSheetId="3">#N/A</definedName>
    <definedName name="FFVG">#N/A</definedName>
    <definedName name="FG" localSheetId="3">'내역서(행정복지센터)'!FG</definedName>
    <definedName name="FG">[0]!FG</definedName>
    <definedName name="fgcfgg" localSheetId="3">#N/A</definedName>
    <definedName name="fgcfgg">#N/A</definedName>
    <definedName name="FGF" localSheetId="3">#N/A</definedName>
    <definedName name="FGF">#N/A</definedName>
    <definedName name="FGH">#REF!,#REF!</definedName>
    <definedName name="FGR" localSheetId="3">#N/A</definedName>
    <definedName name="FGR">#N/A</definedName>
    <definedName name="FGV" localSheetId="3">#N/A</definedName>
    <definedName name="FGV">#N/A</definedName>
    <definedName name="FIX">#REF!</definedName>
    <definedName name="FK" localSheetId="3" hidden="1">{"'용역비'!$A$4:$C$8"}</definedName>
    <definedName name="FK" hidden="1">{"'용역비'!$A$4:$C$8"}</definedName>
    <definedName name="FLEXIBLE_JOINT">#REF!</definedName>
    <definedName name="FLEXIBLE32">#REF!</definedName>
    <definedName name="FREE" localSheetId="3">#N/A</definedName>
    <definedName name="FREE">#N/A</definedName>
    <definedName name="frt" localSheetId="3">#N/A</definedName>
    <definedName name="frt">#N/A</definedName>
    <definedName name="FSDF">#REF!,#REF!</definedName>
    <definedName name="FSVGF" localSheetId="3">#N/A</definedName>
    <definedName name="FSVGF">#N/A</definedName>
    <definedName name="FV" localSheetId="3">#N/A</definedName>
    <definedName name="FV">#N/A</definedName>
    <definedName name="FVD" localSheetId="3">#N/A</definedName>
    <definedName name="FVD">#N/A</definedName>
    <definedName name="fvn" localSheetId="3">#N/A</definedName>
    <definedName name="fvn">#N/A</definedName>
    <definedName name="FYT" localSheetId="3">#N/A</definedName>
    <definedName name="FYT">#N/A</definedName>
    <definedName name="g">#REF!</definedName>
    <definedName name="GATEVALVE20">#REF!</definedName>
    <definedName name="GATEVALVE25">#REF!</definedName>
    <definedName name="GATEVALVE32">#REF!</definedName>
    <definedName name="GATEVALVE50">#REF!</definedName>
    <definedName name="GBFHG" localSheetId="3">#N/A</definedName>
    <definedName name="GBFHG">#N/A</definedName>
    <definedName name="GDF" localSheetId="3">#N/A</definedName>
    <definedName name="GDF">#N/A</definedName>
    <definedName name="gen">#REF!</definedName>
    <definedName name="GER" localSheetId="3">#N/A</definedName>
    <definedName name="GER">#N/A</definedName>
    <definedName name="GFD">#REF!</definedName>
    <definedName name="GFF" localSheetId="3">'내역서(행정복지센터)'!GFF</definedName>
    <definedName name="GFF">[0]!GFF</definedName>
    <definedName name="gfg" localSheetId="3">#N/A</definedName>
    <definedName name="gfg">#N/A</definedName>
    <definedName name="GFH" localSheetId="3">[0]!fff</definedName>
    <definedName name="GFH">[0]!fff</definedName>
    <definedName name="GG">#REF!</definedName>
    <definedName name="GGG" localSheetId="3">'내역서(행정복지센터)'!DGRT</definedName>
    <definedName name="GGG">[0]!DGRT</definedName>
    <definedName name="GGGG">#REF!</definedName>
    <definedName name="ggh" localSheetId="3">#N/A</definedName>
    <definedName name="ggh">#N/A</definedName>
    <definedName name="gh">#REF!</definedName>
    <definedName name="ghfghf">#REF!</definedName>
    <definedName name="GHG" localSheetId="3">#N/A</definedName>
    <definedName name="GHG">#N/A</definedName>
    <definedName name="ghgfh" localSheetId="3">#N/A</definedName>
    <definedName name="ghgfh">#N/A</definedName>
    <definedName name="GHH">#N/A</definedName>
    <definedName name="gjckddud">#REF!,#REF!</definedName>
    <definedName name="GKAQOR" localSheetId="3">#N/A</definedName>
    <definedName name="GKAQOR">#N/A</definedName>
    <definedName name="GKDURK">#REF!,#REF!,#REF!</definedName>
    <definedName name="GONGJONG">#REF!</definedName>
    <definedName name="GREE" localSheetId="3">#N/A</definedName>
    <definedName name="GREE">#N/A</definedName>
    <definedName name="GROUND">#REF!</definedName>
    <definedName name="group1">#REF!</definedName>
    <definedName name="gu">#REF!,#REF!</definedName>
    <definedName name="GVH">#REF!,#REF!</definedName>
    <definedName name="GVHBG" localSheetId="3">#N/A</definedName>
    <definedName name="GVHBG">#N/A</definedName>
    <definedName name="gvv" localSheetId="3">#N/A</definedName>
    <definedName name="gvv">#N/A</definedName>
    <definedName name="GYTR" localSheetId="3">#N/A</definedName>
    <definedName name="GYTR">#N/A</definedName>
    <definedName name="HA">#REF!</definedName>
    <definedName name="HAC">#REF!</definedName>
    <definedName name="HAF">#REF!</definedName>
    <definedName name="HBHG" localSheetId="3">#N/A</definedName>
    <definedName name="HBHG">#N/A</definedName>
    <definedName name="HBV">#REF!</definedName>
    <definedName name="HCR">#REF!</definedName>
    <definedName name="HCY" localSheetId="3">'내역서(행정복지센터)'!CDD</definedName>
    <definedName name="HCY">[0]!CDD</definedName>
    <definedName name="HDATA">#N/A</definedName>
    <definedName name="HDSVP">#REF!</definedName>
    <definedName name="HGG" localSheetId="3">#N/A</definedName>
    <definedName name="HGG">#N/A</definedName>
    <definedName name="hh" localSheetId="3" hidden="1">{#N/A,#N/A,FALSE,"명세표"}</definedName>
    <definedName name="hh" hidden="1">{#N/A,#N/A,FALSE,"명세표"}</definedName>
    <definedName name="HHAF">#REF!</definedName>
    <definedName name="HHG" localSheetId="3">#N/A</definedName>
    <definedName name="HHG">#N/A</definedName>
    <definedName name="HHH" hidden="1">#REF!</definedName>
    <definedName name="HHHH" hidden="1">#REF!</definedName>
    <definedName name="HHHHHHHHHHHHHHHHHHHHHHHH">#REF!</definedName>
    <definedName name="HHK" localSheetId="3">#N/A</definedName>
    <definedName name="HHK">#N/A</definedName>
    <definedName name="HHMF">#REF!</definedName>
    <definedName name="HI_전선관">#REF!</definedName>
    <definedName name="hjk" localSheetId="3">#N/A</definedName>
    <definedName name="hjk">#N/A</definedName>
    <definedName name="HJU">#REF!,#REF!</definedName>
    <definedName name="HMF">#REF!</definedName>
    <definedName name="HMOTOR">#REF!</definedName>
    <definedName name="HPUMP">#REF!</definedName>
    <definedName name="HSR" localSheetId="3" hidden="1">{"'용역비'!$A$4:$C$8"}</definedName>
    <definedName name="HSR" hidden="1">{"'용역비'!$A$4:$C$8"}</definedName>
    <definedName name="HSV">#REF!</definedName>
    <definedName name="HTD" localSheetId="3">#N/A</definedName>
    <definedName name="HTD">#N/A</definedName>
    <definedName name="HTML_CodePage" hidden="1">949</definedName>
    <definedName name="HTML_Control" localSheetId="3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VAFP">#REF!</definedName>
    <definedName name="HVMF">#REF!</definedName>
    <definedName name="HWEI">#REF!</definedName>
    <definedName name="hyh" localSheetId="3">#N/A</definedName>
    <definedName name="hyh">#N/A</definedName>
    <definedName name="IB">#REF!</definedName>
    <definedName name="id_공통공사비">#REF!</definedName>
    <definedName name="id_단위시설별_공사비">#REF!</definedName>
    <definedName name="id_제잡비">#REF!</definedName>
    <definedName name="IIII" localSheetId="3" hidden="1">{"'용역비'!$A$4:$C$8"}</definedName>
    <definedName name="IIII" hidden="1">{"'용역비'!$A$4:$C$8"}</definedName>
    <definedName name="IIIII" localSheetId="3" hidden="1">{"'용역비'!$A$4:$C$8"}</definedName>
    <definedName name="IIIII" hidden="1">{"'용역비'!$A$4:$C$8"}</definedName>
    <definedName name="IIIIIIIIIIIIIIIIIIIIIIIIIIIIIII">#REF!</definedName>
    <definedName name="iik" localSheetId="3">'내역서(행정복지센터)'!ghgfh</definedName>
    <definedName name="iik">[0]!ghgfh</definedName>
    <definedName name="IL">#N/A</definedName>
    <definedName name="ILCODE">#N/A</definedName>
    <definedName name="ILLIST">#REF!</definedName>
    <definedName name="imp_F">#REF!</definedName>
    <definedName name="impor_F">#REF!</definedName>
    <definedName name="in">#REF!</definedName>
    <definedName name="INTPUT">#REF!</definedName>
    <definedName name="INTPUTDATA">#REF!</definedName>
    <definedName name="IOI" localSheetId="3" hidden="1">{"'용역비'!$A$4:$C$8"}</definedName>
    <definedName name="IOI" hidden="1">{"'용역비'!$A$4:$C$8"}</definedName>
    <definedName name="IOP">#REF!,#REF!</definedName>
    <definedName name="IOU">#REF!,#REF!</definedName>
    <definedName name="J">#REF!</definedName>
    <definedName name="J_D">#REF!</definedName>
    <definedName name="jaje1">#REF!</definedName>
    <definedName name="jhg" localSheetId="3">#N/A</definedName>
    <definedName name="jhg">#N/A</definedName>
    <definedName name="JJM" localSheetId="3">#N/A</definedName>
    <definedName name="JJM">#N/A</definedName>
    <definedName name="JKL">#REF!,#REF!</definedName>
    <definedName name="jklklj">#REF!</definedName>
    <definedName name="JNH">#REF!,#REF!</definedName>
    <definedName name="JPG" localSheetId="3">#N/A</definedName>
    <definedName name="JPG">#N/A</definedName>
    <definedName name="JUU" localSheetId="3">'내역서(행정복지센터)'!FGF</definedName>
    <definedName name="JUU">[0]!FGF</definedName>
    <definedName name="JUYGDF" localSheetId="3">#N/A</definedName>
    <definedName name="JUYGDF">#N/A</definedName>
    <definedName name="juyjuy" localSheetId="3">#N/A</definedName>
    <definedName name="juyjuy">#N/A</definedName>
    <definedName name="JYH">#REF!</definedName>
    <definedName name="jyt" localSheetId="3">#N/A</definedName>
    <definedName name="jyt">#N/A</definedName>
    <definedName name="jytr" localSheetId="3">#N/A</definedName>
    <definedName name="jytr">#N/A</definedName>
    <definedName name="jyu" localSheetId="3">'내역서(행정복지센터)'!jhg</definedName>
    <definedName name="jyu">[0]!jhg</definedName>
    <definedName name="jyuj" localSheetId="3">#N/A</definedName>
    <definedName name="jyuj">#N/A</definedName>
    <definedName name="k">#REF!</definedName>
    <definedName name="KANG1">#REF!</definedName>
    <definedName name="KANG2">#REF!</definedName>
    <definedName name="KBS">#REF!,#REF!</definedName>
    <definedName name="kdf">#REF!</definedName>
    <definedName name="kem">#REF!</definedName>
    <definedName name="KGB" localSheetId="3">#N/A</definedName>
    <definedName name="KGB">#N/A</definedName>
    <definedName name="KIM">#REF!</definedName>
    <definedName name="kiuk" localSheetId="3">'내역서(행정복지센터)'!jhg</definedName>
    <definedName name="kiuk">[0]!jhg</definedName>
    <definedName name="KJH" localSheetId="3">#N/A</definedName>
    <definedName name="KJH">#N/A</definedName>
    <definedName name="kjuj" localSheetId="3">#N/A</definedName>
    <definedName name="kjuj">#N/A</definedName>
    <definedName name="KKB" localSheetId="3">#N/A</definedName>
    <definedName name="KKB">#N/A</definedName>
    <definedName name="KKK">#REF!</definedName>
    <definedName name="kkkk">#REF!</definedName>
    <definedName name="KKKKK" localSheetId="3" hidden="1">{#N/A,#N/A,FALSE,"부대2"}</definedName>
    <definedName name="KKKKK" hidden="1">{#N/A,#N/A,FALSE,"부대2"}</definedName>
    <definedName name="KKKKKKKKKKKKKKKKKK">#REF!</definedName>
    <definedName name="KKKKKKKKKKKKKKKKKKK">#REF!</definedName>
    <definedName name="kkl" localSheetId="3">#N/A</definedName>
    <definedName name="kkl">#N/A</definedName>
    <definedName name="KKP">#REF!</definedName>
    <definedName name="KLB">#REF!,#REF!</definedName>
    <definedName name="kln">#REF!</definedName>
    <definedName name="KMN">#REF!,#REF!</definedName>
    <definedName name="KMP">#REF!</definedName>
    <definedName name="kt">#REF!</definedName>
    <definedName name="KUP">#REF!</definedName>
    <definedName name="LAST">#REF!</definedName>
    <definedName name="lf">#REF!</definedName>
    <definedName name="li" localSheetId="3" hidden="1">{"'용역비'!$A$4:$C$8"}</definedName>
    <definedName name="li" hidden="1">{"'용역비'!$A$4:$C$8"}</definedName>
    <definedName name="LK">#REF!,#REF!</definedName>
    <definedName name="LL">#N/A</definedName>
    <definedName name="lll">#REF!</definedName>
    <definedName name="LLLL">#REF!</definedName>
    <definedName name="LLM" localSheetId="3">'내역서(행정복지센터)'!CCF</definedName>
    <definedName name="LLM">[0]!CCF</definedName>
    <definedName name="LMT">#REF!</definedName>
    <definedName name="LMTCH">#REF!</definedName>
    <definedName name="LOADT">#REF!</definedName>
    <definedName name="LP___4">#REF!</definedName>
    <definedName name="L형측구">#REF!</definedName>
    <definedName name="m">#REF!</definedName>
    <definedName name="M_TR">#REF!</definedName>
    <definedName name="Macro2" localSheetId="3">#N/A</definedName>
    <definedName name="Macro2">#N/A</definedName>
    <definedName name="Macro4" localSheetId="3">#N/A</definedName>
    <definedName name="Macro4">#N/A</definedName>
    <definedName name="Macro5" localSheetId="3">#N/A</definedName>
    <definedName name="Macro5">#N/A</definedName>
    <definedName name="Main">#REF!</definedName>
    <definedName name="MAIN_COM_소계">#REF!</definedName>
    <definedName name="MAINPART">#REF!</definedName>
    <definedName name="MATRO" localSheetId="3">#N/A</definedName>
    <definedName name="MATRO">#N/A</definedName>
    <definedName name="MCCB_AF2">#REF!</definedName>
    <definedName name="MCON">#REF!</definedName>
    <definedName name="MH">#REF!</definedName>
    <definedName name="MHHG" localSheetId="3">#N/A</definedName>
    <definedName name="MHHG">#N/A</definedName>
    <definedName name="MID">#REF!</definedName>
    <definedName name="MMD">#N/A</definedName>
    <definedName name="MMH" localSheetId="3">'내역서(행정복지센터)'!DDC</definedName>
    <definedName name="MMH">[0]!DDC</definedName>
    <definedName name="MMJN" localSheetId="3">#N/A</definedName>
    <definedName name="MMJN">#N/A</definedName>
    <definedName name="MMK" localSheetId="3">#N/A</definedName>
    <definedName name="MMK">#N/A</definedName>
    <definedName name="mml" localSheetId="3">'내역서(행정복지센터)'!jhg</definedName>
    <definedName name="mml">[0]!jhg</definedName>
    <definedName name="MMM">#REF!,#REF!</definedName>
    <definedName name="MMN" localSheetId="3">#N/A</definedName>
    <definedName name="MMN">#N/A</definedName>
    <definedName name="MMX" localSheetId="3">'내역서(행정복지센터)'!MMK</definedName>
    <definedName name="MMX">[0]!MMK</definedName>
    <definedName name="MNH" localSheetId="3">'내역서(행정복지센터)'!HGG</definedName>
    <definedName name="MNH">[0]!HGG</definedName>
    <definedName name="Module4.Macro3" localSheetId="3">#N/A</definedName>
    <definedName name="Module4.Macro3">#N/A</definedName>
    <definedName name="Module6.Macro4" localSheetId="3">#N/A</definedName>
    <definedName name="Module6.Macro4">#N/A</definedName>
    <definedName name="MOM" localSheetId="3">#N/A</definedName>
    <definedName name="MOM">#N/A</definedName>
    <definedName name="monitor">#REF!</definedName>
    <definedName name="MOTER_1">#REF!</definedName>
    <definedName name="MOTER_3">#REF!</definedName>
    <definedName name="MOTOR">#REF!</definedName>
    <definedName name="MOTOR__농형_전폐">#REF!</definedName>
    <definedName name="MS">#REF!</definedName>
    <definedName name="MTRPRCD">#REF!</definedName>
    <definedName name="MTRPRCU">#REF!</definedName>
    <definedName name="musu">#REF!</definedName>
    <definedName name="N">#N/A</definedName>
    <definedName name="NAME">#N/A</definedName>
    <definedName name="NBBV" localSheetId="3">#N/A</definedName>
    <definedName name="NBBV">#N/A</definedName>
    <definedName name="NBC">#REF!,#REF!,#REF!</definedName>
    <definedName name="NBDFF">#REF!,#REF!</definedName>
    <definedName name="nbv" localSheetId="3">#N/A</definedName>
    <definedName name="nbv">#N/A</definedName>
    <definedName name="net">#REF!</definedName>
    <definedName name="NH">#REF!</definedName>
    <definedName name="NHGF" localSheetId="3">#N/A</definedName>
    <definedName name="NHGF">#N/A</definedName>
    <definedName name="NHM">#REF!</definedName>
    <definedName name="NJHT">#REF!,#REF!</definedName>
    <definedName name="NLG">#REF!,#REF!</definedName>
    <definedName name="nmb" localSheetId="3">#N/A</definedName>
    <definedName name="nmb">#N/A</definedName>
    <definedName name="NMJ" localSheetId="3">#N/A</definedName>
    <definedName name="NMJ">#N/A</definedName>
    <definedName name="NN">#REF!,#REF!</definedName>
    <definedName name="NNA" localSheetId="3">#N/A</definedName>
    <definedName name="NNA">#N/A</definedName>
    <definedName name="NNC" localSheetId="3">#N/A</definedName>
    <definedName name="NNC">#N/A</definedName>
    <definedName name="NND" localSheetId="3">#N/A</definedName>
    <definedName name="NND">#N/A</definedName>
    <definedName name="NNF" localSheetId="3">#N/A</definedName>
    <definedName name="NNF">#N/A</definedName>
    <definedName name="NNG" localSheetId="3">#N/A</definedName>
    <definedName name="NNG">#N/A</definedName>
    <definedName name="nnj" localSheetId="3">#N/A</definedName>
    <definedName name="nnj">#N/A</definedName>
    <definedName name="nnk" localSheetId="3">#N/A</definedName>
    <definedName name="nnk">#N/A</definedName>
    <definedName name="nnm" localSheetId="3">#N/A</definedName>
    <definedName name="nnm">#N/A</definedName>
    <definedName name="NNN">#REF!,#REF!</definedName>
    <definedName name="NNNNNNNNNNNNNNNNNN">#REF!</definedName>
    <definedName name="NO">#REF!</definedName>
    <definedName name="NOMUBY">#REF!</definedName>
    <definedName name="NON" localSheetId="3">#N/A</definedName>
    <definedName name="NON">#N/A</definedName>
    <definedName name="NOT">#REF!</definedName>
    <definedName name="NUMBER">#REF!</definedName>
    <definedName name="NYDATA">#REF!</definedName>
    <definedName name="O">#REF!</definedName>
    <definedName name="objectg">#REF!</definedName>
    <definedName name="OIL" localSheetId="3" hidden="1">{"'용역비'!$A$4:$C$8"}</definedName>
    <definedName name="OIL" hidden="1">{"'용역비'!$A$4:$C$8"}</definedName>
    <definedName name="OIOK" localSheetId="3">'내역서(행정복지센터)'!EED</definedName>
    <definedName name="OIOK">[0]!EED</definedName>
    <definedName name="OIU" localSheetId="3">#N/A</definedName>
    <definedName name="OIU">#N/A</definedName>
    <definedName name="oo">#REF!</definedName>
    <definedName name="OOO">#REF!</definedName>
    <definedName name="OPL" localSheetId="3">#N/A</definedName>
    <definedName name="OPL">#N/A</definedName>
    <definedName name="OPP" hidden="1">#REF!</definedName>
    <definedName name="OPRATE">#REF!</definedName>
    <definedName name="Other">#REF!</definedName>
    <definedName name="Out_of_Scope">#REF!</definedName>
    <definedName name="P">#N/A</definedName>
    <definedName name="PAGE1">#REF!</definedName>
    <definedName name="panel">#REF!</definedName>
    <definedName name="PASS">#REF!</definedName>
    <definedName name="PDC">#REF!</definedName>
    <definedName name="PE">#REF!</definedName>
    <definedName name="Period_Const">#REF!</definedName>
    <definedName name="PH">#REF!</definedName>
    <definedName name="PIP">#REF!,#REF!</definedName>
    <definedName name="PJG" localSheetId="3">'내역서(행정복지센터)'!NNF</definedName>
    <definedName name="PJG">[0]!NNF</definedName>
    <definedName name="PLANT_JE_GWAN_GONG">#REF!</definedName>
    <definedName name="plc">#REF!</definedName>
    <definedName name="plc_2">#REF!</definedName>
    <definedName name="plk" localSheetId="3">'내역서(행정복지센터)'!EGERG</definedName>
    <definedName name="plk">[0]!EGERG</definedName>
    <definedName name="plo" localSheetId="3">#N/A</definedName>
    <definedName name="plo">#N/A</definedName>
    <definedName name="POI" hidden="1">#REF!</definedName>
    <definedName name="POL" localSheetId="3">'내역서(행정복지센터)'!HGG</definedName>
    <definedName name="POL">[0]!HGG</definedName>
    <definedName name="POP">#REF!,#REF!</definedName>
    <definedName name="POSITION">#REF!</definedName>
    <definedName name="pp">#REF!</definedName>
    <definedName name="ppl" localSheetId="3">'내역서(행정복지센터)'!jhg</definedName>
    <definedName name="ppl">[0]!jhg</definedName>
    <definedName name="PPPPPPPPPPPPPPPPPPPPPPPPP">#REF!</definedName>
    <definedName name="PrinT">#REF!</definedName>
    <definedName name="PRINT.TIELES">#REF!</definedName>
    <definedName name="PRINT.TITELS">#REF!</definedName>
    <definedName name="PRINT.TITLES">#REF!</definedName>
    <definedName name="_xlnm.Print_Area" localSheetId="2">내역서!$A$1:$Q$29</definedName>
    <definedName name="_xlnm.Print_Area" localSheetId="3">'내역서(행정복지센터)'!$A$1:$J$652</definedName>
    <definedName name="_xlnm.Print_Area" localSheetId="0">원가!$A$1:$E$38</definedName>
    <definedName name="_xlnm.Print_Area" localSheetId="6">일위노임!$A$1:$T$499</definedName>
    <definedName name="_xlnm.Print_Area" localSheetId="5">일위대가!$A$1:$Q$1122</definedName>
    <definedName name="_xlnm.Print_Area" localSheetId="1">총괄표!$A$1:$Q$29</definedName>
    <definedName name="_xlnm.Print_Area">#REF!</definedName>
    <definedName name="Print_Area_MI">#REF!</definedName>
    <definedName name="PRINT_AREA_MI1">#REF!</definedName>
    <definedName name="PRINT_T">#REF!</definedName>
    <definedName name="print_tieles">#REF!</definedName>
    <definedName name="PRINT_TILIES">#REF!,#REF!,#REF!,#REF!,#REF!</definedName>
    <definedName name="PRINT_TILTES">#REF!</definedName>
    <definedName name="PRINT_TITEL">#REF!</definedName>
    <definedName name="print_titele">#REF!</definedName>
    <definedName name="PRINT_TITELES">#REF!</definedName>
    <definedName name="PRINT_TITELS">#REF!</definedName>
    <definedName name="Print_TitIes">#REF!</definedName>
    <definedName name="PRINT_TITLE">#REF!</definedName>
    <definedName name="_xlnm.Print_Titles" localSheetId="2">내역서!$1:$3</definedName>
    <definedName name="_xlnm.Print_Titles" localSheetId="3">'내역서(행정복지센터)'!$1:$2</definedName>
    <definedName name="_xlnm.Print_Titles" localSheetId="8">단가조사!$1:$3</definedName>
    <definedName name="_xlnm.Print_Titles" localSheetId="4">일대목차!$1:$3</definedName>
    <definedName name="_xlnm.Print_Titles" localSheetId="6">일위노임!$1:$3</definedName>
    <definedName name="_xlnm.Print_Titles" localSheetId="5">일위대가!$1:$3</definedName>
    <definedName name="_xlnm.Print_Titles" localSheetId="1">총괄표!$1:$3</definedName>
    <definedName name="_xlnm.Print_Titles" localSheetId="7">합산자재!$1:$3</definedName>
    <definedName name="_xlnm.Print_Titles">#REF!</definedName>
    <definedName name="Print_Titles_MI">#REF!</definedName>
    <definedName name="PRINT_TITLES_MI1">#REF!</definedName>
    <definedName name="printer">#REF!</definedName>
    <definedName name="PRINTER_AREA">#REF!</definedName>
    <definedName name="printer_Titles">#REF!</definedName>
    <definedName name="printer_ttitle">#REF!</definedName>
    <definedName name="pro">#REF!</definedName>
    <definedName name="PRS" hidden="1">#REF!</definedName>
    <definedName name="PS">#REF!</definedName>
    <definedName name="PTA보완요약">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PXPTA요약">#REF!</definedName>
    <definedName name="q234562456" localSheetId="3" hidden="1">{"'용역비'!$A$4:$C$8"}</definedName>
    <definedName name="q234562456" hidden="1">{"'용역비'!$A$4:$C$8"}</definedName>
    <definedName name="QA" localSheetId="3" hidden="1">{#N/A,#N/A,FALSE,"전력간선"}</definedName>
    <definedName name="QA" hidden="1">{#N/A,#N/A,FALSE,"전력간선"}</definedName>
    <definedName name="qas" localSheetId="3">#N/A</definedName>
    <definedName name="qas">#N/A</definedName>
    <definedName name="qdr" localSheetId="3">#N/A</definedName>
    <definedName name="qdr">#N/A</definedName>
    <definedName name="QLQL">#REF!</definedName>
    <definedName name="QQ" localSheetId="3" hidden="1">{#N/A,#N/A,FALSE,"전력간선"}</definedName>
    <definedName name="QQ" hidden="1">{#N/A,#N/A,FALSE,"전력간선"}</definedName>
    <definedName name="QQA" localSheetId="3">#N/A</definedName>
    <definedName name="QQA">#N/A</definedName>
    <definedName name="QREWQ" localSheetId="3">[0]!fff</definedName>
    <definedName name="QREWQ">[0]!fff</definedName>
    <definedName name="QSR" localSheetId="3">'내역서(행정복지센터)'!CDD</definedName>
    <definedName name="QSR">[0]!CDD</definedName>
    <definedName name="QSS" localSheetId="3">'내역서(행정복지센터)'!MATRO</definedName>
    <definedName name="QSS">[0]!MATRO</definedName>
    <definedName name="QTY" localSheetId="3">#N/A</definedName>
    <definedName name="QTY">#N/A</definedName>
    <definedName name="QW">#REF!</definedName>
    <definedName name="qwe" localSheetId="3">#N/A</definedName>
    <definedName name="qwe">#N/A</definedName>
    <definedName name="QWEQ" localSheetId="3">#N/A</definedName>
    <definedName name="QWEQ">#N/A</definedName>
    <definedName name="QWERRTT" localSheetId="3" hidden="1">{#N/A,#N/A,FALSE,"Sheet1"}</definedName>
    <definedName name="QWERRTT" hidden="1">{#N/A,#N/A,FALSE,"Sheet1"}</definedName>
    <definedName name="QWS" hidden="1">#REF!</definedName>
    <definedName name="qyk" localSheetId="3" hidden="1">{"'용역비'!$A$4:$C$8"}</definedName>
    <definedName name="qyk" hidden="1">{"'용역비'!$A$4:$C$8"}</definedName>
    <definedName name="R_">#N/A</definedName>
    <definedName name="RATE">#REF!</definedName>
    <definedName name="rcon">#REF!</definedName>
    <definedName name="_xlnm.Recorder">#N/A</definedName>
    <definedName name="REEG" localSheetId="3">#N/A</definedName>
    <definedName name="REEG">#N/A</definedName>
    <definedName name="REGSVTEB" localSheetId="3">#N/A</definedName>
    <definedName name="REGSVTEB">#N/A</definedName>
    <definedName name="ret" localSheetId="3">#N/A</definedName>
    <definedName name="ret">#N/A</definedName>
    <definedName name="REUIHGURI" localSheetId="3">#N/A</definedName>
    <definedName name="REUIHGURI">#N/A</definedName>
    <definedName name="reyt" localSheetId="3">#N/A</definedName>
    <definedName name="reyt">#N/A</definedName>
    <definedName name="RFG">#REF!,#REF!,#REF!</definedName>
    <definedName name="RFWE" localSheetId="3">'내역서(행정복지센터)'!GDF</definedName>
    <definedName name="RFWE">[0]!GDF</definedName>
    <definedName name="rgfg" localSheetId="3">'내역서(행정복지센터)'!jhg</definedName>
    <definedName name="rgfg">[0]!jhg</definedName>
    <definedName name="RGR" localSheetId="3">'내역서(행정복지센터)'!GDF</definedName>
    <definedName name="RGR">[0]!GDF</definedName>
    <definedName name="RGVBF" localSheetId="3">#N/A</definedName>
    <definedName name="RGVBF">#N/A</definedName>
    <definedName name="RH" localSheetId="3" hidden="1">{"'용역비'!$A$4:$C$8"}</definedName>
    <definedName name="RH" hidden="1">{"'용역비'!$A$4:$C$8"}</definedName>
    <definedName name="rkr" localSheetId="3" hidden="1">{#N/A,#N/A,FALSE,"Sheet1"}</definedName>
    <definedName name="rkr" hidden="1">{#N/A,#N/A,FALSE,"Sheet1"}</definedName>
    <definedName name="rkstjs" localSheetId="3">#N/A</definedName>
    <definedName name="rkstjs">#N/A</definedName>
    <definedName name="rlr">#REF!</definedName>
    <definedName name="Royalty" localSheetId="3" hidden="1">{#N/A,#N/A,FALSE,"Sheet1"}</definedName>
    <definedName name="Royalty" hidden="1">{#N/A,#N/A,FALSE,"Sheet1"}</definedName>
    <definedName name="rp">#REF!</definedName>
    <definedName name="RRE">#REF!,#REF!</definedName>
    <definedName name="RRR">#N/A</definedName>
    <definedName name="rs">#REF!</definedName>
    <definedName name="RT">#REF!,#REF!,#REF!</definedName>
    <definedName name="RT5G" localSheetId="3">#N/A</definedName>
    <definedName name="RT5G">#N/A</definedName>
    <definedName name="RTG" localSheetId="3">'내역서(행정복지센터)'!EEDD</definedName>
    <definedName name="RTG">[0]!EEDD</definedName>
    <definedName name="RTGH" localSheetId="3" hidden="1">{"'용역비'!$A$4:$C$8"}</definedName>
    <definedName name="RTGH" hidden="1">{"'용역비'!$A$4:$C$8"}</definedName>
    <definedName name="rth" hidden="1">#REF!</definedName>
    <definedName name="rthrtu" localSheetId="3">'내역서(행정복지센터)'!juyjuy</definedName>
    <definedName name="rthrtu">[0]!juyjuy</definedName>
    <definedName name="RTHT" localSheetId="3">#N/A</definedName>
    <definedName name="RTHT">#N/A</definedName>
    <definedName name="rtt">#REF!</definedName>
    <definedName name="RTU">#REF!,#REF!</definedName>
    <definedName name="rty">#REF!,#REF!</definedName>
    <definedName name="RUS">#REF!</definedName>
    <definedName name="RYUIRYU" localSheetId="3" hidden="1">{"'용역비'!$A$4:$C$8"}</definedName>
    <definedName name="RYUIRYU" hidden="1">{"'용역비'!$A$4:$C$8"}</definedName>
    <definedName name="ryuk" localSheetId="3" hidden="1">{"'용역비'!$A$4:$C$8"}</definedName>
    <definedName name="ryuk" hidden="1">{"'용역비'!$A$4:$C$8"}</definedName>
    <definedName name="S">#REF!</definedName>
    <definedName name="S_B">#REF!</definedName>
    <definedName name="S_G">#REF!</definedName>
    <definedName name="S_R">#REF!</definedName>
    <definedName name="S_X">#REF!</definedName>
    <definedName name="S_Y">#REF!</definedName>
    <definedName name="S_Z">#REF!</definedName>
    <definedName name="SAF" localSheetId="3">#N/A</definedName>
    <definedName name="SAF">#N/A</definedName>
    <definedName name="SALPRCD">#REF!</definedName>
    <definedName name="SALPRCU">#REF!</definedName>
    <definedName name="SAPBEXdnldView" hidden="1">"41JLQUL0YNPVK3OX98UIGJGNP"</definedName>
    <definedName name="SAPBEXsysID" hidden="1">"BWP"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D">#REF!</definedName>
    <definedName name="SDAFDFSDFD" localSheetId="3">#N/A</definedName>
    <definedName name="SDAFDFSDFD">#N/A</definedName>
    <definedName name="SDAFSDF">#REF!</definedName>
    <definedName name="SDAVF" localSheetId="3">'내역서(행정복지센터)'!GVHBG</definedName>
    <definedName name="SDAVF">[0]!GVHBG</definedName>
    <definedName name="SDC">#REF!,#REF!</definedName>
    <definedName name="SdcdF" localSheetId="3">'내역서(행정복지센터)'!NBBV</definedName>
    <definedName name="SdcdF">[0]!NBBV</definedName>
    <definedName name="SDD" localSheetId="3">#N/A</definedName>
    <definedName name="SDD">#N/A</definedName>
    <definedName name="SDF">#REF!</definedName>
    <definedName name="SDFGSDG">#REF!</definedName>
    <definedName name="SDFJLKS" localSheetId="3">BlankMacro1</definedName>
    <definedName name="SDFJLKS">BlankMacro1</definedName>
    <definedName name="SDG" localSheetId="3">#N/A</definedName>
    <definedName name="SDG">#N/A</definedName>
    <definedName name="SDK">#REF!,#REF!</definedName>
    <definedName name="SDRFE" localSheetId="3">#N/A</definedName>
    <definedName name="SDRFE">#N/A</definedName>
    <definedName name="sdryhj" localSheetId="3" hidden="1">{"'용역비'!$A$4:$C$8"}</definedName>
    <definedName name="sdryhj" hidden="1">{"'용역비'!$A$4:$C$8"}</definedName>
    <definedName name="sdsd" localSheetId="3">'내역서(행정복지센터)'!jhg</definedName>
    <definedName name="sdsd">[0]!jhg</definedName>
    <definedName name="sdv" localSheetId="3">#N/A</definedName>
    <definedName name="sdv">#N/A</definedName>
    <definedName name="SDVF" localSheetId="3">#N/A</definedName>
    <definedName name="SDVF">#N/A</definedName>
    <definedName name="SE" localSheetId="3" hidden="1">{"'용역비'!$A$4:$C$8"}</definedName>
    <definedName name="SE" hidden="1">{"'용역비'!$A$4:$C$8"}</definedName>
    <definedName name="SER">#REF!</definedName>
    <definedName name="SERT">#REF!</definedName>
    <definedName name="sfd" localSheetId="3">#N/A</definedName>
    <definedName name="sfd">#N/A</definedName>
    <definedName name="SFH" localSheetId="3">#N/A</definedName>
    <definedName name="SFH">#N/A</definedName>
    <definedName name="SHEET">#REF!</definedName>
    <definedName name="sheet1">#REF!</definedName>
    <definedName name="SHEET56">#REF!</definedName>
    <definedName name="SIS" localSheetId="3">'내역서(행정복지센터)'!NNF</definedName>
    <definedName name="SIS">[0]!NNF</definedName>
    <definedName name="size">#REF!</definedName>
    <definedName name="SK">#REF!</definedName>
    <definedName name="SKIN">#REF!</definedName>
    <definedName name="SLAB1">#REF!</definedName>
    <definedName name="SLAB2">#REF!</definedName>
    <definedName name="SLAB3">#REF!</definedName>
    <definedName name="slc">#REF!</definedName>
    <definedName name="SMP">#REF!</definedName>
    <definedName name="so" localSheetId="3" hidden="1">{#N/A,#N/A,FALSE,"배수2"}</definedName>
    <definedName name="so" hidden="1">{#N/A,#N/A,FALSE,"배수2"}</definedName>
    <definedName name="SOC" localSheetId="3">'내역서(행정복지센터)'!OIU</definedName>
    <definedName name="SOC">[0]!OIU</definedName>
    <definedName name="SOS" localSheetId="3">'내역서(행정복지센터)'!MATRO</definedName>
    <definedName name="SOS">[0]!MATRO</definedName>
    <definedName name="SPA">#REF!</definedName>
    <definedName name="sr">#REF!,#REF!</definedName>
    <definedName name="srth" localSheetId="3" hidden="1">{"'용역비'!$A$4:$C$8"}</definedName>
    <definedName name="srth" hidden="1">{"'용역비'!$A$4:$C$8"}</definedName>
    <definedName name="SS">#REF!</definedName>
    <definedName name="SSD">#N/A</definedName>
    <definedName name="SSR" localSheetId="3">#N/A</definedName>
    <definedName name="SSR">#N/A</definedName>
    <definedName name="sss" localSheetId="3" hidden="1">{#N/A,#N/A,FALSE,"전력간선"}</definedName>
    <definedName name="sss" hidden="1">{#N/A,#N/A,FALSE,"전력간선"}</definedName>
    <definedName name="SSSC" localSheetId="3">'내역서(행정복지센터)'!CCF</definedName>
    <definedName name="SSSC">[0]!CCF</definedName>
    <definedName name="SSSS">#REF!</definedName>
    <definedName name="SSSSS">#REF!</definedName>
    <definedName name="SSSSSS">#REF!</definedName>
    <definedName name="SSSSSSSS">#REF!</definedName>
    <definedName name="SSW">#REF!,#REF!</definedName>
    <definedName name="SSX" localSheetId="3">#N/A</definedName>
    <definedName name="SSX">#N/A</definedName>
    <definedName name="ST">#REF!</definedName>
    <definedName name="STMATA">#REF!</definedName>
    <definedName name="STMSAT">#REF!</definedName>
    <definedName name="STMTBL">#REF!</definedName>
    <definedName name="Story_Total">#REF!</definedName>
    <definedName name="Struct_Type">#REF!</definedName>
    <definedName name="STS" localSheetId="3" hidden="1">{"'용역비'!$A$4:$C$8"}</definedName>
    <definedName name="STS" hidden="1">{"'용역비'!$A$4:$C$8"}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 localSheetId="3">[0]!BlankMacro1</definedName>
    <definedName name="ST산출">[0]!BlankMacro1</definedName>
    <definedName name="SubDic">#REF!</definedName>
    <definedName name="SUBT1">#REF!</definedName>
    <definedName name="SUBT2">#REF!</definedName>
    <definedName name="SUBT3">#REF!</definedName>
    <definedName name="SUP">#REF!</definedName>
    <definedName name="SV">#REF!</definedName>
    <definedName name="SVFGSF" localSheetId="3">'내역서(행정복지센터)'!KJH</definedName>
    <definedName name="SVFGSF">[0]!KJH</definedName>
    <definedName name="SW">#REF!</definedName>
    <definedName name="SXXS">#N/A</definedName>
    <definedName name="SZVFGG" localSheetId="3">'내역서(행정복지센터)'!REEG</definedName>
    <definedName name="SZVFGG">[0]!REEG</definedName>
    <definedName name="T">#N/A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K">#REF!</definedName>
    <definedName name="TBM">#REF!</definedName>
    <definedName name="TEYJ" localSheetId="3" hidden="1">{"'용역비'!$A$4:$C$8"}</definedName>
    <definedName name="TEYJ" hidden="1">{"'용역비'!$A$4:$C$8"}</definedName>
    <definedName name="TFG">#REF!,#REF!</definedName>
    <definedName name="TFUI" localSheetId="3" hidden="1">{"'용역비'!$A$4:$C$8"}</definedName>
    <definedName name="TFUI" hidden="1">{"'용역비'!$A$4:$C$8"}</definedName>
    <definedName name="TGGG" localSheetId="3">#N/A</definedName>
    <definedName name="TGGG">#N/A</definedName>
    <definedName name="TIT">#REF!</definedName>
    <definedName name="titles">#REF!</definedName>
    <definedName name="TKG">#REF!,#REF!</definedName>
    <definedName name="TL" localSheetId="3">'내역서(행정복지센터)'!TL</definedName>
    <definedName name="TL">[0]!TL</definedName>
    <definedName name="TLFTN" localSheetId="3">#N/A</definedName>
    <definedName name="TLFTN">#N/A</definedName>
    <definedName name="tlsgks">#REF!</definedName>
    <definedName name="TNSQJS">#REF!</definedName>
    <definedName name="TOTAL">#REF!</definedName>
    <definedName name="Total_Floor_Area">#REF!</definedName>
    <definedName name="TOTAL2">#REF!</definedName>
    <definedName name="TR_R">#REF!</definedName>
    <definedName name="TR_X">#REF!</definedName>
    <definedName name="TRR" localSheetId="3">#N/A</definedName>
    <definedName name="TRR">#N/A</definedName>
    <definedName name="TRRR" localSheetId="3">#N/A</definedName>
    <definedName name="TRRR">#N/A</definedName>
    <definedName name="tryrtg" localSheetId="3">'내역서(행정복지센터)'!bvvc</definedName>
    <definedName name="tryrtg">[0]!bvvc</definedName>
    <definedName name="TT">#REF!</definedName>
    <definedName name="TTHG" localSheetId="3">#N/A</definedName>
    <definedName name="TTHG">#N/A</definedName>
    <definedName name="TTI">#REF!,#REF!,#REF!</definedName>
    <definedName name="TTR" localSheetId="3">#N/A</definedName>
    <definedName name="TTR">#N/A</definedName>
    <definedName name="TTTG">#REF!,#REF!</definedName>
    <definedName name="TTTT" hidden="1">#REF!</definedName>
    <definedName name="tu" localSheetId="3" hidden="1">{"'용역비'!$A$4:$C$8"}</definedName>
    <definedName name="tu" hidden="1">{"'용역비'!$A$4:$C$8"}</definedName>
    <definedName name="tuilol" localSheetId="3" hidden="1">{"'용역비'!$A$4:$C$8"}</definedName>
    <definedName name="tuilol" hidden="1">{"'용역비'!$A$4:$C$8"}</definedName>
    <definedName name="TUIO" localSheetId="3" hidden="1">{"'용역비'!$A$4:$C$8"}</definedName>
    <definedName name="TUIO" hidden="1">{"'용역비'!$A$4:$C$8"}</definedName>
    <definedName name="TUIO.L" localSheetId="3" hidden="1">{"'용역비'!$A$4:$C$8"}</definedName>
    <definedName name="TUIO.L" hidden="1">{"'용역비'!$A$4:$C$8"}</definedName>
    <definedName name="TUIOTUI" localSheetId="3" hidden="1">{"'용역비'!$A$4:$C$8"}</definedName>
    <definedName name="TUIOTUI" hidden="1">{"'용역비'!$A$4:$C$8"}</definedName>
    <definedName name="TUNVS" localSheetId="3">#N/A</definedName>
    <definedName name="TUNVS">#N/A</definedName>
    <definedName name="tuu" localSheetId="3">'내역서(행정복지센터)'!frt</definedName>
    <definedName name="tuu">[0]!frt</definedName>
    <definedName name="TYH" localSheetId="3">#N/A</definedName>
    <definedName name="TYH">#N/A</definedName>
    <definedName name="tyj" localSheetId="3">#N/A</definedName>
    <definedName name="tyj">#N/A</definedName>
    <definedName name="tyje" localSheetId="3" hidden="1">{"'용역비'!$A$4:$C$8"}</definedName>
    <definedName name="tyje" hidden="1">{"'용역비'!$A$4:$C$8"}</definedName>
    <definedName name="tyjet" localSheetId="3" hidden="1">{"'용역비'!$A$4:$C$8"}</definedName>
    <definedName name="tyjet" hidden="1">{"'용역비'!$A$4:$C$8"}</definedName>
    <definedName name="TYU">#REF!,#REF!</definedName>
    <definedName name="tyy" localSheetId="3">'내역서(행정복지센터)'!reyt</definedName>
    <definedName name="tyy">[0]!reyt</definedName>
    <definedName name="uiy" localSheetId="3">#N/A</definedName>
    <definedName name="uiy">#N/A</definedName>
    <definedName name="UJJ" localSheetId="3">#N/A</definedName>
    <definedName name="UJJ">#N/A</definedName>
    <definedName name="ujy" localSheetId="3">'내역서(행정복지센터)'!ret</definedName>
    <definedName name="ujy">[0]!ret</definedName>
    <definedName name="ulo" localSheetId="3" hidden="1">{"'용역비'!$A$4:$C$8"}</definedName>
    <definedName name="ulo" hidden="1">{"'용역비'!$A$4:$C$8"}</definedName>
    <definedName name="un_공통공사비">#REF!</definedName>
    <definedName name="un_단위시설별공사비">#REF!</definedName>
    <definedName name="UNIT_1">#REF!</definedName>
    <definedName name="UNIT_3">#REF!</definedName>
    <definedName name="USANCE">#REF!</definedName>
    <definedName name="UTI" localSheetId="3" hidden="1">{"'용역비'!$A$4:$C$8"}</definedName>
    <definedName name="UTI" hidden="1">{"'용역비'!$A$4:$C$8"}</definedName>
    <definedName name="UTIOL" localSheetId="3" hidden="1">{"'용역비'!$A$4:$C$8"}</definedName>
    <definedName name="UTIOL" hidden="1">{"'용역비'!$A$4:$C$8"}</definedName>
    <definedName name="UUU" localSheetId="3">#N/A</definedName>
    <definedName name="UUU">#N/A</definedName>
    <definedName name="uyj" localSheetId="3">'내역서(행정복지센터)'!tyj</definedName>
    <definedName name="uyj">[0]!tyj</definedName>
    <definedName name="UYUY" localSheetId="3">'내역서(행정복지센터)'!DGRT</definedName>
    <definedName name="UYUY">[0]!DGRT</definedName>
    <definedName name="VAC">#REF!</definedName>
    <definedName name="VAFP">#REF!</definedName>
    <definedName name="VB">#REF!</definedName>
    <definedName name="vbc" localSheetId="3">'내역서(행정복지센터)'!REGSVTEB</definedName>
    <definedName name="vbc">[0]!REGSVTEB</definedName>
    <definedName name="VBGDH" localSheetId="3">'내역서(행정복지센터)'!HBHG</definedName>
    <definedName name="VBGDH">[0]!HBHG</definedName>
    <definedName name="vbn" localSheetId="3">#N/A</definedName>
    <definedName name="vbn">#N/A</definedName>
    <definedName name="vbnh" localSheetId="3">#N/A</definedName>
    <definedName name="vbnh">#N/A</definedName>
    <definedName name="VBV">#REF!</definedName>
    <definedName name="VCR">#REF!</definedName>
    <definedName name="vcx" localSheetId="3">#N/A</definedName>
    <definedName name="vcx">#N/A</definedName>
    <definedName name="VDATA">#N/A</definedName>
    <definedName name="VDSVP">#REF!</definedName>
    <definedName name="VFJKEH" localSheetId="3">'내역서(행정복지센터)'!DDC</definedName>
    <definedName name="VFJKEH">[0]!DDC</definedName>
    <definedName name="VFV" localSheetId="3">#N/A</definedName>
    <definedName name="VFV">#N/A</definedName>
    <definedName name="VGF" localSheetId="3">#N/A</definedName>
    <definedName name="VGF">#N/A</definedName>
    <definedName name="VHAF">#REF!</definedName>
    <definedName name="vhj">#REF!,#REF!</definedName>
    <definedName name="VHMF">#REF!</definedName>
    <definedName name="vlo" localSheetId="3">'내역서(행정복지센터)'!juyjuy</definedName>
    <definedName name="vlo">[0]!juyjuy</definedName>
    <definedName name="VMF">#REF!</definedName>
    <definedName name="VMOTOR">#REF!</definedName>
    <definedName name="vnb" localSheetId="3">#N/A</definedName>
    <definedName name="vnb">#N/A</definedName>
    <definedName name="VNJ" localSheetId="3">#N/A</definedName>
    <definedName name="VNJ">#N/A</definedName>
    <definedName name="VPUMP">#REF!</definedName>
    <definedName name="VSV">#REF!</definedName>
    <definedName name="VV">#REF!</definedName>
    <definedName name="VVAFP">#REF!</definedName>
    <definedName name="vvb" localSheetId="3">#N/A</definedName>
    <definedName name="vvb">#N/A</definedName>
    <definedName name="VVMF">#REF!</definedName>
    <definedName name="VVV">#REF!</definedName>
    <definedName name="VWEI">#REF!</definedName>
    <definedName name="VY">#REF!</definedName>
    <definedName name="w">#REF!</definedName>
    <definedName name="WDDSF">#REF!,#REF!,#REF!</definedName>
    <definedName name="wddw" localSheetId="3">#N/A</definedName>
    <definedName name="wddw">#N/A</definedName>
    <definedName name="wdes" localSheetId="3">'내역서(행정복지센터)'!vbn</definedName>
    <definedName name="wdes">[0]!vbn</definedName>
    <definedName name="WDF" localSheetId="3">'내역서(행정복지센터)'!QQA</definedName>
    <definedName name="WDF">[0]!QQA</definedName>
    <definedName name="WDFG">#REF!,#REF!</definedName>
    <definedName name="WDV" localSheetId="3">#N/A</definedName>
    <definedName name="WDV">#N/A</definedName>
    <definedName name="we">#REF!</definedName>
    <definedName name="WEF">#REF!,#REF!</definedName>
    <definedName name="WEFDS" localSheetId="3">'내역서(행정복지센터)'!MATRO</definedName>
    <definedName name="WEFDS">[0]!MATRO</definedName>
    <definedName name="WEI">#REF!</definedName>
    <definedName name="WER" localSheetId="3">'내역서(행정복지센터)'!TRRR</definedName>
    <definedName name="WER">[0]!TRRR</definedName>
    <definedName name="wessdd">#REF!</definedName>
    <definedName name="WEW">#REF!</definedName>
    <definedName name="WFG" localSheetId="3">'내역서(행정복지센터)'!MATRO</definedName>
    <definedName name="WFG">[0]!MATRO</definedName>
    <definedName name="WIRE_1">#REF!</definedName>
    <definedName name="WIRE_3">#REF!</definedName>
    <definedName name="WIRUY" localSheetId="3">#N/A</definedName>
    <definedName name="WIRUY">#N/A</definedName>
    <definedName name="WJDDJ">#REF!</definedName>
    <definedName name="wqd" localSheetId="3">#N/A</definedName>
    <definedName name="wqd">#N/A</definedName>
    <definedName name="WQR" localSheetId="3" hidden="1">{#N/A,#N/A,FALSE,"Sheet1"}</definedName>
    <definedName name="WQR" hidden="1">{#N/A,#N/A,FALSE,"Sheet1"}</definedName>
    <definedName name="wrn.ac30prn." localSheetId="3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test1." localSheetId="3" hidden="1">{#N/A,#N/A,FALSE,"명세표"}</definedName>
    <definedName name="wrn.test1." hidden="1">{#N/A,#N/A,FALSE,"명세표"}</definedName>
    <definedName name="wrn.건물기초.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교육청." localSheetId="3" hidden="1">{#N/A,#N/A,FALSE,"전력간선"}</definedName>
    <definedName name="wrn.교육청." hidden="1">{#N/A,#N/A,FALSE,"전력간선"}</definedName>
    <definedName name="wrn.구조2." localSheetId="3" hidden="1">{#N/A,#N/A,FALSE,"구조2"}</definedName>
    <definedName name="wrn.구조2." hidden="1">{#N/A,#N/A,FALSE,"구조2"}</definedName>
    <definedName name="wrn.배수1." localSheetId="3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hidden="1">{#N/A,#N/A,FALSE,"부대2"}</definedName>
    <definedName name="wrn.속도." localSheetId="3" hidden="1">{#N/A,#N/A,FALSE,"속도"}</definedName>
    <definedName name="wrn.속도." hidden="1">{#N/A,#N/A,FALSE,"속도"}</definedName>
    <definedName name="wrn.이정표." localSheetId="3" hidden="1">{#N/A,#N/A,FALSE,"이정표"}</definedName>
    <definedName name="wrn.이정표." hidden="1">{#N/A,#N/A,FALSE,"이정표"}</definedName>
    <definedName name="wrn.전열선출서." localSheetId="3" hidden="1">{#N/A,#N/A,FALSE,"전열산출서"}</definedName>
    <definedName name="wrn.전열선출서." hidden="1">{#N/A,#N/A,FALSE,"전열산출서"}</definedName>
    <definedName name="wrn.토공1." localSheetId="3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hidden="1">{#N/A,#N/A,FALSE,"포장2"}</definedName>
    <definedName name="wrty" localSheetId="3" hidden="1">{"'용역비'!$A$4:$C$8"}</definedName>
    <definedName name="wrty" hidden="1">{"'용역비'!$A$4:$C$8"}</definedName>
    <definedName name="wrtyrtyrt" localSheetId="3" hidden="1">{"'용역비'!$A$4:$C$8"}</definedName>
    <definedName name="wrtyrtyrt" hidden="1">{"'용역비'!$A$4:$C$8"}</definedName>
    <definedName name="wrtywrtywr" localSheetId="3" hidden="1">{"'용역비'!$A$4:$C$8"}</definedName>
    <definedName name="wrtywrtywr" hidden="1">{"'용역비'!$A$4:$C$8"}</definedName>
    <definedName name="wsdf" localSheetId="3">'내역서(행정복지센터)'!ret</definedName>
    <definedName name="wsdf">[0]!ret</definedName>
    <definedName name="wsg">#REF!,#REF!</definedName>
    <definedName name="WSS" localSheetId="3">#N/A</definedName>
    <definedName name="WSS">#N/A</definedName>
    <definedName name="WSX" localSheetId="3">#N/A</definedName>
    <definedName name="WSX">#N/A</definedName>
    <definedName name="wuy" localSheetId="3" hidden="1">{"'용역비'!$A$4:$C$8"}</definedName>
    <definedName name="wuy" hidden="1">{"'용역비'!$A$4:$C$8"}</definedName>
    <definedName name="WWD">#REF!</definedName>
    <definedName name="WWF" localSheetId="3">#N/A</definedName>
    <definedName name="WWF">#N/A</definedName>
    <definedName name="WWQ" localSheetId="3">#N/A</definedName>
    <definedName name="WWQ">#N/A</definedName>
    <definedName name="WWR" localSheetId="3">'내역서(행정복지센터)'!uiy</definedName>
    <definedName name="WWR">[0]!uiy</definedName>
    <definedName name="WWT" localSheetId="3">#N/A</definedName>
    <definedName name="WWT">#N/A</definedName>
    <definedName name="WWU" localSheetId="3">#N/A</definedName>
    <definedName name="WWU">#N/A</definedName>
    <definedName name="WWW">#REF!</definedName>
    <definedName name="WWWWWWWWWWWWWWWWWWWWWW">#REF!</definedName>
    <definedName name="x">#REF!</definedName>
    <definedName name="X9701D_일위대가_List">#REF!</definedName>
    <definedName name="xcc" localSheetId="3">#N/A</definedName>
    <definedName name="xcc">#N/A</definedName>
    <definedName name="xcf" localSheetId="3">#N/A</definedName>
    <definedName name="xcf">#N/A</definedName>
    <definedName name="XCXC" localSheetId="3">[0]!fff</definedName>
    <definedName name="XCXC">[0]!fff</definedName>
    <definedName name="xdd" localSheetId="3">'내역서(행정복지센터)'!jytr</definedName>
    <definedName name="xdd">[0]!jytr</definedName>
    <definedName name="XDE" localSheetId="3">#N/A</definedName>
    <definedName name="XDE">#N/A</definedName>
    <definedName name="XDF" localSheetId="3">'내역서(행정복지센터)'!xcf</definedName>
    <definedName name="XDF">[0]!xcf</definedName>
    <definedName name="XDR" localSheetId="3">#N/A</definedName>
    <definedName name="XDR">#N/A</definedName>
    <definedName name="XDS" localSheetId="3">'내역서(행정복지센터)'!NNF</definedName>
    <definedName name="XDS">[0]!NNF</definedName>
    <definedName name="XFG">#REF!</definedName>
    <definedName name="xhd" localSheetId="3">#N/A</definedName>
    <definedName name="xhd">#N/A</definedName>
    <definedName name="XSD" localSheetId="3">'내역서(행정복지센터)'!MATRO</definedName>
    <definedName name="XSD">[0]!MATRO</definedName>
    <definedName name="XXD">#REF!,#REF!</definedName>
    <definedName name="xxx">#REF!</definedName>
    <definedName name="y" localSheetId="3" hidden="1">{"'용역비'!$A$4:$C$8"}</definedName>
    <definedName name="y" hidden="1">{"'용역비'!$A$4:$C$8"}</definedName>
    <definedName name="Y6U" localSheetId="3">#N/A</definedName>
    <definedName name="Y6U">#N/A</definedName>
    <definedName name="YFU" localSheetId="3" hidden="1">{"'용역비'!$A$4:$C$8"}</definedName>
    <definedName name="YFU" hidden="1">{"'용역비'!$A$4:$C$8"}</definedName>
    <definedName name="YHG" localSheetId="3">#N/A</definedName>
    <definedName name="YHG">#N/A</definedName>
    <definedName name="YHGG" localSheetId="3">'내역서(행정복지센터)'!HTD</definedName>
    <definedName name="YHGG">[0]!HTD</definedName>
    <definedName name="YIP" localSheetId="3">'내역서(행정복지센터)'!QQA</definedName>
    <definedName name="YIP">[0]!QQA</definedName>
    <definedName name="YJH" localSheetId="3">#N/A</definedName>
    <definedName name="YJH">#N/A</definedName>
    <definedName name="yjy" localSheetId="3">'내역서(행정복지센터)'!jytr</definedName>
    <definedName name="yjy">[0]!jytr</definedName>
    <definedName name="YL" localSheetId="3" hidden="1">{"'용역비'!$A$4:$C$8"}</definedName>
    <definedName name="YL" hidden="1">{"'용역비'!$A$4:$C$8"}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th" localSheetId="3">#N/A</definedName>
    <definedName name="yth">#N/A</definedName>
    <definedName name="ytjuy" localSheetId="3">#N/A</definedName>
    <definedName name="ytjuy">#N/A</definedName>
    <definedName name="yu" localSheetId="3" hidden="1">{"'용역비'!$A$4:$C$8"}</definedName>
    <definedName name="yu" hidden="1">{"'용역비'!$A$4:$C$8"}</definedName>
    <definedName name="YUK" localSheetId="3" hidden="1">{"'용역비'!$A$4:$C$8"}</definedName>
    <definedName name="YUK" hidden="1">{"'용역비'!$A$4:$C$8"}</definedName>
    <definedName name="YUKOI" localSheetId="3" hidden="1">{"'용역비'!$A$4:$C$8"}</definedName>
    <definedName name="YUKOI" hidden="1">{"'용역비'!$A$4:$C$8"}</definedName>
    <definedName name="YYYYYYYYYYYYYYYYYYY">#REF!</definedName>
    <definedName name="Z">#REF!</definedName>
    <definedName name="ZB">#REF!</definedName>
    <definedName name="ZFVGFDHB" localSheetId="3">'내역서(행정복지센터)'!AVGHBD</definedName>
    <definedName name="ZFVGFDHB">[0]!AVGHBD</definedName>
    <definedName name="ZLO" localSheetId="3">'내역서(행정복지센터)'!QQA</definedName>
    <definedName name="ZLO">[0]!QQA</definedName>
    <definedName name="ZP">#REF!</definedName>
    <definedName name="zsb" localSheetId="3">'내역서(행정복지센터)'!GVHBG</definedName>
    <definedName name="zsb">[0]!GVHBG</definedName>
    <definedName name="zsd" localSheetId="3">#N/A</definedName>
    <definedName name="zsd">#N/A</definedName>
    <definedName name="zxc" localSheetId="3">#N/A</definedName>
    <definedName name="zxc">#N/A</definedName>
    <definedName name="zxcf" localSheetId="3">#N/A</definedName>
    <definedName name="zxcf">#N/A</definedName>
    <definedName name="zxd" localSheetId="3">#N/A</definedName>
    <definedName name="zxd">#N/A</definedName>
    <definedName name="ㄱ">#REF!</definedName>
    <definedName name="ㄱㄱ" localSheetId="3" hidden="1">{#N/A,#N/A,FALSE,"명세표"}</definedName>
    <definedName name="ㄱㄱ" hidden="1">{#N/A,#N/A,FALSE,"명세표"}</definedName>
    <definedName name="ㄱㄱㄱ">#REF!</definedName>
    <definedName name="ㄱㄱㄱㄱㄱ">#REF!</definedName>
    <definedName name="ㄱㄱㄱㄱㄱㄱ" localSheetId="3" hidden="1">{"'용역비'!$A$4:$C$8"}</definedName>
    <definedName name="ㄱㄱㄱㄱㄱㄱ" hidden="1">{"'용역비'!$A$4:$C$8"}</definedName>
    <definedName name="ㄱㅀㅍㅇ" localSheetId="3">#N/A</definedName>
    <definedName name="ㄱㅀㅍㅇ">#N/A</definedName>
    <definedName name="가" localSheetId="3">BlankMacro1</definedName>
    <definedName name="가">BlankMacro1</definedName>
    <definedName name="가나">#REF!</definedName>
    <definedName name="가나다" localSheetId="3">#N/A</definedName>
    <definedName name="가나다">#N/A</definedName>
    <definedName name="가라">#REF!</definedName>
    <definedName name="가로" localSheetId="3" hidden="1">{#N/A,#N/A,FALSE,"전력간선"}</definedName>
    <definedName name="가로" hidden="1">{#N/A,#N/A,FALSE,"전력간선"}</definedName>
    <definedName name="가로등" localSheetId="3">#N/A</definedName>
    <definedName name="가로등">#N/A</definedName>
    <definedName name="가로등부표2">#REF!,#REF!</definedName>
    <definedName name="가로등입력" localSheetId="3">#N/A</definedName>
    <definedName name="가로등입력">#N/A</definedName>
    <definedName name="가로등주">#REF!</definedName>
    <definedName name="가마환율">#REF!</definedName>
    <definedName name="가사">#REF!</definedName>
    <definedName name="가설경비">#REF!</definedName>
    <definedName name="가설공사">#REF!</definedName>
    <definedName name="가설공사비">#REF!</definedName>
    <definedName name="가설노무">#REF!</definedName>
    <definedName name="가설재료">#REF!</definedName>
    <definedName name="가스">#REF!</definedName>
    <definedName name="각재">#REF!</definedName>
    <definedName name="각종함">#REF!</definedName>
    <definedName name="간노1">#REF!</definedName>
    <definedName name="간노2">#REF!</definedName>
    <definedName name="간접경비">#REF!</definedName>
    <definedName name="간접노무비">#REF!</definedName>
    <definedName name="간접노무비1">#REF!</definedName>
    <definedName name="간접노무비10">#REF!</definedName>
    <definedName name="간접노무비11">#REF!</definedName>
    <definedName name="간접노무비12">#REF!</definedName>
    <definedName name="간접노무비13">#REF!</definedName>
    <definedName name="간접노무비14">#REF!</definedName>
    <definedName name="간접노무비2">#REF!</definedName>
    <definedName name="간접노무비3">#REF!</definedName>
    <definedName name="간접노무비4">#REF!</definedName>
    <definedName name="간접노무비5">#REF!</definedName>
    <definedName name="간접노무비6">#REF!</definedName>
    <definedName name="간접노무비7">#REF!</definedName>
    <definedName name="간접노무비8">#REF!</definedName>
    <definedName name="간접노무비9">#REF!</definedName>
    <definedName name="간접노무비요율">#REF!</definedName>
    <definedName name="간접노무비요율_변경">#REF!</definedName>
    <definedName name="간접노무비요율1">#REF!</definedName>
    <definedName name="간접노무비요율10">#REF!</definedName>
    <definedName name="간접노무비요율11">#REF!</definedName>
    <definedName name="간접노무비요율12">#REF!</definedName>
    <definedName name="간접노무비요율13">#REF!</definedName>
    <definedName name="간접노무비요율14">#REF!</definedName>
    <definedName name="간접노무비요율2">#REF!</definedName>
    <definedName name="간접노무비요율3">#REF!</definedName>
    <definedName name="간접노무비요율4">#REF!</definedName>
    <definedName name="간접노무비요율5">#REF!</definedName>
    <definedName name="간접노무비요율6">#REF!</definedName>
    <definedName name="간접노무비요율7">#REF!</definedName>
    <definedName name="간접노무비요율8">#REF!</definedName>
    <definedName name="간접노무비요율9">#REF!</definedName>
    <definedName name="간접노무비율">#REF!</definedName>
    <definedName name="간접노무비표">#REF!</definedName>
    <definedName name="간접재료비">#REF!</definedName>
    <definedName name="갈빌1호">#REF!</definedName>
    <definedName name="갈빌2호">#REF!</definedName>
    <definedName name="갈빌3호">#REF!</definedName>
    <definedName name="감나무">#REF!</definedName>
    <definedName name="감속턱수량">#REF!</definedName>
    <definedName name="갑">#REF!</definedName>
    <definedName name="갑지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아지" hidden="1">#REF!</definedName>
    <definedName name="강원">#REF!</definedName>
    <definedName name="강원도" localSheetId="3">#N/A</definedName>
    <definedName name="강원도">#N/A</definedName>
    <definedName name="개나리">#REF!</definedName>
    <definedName name="갱부">#REF!</definedName>
    <definedName name="거">#REF!</definedName>
    <definedName name="거푸경">#REF!</definedName>
    <definedName name="거푸노">#REF!</definedName>
    <definedName name="거푸재">#REF!</definedName>
    <definedName name="거푸집">#REF!</definedName>
    <definedName name="건기운기">#REF!</definedName>
    <definedName name="건설기계운전기사">#REF!</definedName>
    <definedName name="건설기계운전기사1">#REF!</definedName>
    <definedName name="건설기계운전조수">#REF!</definedName>
    <definedName name="건설기계조장">#REF!</definedName>
    <definedName name="검">#REF!</definedName>
    <definedName name="검사">#REF!</definedName>
    <definedName name="검색위치2">#REF!</definedName>
    <definedName name="검색일자">#REF!</definedName>
    <definedName name="겨" localSheetId="3" hidden="1">{"'용역비'!$A$4:$C$8"}</definedName>
    <definedName name="겨" hidden="1">{"'용역비'!$A$4:$C$8"}</definedName>
    <definedName name="견">#REF!</definedName>
    <definedName name="견적">#REF!</definedName>
    <definedName name="견적a">#REF!</definedName>
    <definedName name="견적가">#REF!</definedName>
    <definedName name="견적갑지">#REF!</definedName>
    <definedName name="견적금액">#N/A</definedName>
    <definedName name="견적단가">#REF!</definedName>
    <definedName name="견적대비표">#REF!</definedName>
    <definedName name="견적서">#REF!</definedName>
    <definedName name="견적서1">#REF!</definedName>
    <definedName name="견적탱크">#REF!</definedName>
    <definedName name="견적표지">#REF!</definedName>
    <definedName name="결속선">#REF!</definedName>
    <definedName name="결정치">#REF!</definedName>
    <definedName name="결제">#N/A</definedName>
    <definedName name="결제금액">#N/A</definedName>
    <definedName name="경금">#REF!</definedName>
    <definedName name="경기노임">#REF!</definedName>
    <definedName name="경남">#REF!</definedName>
    <definedName name="경남1">#REF!</definedName>
    <definedName name="경단">#REF!</definedName>
    <definedName name="경북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14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비율">#REF!</definedName>
    <definedName name="경비합">#REF!</definedName>
    <definedName name="경영환율">#REF!</definedName>
    <definedName name="경용" localSheetId="3">#N/A</definedName>
    <definedName name="경용">#N/A</definedName>
    <definedName name="경유">#REF!</definedName>
    <definedName name="경유가격" localSheetId="3">#N/A</definedName>
    <definedName name="경유가격">#N/A</definedName>
    <definedName name="계산조건">#REF!,#REF!</definedName>
    <definedName name="계장공">#REF!</definedName>
    <definedName name="계획환율">#REF!</definedName>
    <definedName name="고압">#REF!</definedName>
    <definedName name="고압블럭수량">#REF!</definedName>
    <definedName name="고압케이블전공">#REF!</definedName>
    <definedName name="고용보험료">#REF!</definedName>
    <definedName name="고용보험료요율_변경">#REF!</definedName>
    <definedName name="고용보험료율">#REF!</definedName>
    <definedName name="고재">#REF!</definedName>
    <definedName name="고케">#REF!</definedName>
    <definedName name="곡선부">#REF!</definedName>
    <definedName name="골재집계">#REF!</definedName>
    <definedName name="공___종">#REF!</definedName>
    <definedName name="공구손료">#REF!</definedName>
    <definedName name="공급가액">#REF!</definedName>
    <definedName name="공동구공">#REF!</definedName>
    <definedName name="공동구공집계표">#REF!</definedName>
    <definedName name="공명1">#REF!</definedName>
    <definedName name="공비">#REF!</definedName>
    <definedName name="공사감독자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명">#REF!</definedName>
    <definedName name="공사비">#REF!</definedName>
    <definedName name="공사원가1">#REF!</definedName>
    <definedName name="공사잔금">#N/A</definedName>
    <definedName name="공용">#REF!</definedName>
    <definedName name="공일">#REF!</definedName>
    <definedName name="공종">#REF!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0">#REF!</definedName>
    <definedName name="공종갯수">#REF!</definedName>
    <definedName name="공종별부분합계">#REF!</definedName>
    <definedName name="공종집계">#REF!</definedName>
    <definedName name="공통가설공사">#REF!</definedName>
    <definedName name="공통경비">#REF!</definedName>
    <definedName name="공통노무비">#REF!</definedName>
    <definedName name="공통재료비">#REF!</definedName>
    <definedName name="과학">#REF!</definedName>
    <definedName name="과학실">#REF!</definedName>
    <definedName name="관20">#REF!</definedName>
    <definedName name="관갉">#REF!,#REF!,#REF!</definedName>
    <definedName name="관경s">#REF!</definedName>
    <definedName name="관급">#REF!,#REF!,#REF!</definedName>
    <definedName name="관급1">#REF!,#REF!,#REF!</definedName>
    <definedName name="관급단가">#REF!</definedName>
    <definedName name="관급액">#REF!</definedName>
    <definedName name="관급자재">#REF!</definedName>
    <definedName name="관급자재대">#REF!</definedName>
    <definedName name="관급자재비">#REF!</definedName>
    <definedName name="관로연장거리">#REF!</definedName>
    <definedName name="관목계">#REF!</definedName>
    <definedName name="관정지반고">#REF!</definedName>
    <definedName name="관종">#REF!</definedName>
    <definedName name="관총자재">#REF!</definedName>
    <definedName name="괄">#REF!</definedName>
    <definedName name="광명">#REF!</definedName>
    <definedName name="광영" localSheetId="3">#N/A</definedName>
    <definedName name="광영">#N/A</definedName>
    <definedName name="광케이블구성상세도" localSheetId="3">BlankMacro1</definedName>
    <definedName name="광케이블구성상세도">BlankMacro1</definedName>
    <definedName name="교과">#REF!</definedName>
    <definedName name="교목계">#REF!</definedName>
    <definedName name="교무">#REF!</definedName>
    <definedName name="교사">#REF!</definedName>
    <definedName name="교장">#REF!</definedName>
    <definedName name="구역화물">#REF!</definedName>
    <definedName name="구역화물단가">#REF!</definedName>
    <definedName name="구조물">#REF!</definedName>
    <definedName name="국어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규격">#N/A</definedName>
    <definedName name="그레이더3.6">#REF!</definedName>
    <definedName name="근로자퇴직금1">#REF!</definedName>
    <definedName name="근로자퇴직금10">#REF!</definedName>
    <definedName name="근로자퇴직금11">#REF!</definedName>
    <definedName name="근로자퇴직금12">#REF!</definedName>
    <definedName name="근로자퇴직금13">#REF!</definedName>
    <definedName name="근로자퇴직금14">#REF!</definedName>
    <definedName name="근로자퇴직금2">#REF!</definedName>
    <definedName name="근로자퇴직금3">#REF!</definedName>
    <definedName name="근로자퇴직금4">#REF!</definedName>
    <definedName name="근로자퇴직금5">#REF!</definedName>
    <definedName name="근로자퇴직금6">#REF!</definedName>
    <definedName name="근로자퇴직금7">#REF!</definedName>
    <definedName name="근로자퇴직금8">#REF!</definedName>
    <definedName name="근로자퇴직금9">#REF!</definedName>
    <definedName name="근로자퇴직금요율1">#REF!</definedName>
    <definedName name="근로자퇴직금요율10">#REF!</definedName>
    <definedName name="근로자퇴직금요율11">#REF!</definedName>
    <definedName name="근로자퇴직금요율12">#REF!</definedName>
    <definedName name="근로자퇴직금요율13">#REF!</definedName>
    <definedName name="근로자퇴직금요율14">#REF!</definedName>
    <definedName name="근로자퇴직금요율2">#REF!</definedName>
    <definedName name="근로자퇴직금요율3">#REF!</definedName>
    <definedName name="근로자퇴직금요율4">#REF!</definedName>
    <definedName name="근로자퇴직금요율5">#REF!</definedName>
    <definedName name="근로자퇴직금요율6">#REF!</definedName>
    <definedName name="근로자퇴직금요율7">#REF!</definedName>
    <definedName name="근로자퇴직금요율8">#REF!</definedName>
    <definedName name="근로자퇴직금요율9">#REF!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속경비">#REF!</definedName>
    <definedName name="금속공사">#REF!</definedName>
    <definedName name="금속노무">#REF!</definedName>
    <definedName name="금속재료">#REF!</definedName>
    <definedName name="금액">#REF!,#REF!,#REF!,#REF!,#REF!,#REF!,#REF!,#REF!,#REF!,#REF!,#REF!,#REF!,#REF!,#REF!,#REF!,#REF!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식">#REF!</definedName>
    <definedName name="기">#N/A</definedName>
    <definedName name="기00">#REF!</definedName>
    <definedName name="기01">#REF!</definedName>
    <definedName name="기02">#REF!</definedName>
    <definedName name="기03">#REF!</definedName>
    <definedName name="기04">#REF!</definedName>
    <definedName name="기97">#REF!</definedName>
    <definedName name="기98">#REF!</definedName>
    <definedName name="기99">#REF!</definedName>
    <definedName name="기경">#REF!</definedName>
    <definedName name="기경1">#REF!</definedName>
    <definedName name="기계">#REF!</definedName>
    <definedName name="기계견적" localSheetId="3">#N/A</definedName>
    <definedName name="기계견적">#N/A</definedName>
    <definedName name="기계경비">#REF!</definedName>
    <definedName name="기계공">#REF!</definedName>
    <definedName name="기계운전사">#REF!</definedName>
    <definedName name="기계운전사1">#REF!</definedName>
    <definedName name="기계중계펌프내역">#REF!</definedName>
    <definedName name="기관명">#REF!</definedName>
    <definedName name="기기">#REF!</definedName>
    <definedName name="기기설치">#REF!</definedName>
    <definedName name="기기신설">#REF!</definedName>
    <definedName name="기기자재">#REF!</definedName>
    <definedName name="기기철거">#REF!</definedName>
    <definedName name="기노">#REF!</definedName>
    <definedName name="기노1">#REF!</definedName>
    <definedName name="기록">#REF!</definedName>
    <definedName name="기사야">#REF!</definedName>
    <definedName name="기사주">#REF!</definedName>
    <definedName name="기성내역">#REF!</definedName>
    <definedName name="기술">#REF!</definedName>
    <definedName name="기운사">#REF!</definedName>
    <definedName name="기이">#REF!</definedName>
    <definedName name="기자재">#REF!</definedName>
    <definedName name="기자재수량">#REF!</definedName>
    <definedName name="기재">#REF!</definedName>
    <definedName name="기재1">#REF!</definedName>
    <definedName name="기존2">#REF!</definedName>
    <definedName name="기초단가">#REF!</definedName>
    <definedName name="기초단가1">#REF!</definedName>
    <definedName name="기초데이타">#REF!</definedName>
    <definedName name="기초액">#REF!</definedName>
    <definedName name="기층t">#REF!</definedName>
    <definedName name="기타">#REF!</definedName>
    <definedName name="기타1">#REF!</definedName>
    <definedName name="기타2">#REF!</definedName>
    <definedName name="기타경비">#REF!</definedName>
    <definedName name="기타경비1">#REF!</definedName>
    <definedName name="기타경비10">#REF!</definedName>
    <definedName name="기타경비11">#REF!</definedName>
    <definedName name="기타경비12">#REF!</definedName>
    <definedName name="기타경비13">#REF!</definedName>
    <definedName name="기타경비14">#REF!</definedName>
    <definedName name="기타경비2">#REF!</definedName>
    <definedName name="기타경비3">#REF!</definedName>
    <definedName name="기타경비4">#REF!</definedName>
    <definedName name="기타경비5">#REF!</definedName>
    <definedName name="기타경비6">#REF!</definedName>
    <definedName name="기타경비7">#REF!</definedName>
    <definedName name="기타경비8">#REF!</definedName>
    <definedName name="기타경비9">#REF!</definedName>
    <definedName name="기타경비요율">#REF!</definedName>
    <definedName name="기타경비요율_변경">#REF!</definedName>
    <definedName name="기타경비요율1">#REF!</definedName>
    <definedName name="기타경비요율10">#REF!</definedName>
    <definedName name="기타경비요율11">#REF!</definedName>
    <definedName name="기타경비요율12">#REF!</definedName>
    <definedName name="기타경비요율13">#REF!</definedName>
    <definedName name="기타경비요율14">#REF!</definedName>
    <definedName name="기타경비요율2">#REF!</definedName>
    <definedName name="기타경비요율3">#REF!</definedName>
    <definedName name="기타경비요율4">#REF!</definedName>
    <definedName name="기타경비요율5">#REF!</definedName>
    <definedName name="기타경비요율6">#REF!</definedName>
    <definedName name="기타경비요율7">#REF!</definedName>
    <definedName name="기타경비요율8">#REF!</definedName>
    <definedName name="기타경비요율9">#REF!</definedName>
    <definedName name="기타경비율">#REF!</definedName>
    <definedName name="기타경비표">#REF!</definedName>
    <definedName name="기타자재" localSheetId="3">#N/A</definedName>
    <definedName name="기타자재">#N/A</definedName>
    <definedName name="기호">#REF!</definedName>
    <definedName name="김" localSheetId="3" hidden="1">{#N/A,#N/A,FALSE,"명세표"}</definedName>
    <definedName name="김" hidden="1">{#N/A,#N/A,FALSE,"명세표"}</definedName>
    <definedName name="김대호" localSheetId="3" hidden="1">{#N/A,#N/A,FALSE,"부대1"}</definedName>
    <definedName name="김대호" hidden="1">{#N/A,#N/A,FALSE,"부대1"}</definedName>
    <definedName name="꺽쇠">#REF!</definedName>
    <definedName name="꽃창포">#REF!</definedName>
    <definedName name="꽃향유">#REF!</definedName>
    <definedName name="ㄳ">#REF!</definedName>
    <definedName name="ㄳㄳ">#REF!</definedName>
    <definedName name="ㄳㄳㄳㄳ" localSheetId="3" hidden="1">{"'용역비'!$A$4:$C$8"}</definedName>
    <definedName name="ㄳㄳㄳㄳ" hidden="1">{"'용역비'!$A$4:$C$8"}</definedName>
    <definedName name="ㄴ">#REF!</definedName>
    <definedName name="ㄴㄴ">#REF!</definedName>
    <definedName name="ㄴㄴㄴ" localSheetId="3" hidden="1">{#N/A,#N/A,FALSE,"명세표"}</definedName>
    <definedName name="ㄴㄴㄴ" hidden="1">{#N/A,#N/A,FALSE,"명세표"}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ㄻㄴㄹㅇ" localSheetId="3">BlankMacro1</definedName>
    <definedName name="ㄴㄴㅇㄻㄴㄹㅇ">BlankMacro1</definedName>
    <definedName name="ㄴㄴㅇㅇㄴ">#REF!</definedName>
    <definedName name="ㄴㄹㅇㄴㄹㅇ">#REF!</definedName>
    <definedName name="ㄴㅀ" localSheetId="3">BlankMacro1</definedName>
    <definedName name="ㄴㅀ">BlankMacro1</definedName>
    <definedName name="ㄴㅁ">#REF!</definedName>
    <definedName name="ㄴㅁㅁ">#REF!</definedName>
    <definedName name="ㄴㅁㅇㄹㅊㅇ">#REF!,#REF!</definedName>
    <definedName name="ㄴㅁㅇㅁㄴ" hidden="1">#REF!</definedName>
    <definedName name="ㄴㅁㅇㅇㄴㅇ">#REF!</definedName>
    <definedName name="ㄴㅁㅇㅇㄴㅇㄴ">#REF!</definedName>
    <definedName name="ㄴㅂㅈ" localSheetId="3">#N/A</definedName>
    <definedName name="ㄴㅂㅈ">#N/A</definedName>
    <definedName name="ㄴㅇ">#REF!</definedName>
    <definedName name="ㄴㅇㄴㄴㅁㅁ">#REF!</definedName>
    <definedName name="ㄴㅇㄹ">#REF!</definedName>
    <definedName name="ㄴㅇㄹㄴㅁ" localSheetId="3">BlankMacro1</definedName>
    <definedName name="ㄴㅇㄹㄴㅁ">BlankMacro1</definedName>
    <definedName name="ㄴㅇㄹㅇㄷ">#REF!</definedName>
    <definedName name="ㄴㅇㅎㄴㅇ" hidden="1">#REF!</definedName>
    <definedName name="ㄴㅇㅎㄹㄴㅇㅎ" localSheetId="3">BlankMacro1</definedName>
    <definedName name="ㄴㅇㅎㄹㄴㅇㅎ">BlankMacro1</definedName>
    <definedName name="나" localSheetId="3" hidden="1">{#N/A,#N/A,FALSE,"전력간선"}</definedName>
    <definedName name="나" hidden="1">{#N/A,#N/A,FALSE,"전력간선"}</definedName>
    <definedName name="나.">#REF!</definedName>
    <definedName name="나라" localSheetId="3">#N/A</definedName>
    <definedName name="나라">#N/A</definedName>
    <definedName name="나라만세" localSheetId="3">#N/A</definedName>
    <definedName name="나라만세">#N/A</definedName>
    <definedName name="나무" localSheetId="3">#N/A</definedName>
    <definedName name="나무">#N/A</definedName>
    <definedName name="남덕" localSheetId="3">BlankMacro1</definedName>
    <definedName name="남덕">BlankMacro1</definedName>
    <definedName name="남덕1" localSheetId="3">BlankMacro1</definedName>
    <definedName name="남덕1">BlankMacro1</definedName>
    <definedName name="남산1호">#REF!</definedName>
    <definedName name="남산2호">#REF!</definedName>
    <definedName name="남해" localSheetId="3">#N/A</definedName>
    <definedName name="남해">#N/A</definedName>
    <definedName name="내">#N/A</definedName>
    <definedName name="내역" localSheetId="3" hidden="1">{#N/A,#N/A,FALSE,"배수1"}</definedName>
    <definedName name="내역" hidden="1">{#N/A,#N/A,FALSE,"배수1"}</definedName>
    <definedName name="내역서">#REF!</definedName>
    <definedName name="내역서1">#REF!</definedName>
    <definedName name="내역서111" localSheetId="3">[0]!BlankMacro1</definedName>
    <definedName name="내역서111">[0]!BlankMacro1</definedName>
    <definedName name="내역이동엽" localSheetId="3" hidden="1">{#N/A,#N/A,FALSE,"배수1"}</definedName>
    <definedName name="내역이동엽" hidden="1">{#N/A,#N/A,FALSE,"배수1"}</definedName>
    <definedName name="내역총괄" localSheetId="3" hidden="1">{#N/A,#N/A,FALSE,"부대2"}</definedName>
    <definedName name="내역총괄" hidden="1">{#N/A,#N/A,FALSE,"부대2"}</definedName>
    <definedName name="내전">#REF!</definedName>
    <definedName name="낵역4">#REF!</definedName>
    <definedName name="너">#REF!</definedName>
    <definedName name="노" localSheetId="3">#N/A</definedName>
    <definedName name="노">#N/A</definedName>
    <definedName name="노00">#REF!</definedName>
    <definedName name="노01">#REF!</definedName>
    <definedName name="노02">#REF!</definedName>
    <definedName name="노03">#REF!</definedName>
    <definedName name="노04">#REF!</definedName>
    <definedName name="노97">#REF!</definedName>
    <definedName name="노98">#REF!</definedName>
    <definedName name="노99">#REF!</definedName>
    <definedName name="노곡1호">#REF!</definedName>
    <definedName name="노곡2호">#REF!</definedName>
    <definedName name="노곡3호">#REF!</definedName>
    <definedName name="노곡4호">#REF!</definedName>
    <definedName name="노금">#REF!</definedName>
    <definedName name="노단">#REF!</definedName>
    <definedName name="노무단가">#REF!</definedName>
    <definedName name="노무비">#REF!</definedName>
    <definedName name="노무비1">#REF!</definedName>
    <definedName name="노무비10">#REF!</definedName>
    <definedName name="노무비11">#REF!</definedName>
    <definedName name="노무비12">#REF!</definedName>
    <definedName name="노무비13">#REF!</definedName>
    <definedName name="노무비14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계">#REF!</definedName>
    <definedName name="노무비단가산출서" hidden="1">#REF!</definedName>
    <definedName name="노무비합">#REF!</definedName>
    <definedName name="노산3교집계표">#REF!</definedName>
    <definedName name="노임">#REF!</definedName>
    <definedName name="노임단가">#REF!</definedName>
    <definedName name="노출직">#REF!</definedName>
    <definedName name="노출직부">#REF!</definedName>
    <definedName name="녹막이페인트">#REF!</definedName>
    <definedName name="농원1호">#REF!</definedName>
    <definedName name="농원2호">#REF!</definedName>
    <definedName name="눈주목">#REF!</definedName>
    <definedName name="느티나무">#REF!</definedName>
    <definedName name="능력" localSheetId="3">'내역서(행정복지센터)'!능력</definedName>
    <definedName name="능력">[0]!능력</definedName>
    <definedName name="ㄶ">#REF!</definedName>
    <definedName name="ㄶㄹㄴㅇ" localSheetId="3">BlankMacro1</definedName>
    <definedName name="ㄶㄹㄴㅇ">BlankMacro1</definedName>
    <definedName name="ㄶㄹㄹㄴㅇㅎ" localSheetId="3">BlankMacro1</definedName>
    <definedName name="ㄶㄹㄹㄴㅇㅎ">BlankMacro1</definedName>
    <definedName name="ㄷ6ㅓ" localSheetId="3" hidden="1">{"'용역비'!$A$4:$C$8"}</definedName>
    <definedName name="ㄷ6ㅓ" hidden="1">{"'용역비'!$A$4:$C$8"}</definedName>
    <definedName name="ㄷㄱㄱ">#REF!</definedName>
    <definedName name="ㄷㄱㄷㄱㄷㄱ" localSheetId="3" hidden="1">{"'용역비'!$A$4:$C$8"}</definedName>
    <definedName name="ㄷㄱㄷㄱㄷㄱ" hidden="1">{"'용역비'!$A$4:$C$8"}</definedName>
    <definedName name="ㄷㄱㄷㅅㅅㅅ">#REF!</definedName>
    <definedName name="ㄷㄷ">#REF!</definedName>
    <definedName name="ㄷㄷㄱㄱ" localSheetId="3" hidden="1">{"'용역비'!$A$4:$C$8"}</definedName>
    <definedName name="ㄷㄷㄱㄱ" hidden="1">{"'용역비'!$A$4:$C$8"}</definedName>
    <definedName name="ㄷㄷㄷ">#REF!</definedName>
    <definedName name="ㄷㄷㅈ">#REF!</definedName>
    <definedName name="ㄷㄹㄹㅇ">#REF!</definedName>
    <definedName name="ㄷㄹㅇㄴ">#REF!</definedName>
    <definedName name="ㄷㄹㅇㄴㄹ">#REF!</definedName>
    <definedName name="ㄷㄹㅈ" localSheetId="3">#N/A</definedName>
    <definedName name="ㄷㄹㅈ">#N/A</definedName>
    <definedName name="ㄷ숃ㄱ" hidden="1">#REF!</definedName>
    <definedName name="ㄷㅇㄴ">#REF!</definedName>
    <definedName name="ㄷㅇㄹ">#REF!</definedName>
    <definedName name="ㄷㅇㄹㄴ">#REF!</definedName>
    <definedName name="ㄷㅈㄱㅈㄷㄱ" localSheetId="3">BlankMacro1</definedName>
    <definedName name="ㄷㅈㄱㅈㄷㄱ">BlankMacro1</definedName>
    <definedName name="ㄷㅍㅂ" localSheetId="3" hidden="1">{"'용역비'!$A$4:$C$8"}</definedName>
    <definedName name="ㄷㅍㅂ" hidden="1">{"'용역비'!$A$4:$C$8"}</definedName>
    <definedName name="ㄷㅎ">#REF!</definedName>
    <definedName name="다">#REF!</definedName>
    <definedName name="다.">#REF!</definedName>
    <definedName name="다짐경">#REF!</definedName>
    <definedName name="다짐노">#REF!</definedName>
    <definedName name="다짐재">#REF!</definedName>
    <definedName name="닥트설치공사" localSheetId="3" hidden="1">{#N/A,#N/A,FALSE,"전력간선"}</definedName>
    <definedName name="닥트설치공사" hidden="1">{#N/A,#N/A,FALSE,"전력간선"}</definedName>
    <definedName name="단" localSheetId="3">'내역서(행정복지센터)'!단</definedName>
    <definedName name="단">[0]!단</definedName>
    <definedName name="단가_1">#REF!</definedName>
    <definedName name="단가1">#REF!</definedName>
    <definedName name="단가2">#REF!</definedName>
    <definedName name="단가대비표">#REF!</definedName>
    <definedName name="단가비교">#REF!</definedName>
    <definedName name="단가비교표">#REF!</definedName>
    <definedName name="단가일람3">#REF!</definedName>
    <definedName name="단가일람4">#REF!</definedName>
    <definedName name="단가적용표">#REF!</definedName>
    <definedName name="단가표">#REF!</definedName>
    <definedName name="단뉘중량">#REF!</definedName>
    <definedName name="단위">#N/A</definedName>
    <definedName name="단위량당중기">#REF!</definedName>
    <definedName name="단위수량1">#REF!</definedName>
    <definedName name="단위수량2">#REF!</definedName>
    <definedName name="당월달러">#REF!</definedName>
    <definedName name="당월엔화">#REF!</definedName>
    <definedName name="당초22">#REF!</definedName>
    <definedName name="대가">#REF!,#REF!</definedName>
    <definedName name="대기영역">#REF!</definedName>
    <definedName name="대나무">#REF!</definedName>
    <definedName name="대비">#REF!</definedName>
    <definedName name="대상시트">#REF!</definedName>
    <definedName name="더블코아튜브NX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트럭10.5">#REF!</definedName>
    <definedName name="덤프트럭15">#REF!</definedName>
    <definedName name="데이타">#REF!</definedName>
    <definedName name="도">#REF!</definedName>
    <definedName name="도급경비">#REF!</definedName>
    <definedName name="도급공사">#REF!</definedName>
    <definedName name="도급공사비">#REF!</definedName>
    <definedName name="도급공사비계">#REF!</definedName>
    <definedName name="도급단가">#REF!</definedName>
    <definedName name="도급분경비">#REF!</definedName>
    <definedName name="도급분경비계">#REF!</definedName>
    <definedName name="도급분공통가설">#REF!</definedName>
    <definedName name="도급예산액">#REF!</definedName>
    <definedName name="도급예상액">#REF!</definedName>
    <definedName name="도급예정액">#REF!</definedName>
    <definedName name="도급재료비">#REF!</definedName>
    <definedName name="도라지" localSheetId="3">#N/A</definedName>
    <definedName name="도라지">#N/A</definedName>
    <definedName name="도면4" localSheetId="3">BlankMacro1</definedName>
    <definedName name="도면4">BlankMacro1</definedName>
    <definedName name="도서">#REF!</definedName>
    <definedName name="도서인쇄">#REF!</definedName>
    <definedName name="도서인쇄비">#REF!</definedName>
    <definedName name="도장경비">#REF!</definedName>
    <definedName name="도장공사">#REF!</definedName>
    <definedName name="도장노무">#REF!</definedName>
    <definedName name="도장재료">#REF!</definedName>
    <definedName name="돌단풍">#REF!</definedName>
    <definedName name="돌붙임재료집계">#REF!</definedName>
    <definedName name="동">#REF!</definedName>
    <definedName name="동국대불교병원">#REF!</definedName>
    <definedName name="동발공">#REF!</definedName>
    <definedName name="동산">#REF!</definedName>
    <definedName name="동생" localSheetId="3">#N/A</definedName>
    <definedName name="동생">#N/A</definedName>
    <definedName name="동원">#REF!</definedName>
    <definedName name="동원1">#REF!</definedName>
    <definedName name="되메경">#REF!</definedName>
    <definedName name="되메노">#REF!</definedName>
    <definedName name="되메우기">#REF!</definedName>
    <definedName name="되메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드라이브파이프NX">#REF!</definedName>
    <definedName name="드라이브파이프슈NX">#REF!</definedName>
    <definedName name="드라이브파이프헤드NX">#REF!</definedName>
    <definedName name="등용구분" localSheetId="3">#N/A</definedName>
    <definedName name="등용구분">#N/A</definedName>
    <definedName name="등주높이" localSheetId="3">#N/A</definedName>
    <definedName name="등주높이">#N/A</definedName>
    <definedName name="디이젤엔진15HP">#REF!</definedName>
    <definedName name="ㄹ" localSheetId="3" hidden="1">{#N/A,#N/A,FALSE,"명세표"}</definedName>
    <definedName name="ㄹ" hidden="1">{#N/A,#N/A,FALSE,"명세표"}</definedName>
    <definedName name="ㄹ221">#REF!</definedName>
    <definedName name="ㄹㄹㄹ" localSheetId="3">#N/A</definedName>
    <definedName name="ㄹㄹㄹ">#N/A</definedName>
    <definedName name="ㄹㅇㄶ" hidden="1">#REF!</definedName>
    <definedName name="ㄹㅇㄹㅇ">#REF!,#REF!</definedName>
    <definedName name="ㄹㅇㅊ">#REF!,#REF!</definedName>
    <definedName name="ㄹㅇㅎ">#REF!,#REF!</definedName>
    <definedName name="ㄹ퓰" localSheetId="3">#N/A</definedName>
    <definedName name="ㄹ퓰">#N/A</definedName>
    <definedName name="ㄹㅎ퓨" localSheetId="3">[0]!fff</definedName>
    <definedName name="ㄹㅎ퓨">[0]!fff</definedName>
    <definedName name="ㄹ호" localSheetId="3">BlankMacro1</definedName>
    <definedName name="ㄹ호">BlankMacro1</definedName>
    <definedName name="ㄹ홀">#REF!</definedName>
    <definedName name="라" localSheetId="3">BlankMacro1</definedName>
    <definedName name="라">BlankMacro1</definedName>
    <definedName name="라라" localSheetId="3">BlankMacro1</definedName>
    <definedName name="라라">BlankMacro1</definedName>
    <definedName name="러시아" localSheetId="3">#N/A</definedName>
    <definedName name="러시아">#N/A</definedName>
    <definedName name="레180">#REF!</definedName>
    <definedName name="레210">#REF!</definedName>
    <definedName name="레미경">#REF!</definedName>
    <definedName name="레미노">#REF!</definedName>
    <definedName name="레미재">#REF!</definedName>
    <definedName name="레미콘">#REF!</definedName>
    <definedName name="레미콘집계">#REF!</definedName>
    <definedName name="료" localSheetId="3" hidden="1">{"'용역비'!$A$4:$C$8"}</definedName>
    <definedName name="료" hidden="1">{"'용역비'!$A$4:$C$8"}</definedName>
    <definedName name="리밍쉘NX">#REF!</definedName>
    <definedName name="ㄻㄴㅇㄻㄴㅇㄹ">#REF!</definedName>
    <definedName name="ㅁ">#REF!</definedName>
    <definedName name="ㅁ1">#REF!</definedName>
    <definedName name="ㅁ100">#REF!</definedName>
    <definedName name="ㅁ1122">#REF!</definedName>
    <definedName name="ㅁ134">#REF!</definedName>
    <definedName name="ㅁ1382">#REF!</definedName>
    <definedName name="ㅁ1510.">#REF!</definedName>
    <definedName name="ㅁ191">#REF!</definedName>
    <definedName name="ㅁ200">#REF!</definedName>
    <definedName name="ㅁ222">#REF!</definedName>
    <definedName name="ㅁ239">#REF!</definedName>
    <definedName name="ㅁ250">#REF!</definedName>
    <definedName name="ㅁ44">#REF!</definedName>
    <definedName name="ㅁ545">#REF!</definedName>
    <definedName name="ㅁ62">#REF!</definedName>
    <definedName name="ㅁ63">#REF!</definedName>
    <definedName name="ㅁ636">#REF!</definedName>
    <definedName name="ㅁㄴㄹㅇㄹ" localSheetId="3">#N/A</definedName>
    <definedName name="ㅁㄴㄹㅇㄹ">#N/A</definedName>
    <definedName name="ㅁㄴㅇ" localSheetId="3">'내역서(행정복지센터)'!ㄹ퓰</definedName>
    <definedName name="ㅁㄴㅇ">[0]!ㄹ퓰</definedName>
    <definedName name="ㅁㄴㅇㅁㄴ" localSheetId="3">BlankMacro1</definedName>
    <definedName name="ㅁㄴㅇㅁㄴ">BlankMacro1</definedName>
    <definedName name="ㅁㄴ이러밍ㄹ">#REF!</definedName>
    <definedName name="ㅁㄹㅇㄹ">#REF!,#REF!</definedName>
    <definedName name="ㅁㅁ158">#REF!</definedName>
    <definedName name="ㅁㅁㅁ">#REF!</definedName>
    <definedName name="ㅁㅁㅁㅁ">#REF!</definedName>
    <definedName name="ㅁㅁㅁㅁㅁ" localSheetId="3" hidden="1">{"'용역비'!$A$4:$C$8"}</definedName>
    <definedName name="ㅁㅁㅁㅁㅁ" hidden="1">{"'용역비'!$A$4:$C$8"}</definedName>
    <definedName name="ㅁㅇㄴㄷ">#REF!</definedName>
    <definedName name="ㅁㅇㄹ" localSheetId="3" hidden="1">{#N/A,#N/A,FALSE,"Sheet1"}</definedName>
    <definedName name="ㅁㅇㄹ" hidden="1">{#N/A,#N/A,FALSE,"Sheet1"}</definedName>
    <definedName name="ㅁㅇㄹㅁㅇㄹㅇㅁㄴ" localSheetId="3" hidden="1">{#N/A,#N/A,FALSE,"Sheet1"}</definedName>
    <definedName name="ㅁㅇㄹㅁㅇㄹㅇㅁㄴ" hidden="1">{#N/A,#N/A,FALSE,"Sheet1"}</definedName>
    <definedName name="마감환율">#REF!</definedName>
    <definedName name="마마">#REF!</definedName>
    <definedName name="마스콘수량">#REF!</definedName>
    <definedName name="마음">#REF!,#REF!</definedName>
    <definedName name="말" localSheetId="3">BlankMacro1</definedName>
    <definedName name="말">BlankMacro1</definedName>
    <definedName name="매출">#REF!</definedName>
    <definedName name="매크로1" localSheetId="3">#N/A</definedName>
    <definedName name="매크로1">#N/A</definedName>
    <definedName name="맥문동">#REF!</definedName>
    <definedName name="머" localSheetId="3" hidden="1">{#N/A,#N/A,FALSE,"명세표"}</definedName>
    <definedName name="머" hidden="1">{#N/A,#N/A,FALSE,"명세표"}</definedName>
    <definedName name="머캐덤롤러8의10톤">#REF!</definedName>
    <definedName name="메탈리밍쉘NX">#REF!</definedName>
    <definedName name="메탈크라운NX">#REF!</definedName>
    <definedName name="명수">#REF!</definedName>
    <definedName name="명칭">#REF!</definedName>
    <definedName name="모">#REF!</definedName>
    <definedName name="모과나무">#REF!</definedName>
    <definedName name="목공" localSheetId="3">#N/A</definedName>
    <definedName name="목공">#N/A</definedName>
    <definedName name="목공경비">#REF!</definedName>
    <definedName name="목공노무">#REF!</definedName>
    <definedName name="목공사">#REF!</definedName>
    <definedName name="목공재료">#REF!</definedName>
    <definedName name="목도">#REF!</definedName>
    <definedName name="목도공">#REF!</definedName>
    <definedName name="목백합">#REF!</definedName>
    <definedName name="몰라">#REF!</definedName>
    <definedName name="몰탈콘크리트">#REF!</definedName>
    <definedName name="못">#REF!</definedName>
    <definedName name="무궁화">#REF!</definedName>
    <definedName name="무농1호">#REF!</definedName>
    <definedName name="무농2호">#REF!</definedName>
    <definedName name="무선안">#REF!</definedName>
    <definedName name="무선안테나공">#REF!</definedName>
    <definedName name="문서의_처음">#REF!</definedName>
    <definedName name="물가자료">#REF!</definedName>
    <definedName name="물가정보">#REF!</definedName>
    <definedName name="물탱크5500L">#REF!</definedName>
    <definedName name="물푸경">#REF!</definedName>
    <definedName name="물푸노">#REF!</definedName>
    <definedName name="물푸재">#REF!</definedName>
    <definedName name="미나" localSheetId="3">#N/A</definedName>
    <definedName name="미나">#N/A</definedName>
    <definedName name="미술">#REF!</definedName>
    <definedName name="미장">#REF!</definedName>
    <definedName name="미장경비">#REF!</definedName>
    <definedName name="미장공사">#REF!</definedName>
    <definedName name="미장노무">#REF!</definedName>
    <definedName name="미장재료">#REF!</definedName>
    <definedName name="미진" localSheetId="3">#N/A</definedName>
    <definedName name="미진">#N/A</definedName>
    <definedName name="밀리">#N/A</definedName>
    <definedName name="ㅂ">#REF!</definedName>
    <definedName name="ㅂㄹ">#REF!</definedName>
    <definedName name="ㅂㅂㅂ">#REF!</definedName>
    <definedName name="ㅂㅂㅂㅂ" localSheetId="3" hidden="1">{#N/A,#N/A,FALSE,"명세표"}</definedName>
    <definedName name="ㅂㅂㅂㅂ" hidden="1">{#N/A,#N/A,FALSE,"명세표"}</definedName>
    <definedName name="ㅂㅂㅂㅂㅂㅂ" localSheetId="3" hidden="1">{"'용역비'!$A$4:$C$8"}</definedName>
    <definedName name="ㅂㅂㅂㅂㅂㅂ" hidden="1">{"'용역비'!$A$4:$C$8"}</definedName>
    <definedName name="ㅂㅂㅂㅂㅂㅂㅂ" localSheetId="3" hidden="1">{#N/A,#N/A,FALSE,"명세표"}</definedName>
    <definedName name="ㅂㅂㅂㅂㅂㅂㅂ" hidden="1">{#N/A,#N/A,FALSE,"명세표"}</definedName>
    <definedName name="ㅂㅇ">#REF!</definedName>
    <definedName name="ㅂㅈㄷㄴㅌ" localSheetId="3">#N/A</definedName>
    <definedName name="ㅂㅈㄷㄴㅌ">#N/A</definedName>
    <definedName name="ㅂㅈㅂㅈㅂㅈ">#REF!</definedName>
    <definedName name="ㅂㅎ">#REF!</definedName>
    <definedName name="바" localSheetId="3">BlankMacro1</definedName>
    <definedName name="바">BlankMacro1</definedName>
    <definedName name="바나나" localSheetId="3" hidden="1">{"'용역비'!$A$4:$C$8"}</definedName>
    <definedName name="바나나" hidden="1">{"'용역비'!$A$4:$C$8"}</definedName>
    <definedName name="바람">#REF!</definedName>
    <definedName name="바부" localSheetId="3" hidden="1">{"'용역비'!$A$4:$C$8"}</definedName>
    <definedName name="바부" hidden="1">{"'용역비'!$A$4:$C$8"}</definedName>
    <definedName name="박리제">#REF!</definedName>
    <definedName name="박인모">#REF!</definedName>
    <definedName name="박태기">#REF!</definedName>
    <definedName name="반여수량">#REF!</definedName>
    <definedName name="발신자">#REF!</definedName>
    <definedName name="발주금액">#N/A</definedName>
    <definedName name="방">#REF!</definedName>
    <definedName name="방류펌프">#REF!</definedName>
    <definedName name="방송" localSheetId="3">BlankMacro1</definedName>
    <definedName name="방송">BlankMacro1</definedName>
    <definedName name="방송설비">#REF!</definedName>
    <definedName name="방수">#REF!</definedName>
    <definedName name="방수경비">#REF!</definedName>
    <definedName name="방수공사">#REF!</definedName>
    <definedName name="방수노무">#REF!</definedName>
    <definedName name="방수액">#REF!</definedName>
    <definedName name="방수재료">#REF!</definedName>
    <definedName name="방진고무50">#REF!</definedName>
    <definedName name="방화문">#REF!</definedName>
    <definedName name="배관공계">#REF!</definedName>
    <definedName name="배롱나무">#REF!</definedName>
    <definedName name="배수구조물공총재">#REF!</definedName>
    <definedName name="배수구조물토공">#REF!</definedName>
    <definedName name="배전">#REF!</definedName>
    <definedName name="배전반">#REF!</definedName>
    <definedName name="배전반1">#REF!</definedName>
    <definedName name="배전반자재단가영">#REF!</definedName>
    <definedName name="배전야">#REF!</definedName>
    <definedName name="배전전공">#REF!</definedName>
    <definedName name="배전주">#REF!</definedName>
    <definedName name="배토판19ton">"Picture 11"</definedName>
    <definedName name="배토판32ton">"Picture 10"</definedName>
    <definedName name="백호우BH07">#REF!</definedName>
    <definedName name="번들1호">#REF!</definedName>
    <definedName name="번들2호">#REF!</definedName>
    <definedName name="번들3호">#REF!</definedName>
    <definedName name="벽돌">#REF!</definedName>
    <definedName name="벽돌제작공">#REF!</definedName>
    <definedName name="변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공사원가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압기1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별첨_2.__고장_사고_피해액_산정방법">#REF!</definedName>
    <definedName name="별첨2" localSheetId="3">'내역서(행정복지센터)'!별첨2</definedName>
    <definedName name="별첨2">[0]!별첨2</definedName>
    <definedName name="보" localSheetId="3" hidden="1">{#N/A,#N/A,FALSE,"전력간선"}</definedName>
    <definedName name="보" hidden="1">{#N/A,#N/A,FALSE,"전력간선"}</definedName>
    <definedName name="보도경계블럭수량">#REF!</definedName>
    <definedName name="보상비">#REF!</definedName>
    <definedName name="보온공계">#REF!</definedName>
    <definedName name="보완">#REF!</definedName>
    <definedName name="보완sum">#REF!</definedName>
    <definedName name="보완요약">#REF!</definedName>
    <definedName name="보완요약정리">#REF!</definedName>
    <definedName name="보완자료복사">#REF!</definedName>
    <definedName name="보인">#REF!</definedName>
    <definedName name="보일러" localSheetId="3">BlankMacro1</definedName>
    <definedName name="보일러">BlankMacro1</definedName>
    <definedName name="보일러공">#REF!</definedName>
    <definedName name="보조기층부설">#REF!</definedName>
    <definedName name="보차도경계블럭수량">#REF!</definedName>
    <definedName name="보통야">#REF!</definedName>
    <definedName name="보통인부계">#REF!</definedName>
    <definedName name="보통주">#REF!</definedName>
    <definedName name="보현" localSheetId="3">'내역서(행정복지센터)'!ㅁㄴㄹㅇㄹ</definedName>
    <definedName name="보현">[0]!ㅁㄴㄹㅇㄹ</definedName>
    <definedName name="복리">#REF!</definedName>
    <definedName name="복리후생비">#REF!</definedName>
    <definedName name="본동경비">#REF!</definedName>
    <definedName name="본동계">#REF!</definedName>
    <definedName name="본동노무">#REF!</definedName>
    <definedName name="본동재료">#REF!</definedName>
    <definedName name="본선연장">#REF!</definedName>
    <definedName name="본선포장">#REF!</definedName>
    <definedName name="볼트">#REF!</definedName>
    <definedName name="부가가치">#REF!</definedName>
    <definedName name="부가가치세">#REF!</definedName>
    <definedName name="부가가치세요율">#REF!</definedName>
    <definedName name="부가가치세요율_변경">#REF!</definedName>
    <definedName name="부가가치표">#REF!</definedName>
    <definedName name="부대" localSheetId="3" hidden="1">{#N/A,#N/A,FALSE,"전력간선"}</definedName>
    <definedName name="부대" hidden="1">{#N/A,#N/A,FALSE,"전력간선"}</definedName>
    <definedName name="부대시설" localSheetId="3" hidden="1">{#N/A,#N/A,FALSE,"전력간선"}</definedName>
    <definedName name="부대시설" hidden="1">{#N/A,#N/A,FALSE,"전력간선"}</definedName>
    <definedName name="부대시설공사" localSheetId="3">#N/A</definedName>
    <definedName name="부대시설공사">#N/A</definedName>
    <definedName name="부문별_부분합계">#REF!</definedName>
    <definedName name="부산">#REF!</definedName>
    <definedName name="부산1">#REF!</definedName>
    <definedName name="부설비">#REF!</definedName>
    <definedName name="부하_부하명">#REF!</definedName>
    <definedName name="분기단가">#REF!</definedName>
    <definedName name="분전반">#N/A</definedName>
    <definedName name="비">#REF!</definedName>
    <definedName name="비___목">#REF!</definedName>
    <definedName name="비계">#REF!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비목집계">#REF!</definedName>
    <definedName name="비비추">#REF!</definedName>
    <definedName name="비사견적서">#REF!</definedName>
    <definedName name="비상부하계산" localSheetId="3">#N/A</definedName>
    <definedName name="비상부하계산">#N/A</definedName>
    <definedName name="비율">#REF!</definedName>
    <definedName name="비응축">#REF!</definedName>
    <definedName name="비인" localSheetId="3">#N/A</definedName>
    <definedName name="비인">#N/A</definedName>
    <definedName name="비장공">#REF!</definedName>
    <definedName name="비체적">#REF!</definedName>
    <definedName name="빗물받이1">#REF!</definedName>
    <definedName name="빗물받이2">#REF!</definedName>
    <definedName name="ㅅ">#REF!</definedName>
    <definedName name="ㅅㅅ">#REF!</definedName>
    <definedName name="사00">#REF!</definedName>
    <definedName name="사01">#REF!</definedName>
    <definedName name="사02">#REF!</definedName>
    <definedName name="사03">#REF!</definedName>
    <definedName name="사04">#REF!</definedName>
    <definedName name="사97">#REF!</definedName>
    <definedName name="사98">#REF!</definedName>
    <definedName name="사99">#REF!</definedName>
    <definedName name="사급">#REF!</definedName>
    <definedName name="사급경비">#REF!</definedName>
    <definedName name="사급자재">#REF!</definedName>
    <definedName name="사급자재대총액1">#REF!</definedName>
    <definedName name="사급자재대총액10">#REF!</definedName>
    <definedName name="사급자재대총액11">#REF!</definedName>
    <definedName name="사급자재대총액12">#REF!</definedName>
    <definedName name="사급자재대총액13">#REF!</definedName>
    <definedName name="사급자재대총액14">#REF!</definedName>
    <definedName name="사급자재대총액2">#REF!</definedName>
    <definedName name="사급자재대총액3">#REF!</definedName>
    <definedName name="사급자재대총액4">#REF!</definedName>
    <definedName name="사급자재대총액5">#REF!</definedName>
    <definedName name="사급자재대총액6">#REF!</definedName>
    <definedName name="사급자재대총액7">#REF!</definedName>
    <definedName name="사급자재대총액8">#REF!</definedName>
    <definedName name="사급자재대총액9">#REF!</definedName>
    <definedName name="사급자재비">#REF!</definedName>
    <definedName name="사급총계">#REF!</definedName>
    <definedName name="사업구분">#REF!</definedName>
    <definedName name="사용램프" localSheetId="3">#N/A</definedName>
    <definedName name="사용램프">#N/A</definedName>
    <definedName name="사이지">#REF!</definedName>
    <definedName name="사회">#REF!</definedName>
    <definedName name="산" localSheetId="3">BlankMacro1</definedName>
    <definedName name="산">BlankMacro1</definedName>
    <definedName name="산근갑지1">#REF!</definedName>
    <definedName name="산근을1">#REF!</definedName>
    <definedName name="산기">#REF!</definedName>
    <definedName name="산소">#REF!</definedName>
    <definedName name="산재">#REF!</definedName>
    <definedName name="산재1">#REF!</definedName>
    <definedName name="산재2">#REF!</definedName>
    <definedName name="산재보험료">#REF!</definedName>
    <definedName name="산재보험료1">#REF!</definedName>
    <definedName name="산재보험료10">#REF!</definedName>
    <definedName name="산재보험료11">#REF!</definedName>
    <definedName name="산재보험료12">#REF!</definedName>
    <definedName name="산재보험료13">#REF!</definedName>
    <definedName name="산재보험료14">#REF!</definedName>
    <definedName name="산재보험료2">#REF!</definedName>
    <definedName name="산재보험료3">#REF!</definedName>
    <definedName name="산재보험료4">#REF!</definedName>
    <definedName name="산재보험료5">#REF!</definedName>
    <definedName name="산재보험료6">#REF!</definedName>
    <definedName name="산재보험료7">#REF!</definedName>
    <definedName name="산재보험료8">#REF!</definedName>
    <definedName name="산재보험료9">#REF!</definedName>
    <definedName name="산재보험료요율">#REF!</definedName>
    <definedName name="산재보험료요율_변경">#REF!</definedName>
    <definedName name="산재보험료요율1">#REF!</definedName>
    <definedName name="산재보험료요율10">#REF!</definedName>
    <definedName name="산재보험료요율11">#REF!</definedName>
    <definedName name="산재보험료요율12">#REF!</definedName>
    <definedName name="산재보험료요율13">#REF!</definedName>
    <definedName name="산재보험료요율14">#REF!</definedName>
    <definedName name="산재보험료요율2">#REF!</definedName>
    <definedName name="산재보험료요율3">#REF!</definedName>
    <definedName name="산재보험료요율4">#REF!</definedName>
    <definedName name="산재보험료요율5">#REF!</definedName>
    <definedName name="산재보험료요율6">#REF!</definedName>
    <definedName name="산재보험료요율7">#REF!</definedName>
    <definedName name="산재보험료요율8">#REF!</definedName>
    <definedName name="산재보험료요율9">#REF!</definedName>
    <definedName name="산재보험료율">#REF!</definedName>
    <definedName name="산재보험료표">#REF!</definedName>
    <definedName name="산철쭉">#REF!</definedName>
    <definedName name="산출" localSheetId="3" hidden="1">{"'단계별시설공사비'!$A$3:$K$51"}</definedName>
    <definedName name="산출" hidden="1">{"'단계별시설공사비'!$A$3:$K$51"}</definedName>
    <definedName name="산출경비">#REF!</definedName>
    <definedName name="산출내역" localSheetId="3" hidden="1">{"'단계별시설공사비'!$A$3:$K$51"}</definedName>
    <definedName name="산출내역" hidden="1">{"'단계별시설공사비'!$A$3:$K$51"}</definedName>
    <definedName name="산출냐역">#REF!</definedName>
    <definedName name="삼00">#REF!</definedName>
    <definedName name="삼01">#REF!</definedName>
    <definedName name="삼02">#REF!</definedName>
    <definedName name="삼03">#REF!</definedName>
    <definedName name="삼04">#REF!</definedName>
    <definedName name="삼97">#REF!</definedName>
    <definedName name="삼98">#REF!</definedName>
    <definedName name="삼99">#REF!</definedName>
    <definedName name="삼각지_동력부하_List">#REF!</definedName>
    <definedName name="상">#REF!</definedName>
    <definedName name="상담">#REF!</definedName>
    <definedName name="상림1호">#REF!</definedName>
    <definedName name="상림2호">#REF!</definedName>
    <definedName name="상림3호">#REF!</definedName>
    <definedName name="상수도공">#REF!</definedName>
    <definedName name="상수도공집계표">#REF!</definedName>
    <definedName name="상호" localSheetId="3">#N/A</definedName>
    <definedName name="상호">#N/A</definedName>
    <definedName name="새이름">#REF!</definedName>
    <definedName name="색재2">#REF!</definedName>
    <definedName name="생경">#REF!</definedName>
    <definedName name="생경1">#REF!</definedName>
    <definedName name="생노">#REF!</definedName>
    <definedName name="생노1">#REF!</definedName>
    <definedName name="생사1호">#REF!</definedName>
    <definedName name="생사2호">#REF!</definedName>
    <definedName name="생사기존">#REF!</definedName>
    <definedName name="생이">#REF!</definedName>
    <definedName name="생재">#REF!</definedName>
    <definedName name="생재1">#REF!</definedName>
    <definedName name="샤워">#REF!</definedName>
    <definedName name="샷시공">#REF!</definedName>
    <definedName name="서병수">#REF!</definedName>
    <definedName name="서울">#REF!</definedName>
    <definedName name="서정석">#REF!</definedName>
    <definedName name="서해" localSheetId="3">#N/A</definedName>
    <definedName name="서해">#N/A</definedName>
    <definedName name="석공경비">#REF!</definedName>
    <definedName name="석공노무">#REF!</definedName>
    <definedName name="석공사">#REF!</definedName>
    <definedName name="석공재료">#REF!</definedName>
    <definedName name="석봉">#REF!</definedName>
    <definedName name="석항" localSheetId="3" hidden="1">{#N/A,#N/A,FALSE,"명세표"}</definedName>
    <definedName name="석항" hidden="1">{#N/A,#N/A,FALSE,"명세표"}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선테ㄷ">#REF!</definedName>
    <definedName name="설계">#REF!</definedName>
    <definedName name="설계내역">#REF!</definedName>
    <definedName name="설계내역서갑지" localSheetId="3">BlankMacro1</definedName>
    <definedName name="설계내역서갑지">BlankMacro1</definedName>
    <definedName name="설계설명서1">#REF!</definedName>
    <definedName name="설계일위">#REF!</definedName>
    <definedName name="설명">#REF!</definedName>
    <definedName name="설명1">#REF!</definedName>
    <definedName name="설비공사" localSheetId="3" hidden="1">{#N/A,#N/A,FALSE,"전력간선"}</definedName>
    <definedName name="설비공사" hidden="1">{#N/A,#N/A,FALSE,"전력간선"}</definedName>
    <definedName name="설집">#REF!</definedName>
    <definedName name="설치비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적">#REF!</definedName>
    <definedName name="성토부도수로연장">#REF!</definedName>
    <definedName name="성토부도수로재료">#REF!</definedName>
    <definedName name="성토부도수로재료집계">#REF!</definedName>
    <definedName name="세금계산서">#N/A</definedName>
    <definedName name="세금공과">#REF!</definedName>
    <definedName name="세금과공과">#REF!</definedName>
    <definedName name="세로" localSheetId="3" hidden="1">{#N/A,#N/A,FALSE,"전력간선"}</definedName>
    <definedName name="세로" hidden="1">{#N/A,#N/A,FALSE,"전력간선"}</definedName>
    <definedName name="소계">#REF!</definedName>
    <definedName name="소계1">#REF!</definedName>
    <definedName name="소계10">#REF!</definedName>
    <definedName name="소계11">#REF!</definedName>
    <definedName name="소계12">#REF!</definedName>
    <definedName name="소계13">#REF!</definedName>
    <definedName name="소계14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나무">#REF!</definedName>
    <definedName name="소모품">#REF!</definedName>
    <definedName name="소모품비">#REF!</definedName>
    <definedName name="소방내역" localSheetId="3">BlankMacro1</definedName>
    <definedName name="소방내역">BlankMacro1</definedName>
    <definedName name="소방내역서" localSheetId="3">BlankMacro1</definedName>
    <definedName name="소방내역서">BlankMacro1</definedName>
    <definedName name="소일위대가1">#REF!</definedName>
    <definedName name="소화배관" localSheetId="3" hidden="1">{#N/A,#N/A,FALSE,"전력간선"}</definedName>
    <definedName name="소화배관" hidden="1">{#N/A,#N/A,FALSE,"전력간선"}</definedName>
    <definedName name="송">#REF!</definedName>
    <definedName name="송도" localSheetId="3">#N/A</definedName>
    <definedName name="송도">#N/A</definedName>
    <definedName name="송수관로구경">#REF!</definedName>
    <definedName name="송전전공">#REF!</definedName>
    <definedName name="송천1">#REF!</definedName>
    <definedName name="송천2">#REF!</definedName>
    <definedName name="쇼ㅕ">#REF!,#REF!,#REF!</definedName>
    <definedName name="숄교ㅕ호ㅓㅜ" localSheetId="3">BlankMacro1</definedName>
    <definedName name="숄교ㅕ호ㅓㅜ">BlankMacro1</definedName>
    <definedName name="수">#REF!</definedName>
    <definedName name="수____종">#REF!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도">#REF!</definedName>
    <definedName name="수도광열비">#REF!</definedName>
    <definedName name="수량">#REF!,#REF!,#REF!,#REF!,#REF!,#REF!,#REF!,#REF!,#REF!,#REF!,#REF!,#REF!,#REF!,#REF!,#REF!,#REF!</definedName>
    <definedName name="수량1">#REF!</definedName>
    <definedName name="수량2">#REF!</definedName>
    <definedName name="수량계산">#REF!</definedName>
    <definedName name="수량산출">#REF!</definedName>
    <definedName name="수량집계양">#REF!</definedName>
    <definedName name="수목">#REF!</definedName>
    <definedName name="수목수량">#REF!</definedName>
    <definedName name="수문현황판2" localSheetId="3">BlankMacro1</definedName>
    <definedName name="수문현황판2">BlankMacro1</definedName>
    <definedName name="수변전견적서">#REF!</definedName>
    <definedName name="수수꽃다리">#REF!</definedName>
    <definedName name="수식">#REF!</definedName>
    <definedName name="수영" localSheetId="3">'내역서(행정복지센터)'!ㅁㄴㄹㅇㄹ</definedName>
    <definedName name="수영">[0]!ㅁㄴㄹㅇㄹ</definedName>
    <definedName name="수입원가">#REF!</definedName>
    <definedName name="수장경비">#REF!</definedName>
    <definedName name="수장공사">#REF!</definedName>
    <definedName name="수장노무">#REF!</definedName>
    <definedName name="수장재료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진" localSheetId="3">#N/A</definedName>
    <definedName name="수진">#N/A</definedName>
    <definedName name="수토공단위당">#REF!</definedName>
    <definedName name="수학">#REF!</definedName>
    <definedName name="수현" localSheetId="3">#N/A</definedName>
    <definedName name="수현">#N/A</definedName>
    <definedName name="숙직">#REF!</definedName>
    <definedName name="순공사원가">#REF!</definedName>
    <definedName name="슈NX">#REF!</definedName>
    <definedName name="승호" localSheetId="3">#N/A</definedName>
    <definedName name="승호">#N/A</definedName>
    <definedName name="시">#REF!</definedName>
    <definedName name="시설수량">#REF!</definedName>
    <definedName name="시설일위">#REF!</definedName>
    <definedName name="시설일위1">#REF!</definedName>
    <definedName name="시설일위금액">#REF!</definedName>
    <definedName name="시중노임">#REF!</definedName>
    <definedName name="시중단가" localSheetId="3" hidden="1">{"'단계별시설공사비'!$A$3:$K$51"}</definedName>
    <definedName name="시중단가" hidden="1">{"'단계별시설공사비'!$A$3:$K$51"}</definedName>
    <definedName name="시청">#REF!</definedName>
    <definedName name="식당">#REF!</definedName>
    <definedName name="식재">#REF!</definedName>
    <definedName name="식재단가">#REF!</definedName>
    <definedName name="식재단가1">#REF!</definedName>
    <definedName name="식재일위">#REF!</definedName>
    <definedName name="신너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축공사" localSheetId="3" hidden="1">{"'단계별시설공사비'!$A$3:$K$51"}</definedName>
    <definedName name="신축공사" hidden="1">{"'단계별시설공사비'!$A$3:$K$51"}</definedName>
    <definedName name="신호">#REF!</definedName>
    <definedName name="신호기" localSheetId="3">#N/A</definedName>
    <definedName name="신호기">#N/A</definedName>
    <definedName name="신흥1호">#REF!</definedName>
    <definedName name="신흥2호">#REF!</definedName>
    <definedName name="실내" localSheetId="3">BlankMacro1</definedName>
    <definedName name="실내">BlankMacro1</definedName>
    <definedName name="실비적용">#REF!</definedName>
    <definedName name="실지수_기호">#REF!</definedName>
    <definedName name="실행">#REF!</definedName>
    <definedName name="심우">#REF!</definedName>
    <definedName name="심우을">#REF!</definedName>
    <definedName name="ㅇ">#REF!</definedName>
    <definedName name="ㅇ10">#REF!</definedName>
    <definedName name="ㅇ20">#REF!</definedName>
    <definedName name="ㅇㄴㄹㄹㄹ">#REF!</definedName>
    <definedName name="ㅇㄴㄹㅇㄹ" localSheetId="3">BlankMacro1</definedName>
    <definedName name="ㅇㄴㄹㅇㄹ">BlankMacro1</definedName>
    <definedName name="ㅇㄴㄿ" localSheetId="3">#N/A</definedName>
    <definedName name="ㅇㄴㄿ">#N/A</definedName>
    <definedName name="ㅇㄴㅍ" localSheetId="3">'내역서(행정복지센터)'!ㅁㄴㄹㅇㄹ</definedName>
    <definedName name="ㅇㄴㅍ">[0]!ㅁㄴㄹㅇㄹ</definedName>
    <definedName name="ㅇㄹㅇㄹ" hidden="1">#REF!</definedName>
    <definedName name="ㅇㄹㅇㄹㅇ" localSheetId="3">#N/A</definedName>
    <definedName name="ㅇㄹㅇㄹㅇ">#N/A</definedName>
    <definedName name="ㅇㄹㅇㄹㅇㄹ" localSheetId="3">#N/A</definedName>
    <definedName name="ㅇㄹㅇㄹㅇㄹ">#N/A</definedName>
    <definedName name="ㅇㄹ호러ㅗ허" localSheetId="3">BlankMacro1</definedName>
    <definedName name="ㅇㄹ호러ㅗ허">BlankMacro1</definedName>
    <definedName name="ㅇㄻㅇㄹ" localSheetId="3">BlankMacro1</definedName>
    <definedName name="ㅇㄻㅇㄹ">BlankMacro1</definedName>
    <definedName name="ㅇㄻㅎㅇㄹㄴ" localSheetId="3">BlankMacro1</definedName>
    <definedName name="ㅇㄻㅎㅇㄹㄴ">BlankMacro1</definedName>
    <definedName name="ㅇ송" localSheetId="3">BlankMacro1</definedName>
    <definedName name="ㅇ송">BlankMacro1</definedName>
    <definedName name="ㅇㅇㄹ" hidden="1">#REF!</definedName>
    <definedName name="ㅇㅇㅇ" hidden="1">#REF!</definedName>
    <definedName name="ㅇㅇㅇㅇㅇ" localSheetId="3" hidden="1">{#N/A,#N/A,FALSE,"Sheet1"}</definedName>
    <definedName name="ㅇㅇㅇㅇㅇ" hidden="1">{#N/A,#N/A,FALSE,"Sheet1"}</definedName>
    <definedName name="ㅇㅇㅇㅇㅇㅇㅇ">#REF!</definedName>
    <definedName name="ㅇㅎㅇㅎ" localSheetId="3" hidden="1">{"'용역비'!$A$4:$C$8"}</definedName>
    <definedName name="ㅇㅎㅇㅎ" hidden="1">{"'용역비'!$A$4:$C$8"}</definedName>
    <definedName name="ㅇ호" localSheetId="3" hidden="1">{"'용역비'!$A$4:$C$8"}</definedName>
    <definedName name="ㅇ호" hidden="1">{"'용역비'!$A$4:$C$8"}</definedName>
    <definedName name="ㅇ호ㅓ" localSheetId="3" hidden="1">{"'용역비'!$A$4:$C$8"}</definedName>
    <definedName name="ㅇ호ㅓ" hidden="1">{"'용역비'!$A$4:$C$8"}</definedName>
    <definedName name="ㅇ호ㅓㅇㅎ" localSheetId="3" hidden="1">{"'용역비'!$A$4:$C$8"}</definedName>
    <definedName name="ㅇ호ㅓㅇㅎ" hidden="1">{"'용역비'!$A$4:$C$8"}</definedName>
    <definedName name="ㅇ호ㅓㅇ호ㅓ" localSheetId="3" hidden="1">{"'용역비'!$A$4:$C$8"}</definedName>
    <definedName name="ㅇ호ㅓㅇ호ㅓ" hidden="1">{"'용역비'!$A$4:$C$8"}</definedName>
    <definedName name="ㅇ호ㅓㅎ" localSheetId="3" hidden="1">{"'용역비'!$A$4:$C$8"}</definedName>
    <definedName name="ㅇ호ㅓㅎ" hidden="1">{"'용역비'!$A$4:$C$8"}</definedName>
    <definedName name="ㅇ호ㅓ호ㅓ" localSheetId="3" hidden="1">{"'용역비'!$A$4:$C$8"}</definedName>
    <definedName name="ㅇ호ㅓ호ㅓ" hidden="1">{"'용역비'!$A$4:$C$8"}</definedName>
    <definedName name="아" localSheetId="3">BlankMacro1</definedName>
    <definedName name="아">BlankMacro1</definedName>
    <definedName name="아경">#REF!</definedName>
    <definedName name="아경1">#REF!</definedName>
    <definedName name="아노">#REF!</definedName>
    <definedName name="아노1">#REF!</definedName>
    <definedName name="아늘믿" localSheetId="3">BlankMacro1</definedName>
    <definedName name="아늘믿">BlankMacro1</definedName>
    <definedName name="아니" localSheetId="3">BlankMacro1</definedName>
    <definedName name="아니">BlankMacro1</definedName>
    <definedName name="아다" localSheetId="3">BlankMacro1</definedName>
    <definedName name="아다">BlankMacro1</definedName>
    <definedName name="아디" localSheetId="3">BlankMacro1</definedName>
    <definedName name="아디">BlankMacro1</definedName>
    <definedName name="아서" localSheetId="3">BlankMacro1</definedName>
    <definedName name="아서">BlankMacro1</definedName>
    <definedName name="아세틸렌">#REF!</definedName>
    <definedName name="아스콘수량">#REF!</definedName>
    <definedName name="아스팔트디스트리뷰터3800L">#REF!</definedName>
    <definedName name="아스팔트믹싱플랜트80Ton">#REF!</definedName>
    <definedName name="아스팔트페이버3M">#REF!</definedName>
    <definedName name="아연도강관단가">#REF!</definedName>
    <definedName name="아연도배관단가">#REF!</definedName>
    <definedName name="아연도배관자재">#REF!</definedName>
    <definedName name="아이">#REF!</definedName>
    <definedName name="아재">#REF!</definedName>
    <definedName name="아재1">#REF!</definedName>
    <definedName name="아ㅏㅏ" localSheetId="3">#N/A</definedName>
    <definedName name="아ㅏㅏ">#N/A</definedName>
    <definedName name="안">#REF!</definedName>
    <definedName name="안방1호">#REF!</definedName>
    <definedName name="안방2호">#REF!</definedName>
    <definedName name="안산키즈" localSheetId="3" hidden="1">{#N/A,#N/A,FALSE,"전력간선"}</definedName>
    <definedName name="안산키즈" hidden="1">{#N/A,#N/A,FALSE,"전력간선"}</definedName>
    <definedName name="안전">#REF!</definedName>
    <definedName name="안전1">#REF!</definedName>
    <definedName name="안전2">#REF!</definedName>
    <definedName name="안전관리비1">#REF!</definedName>
    <definedName name="안전관리비10">#REF!</definedName>
    <definedName name="안전관리비11">#REF!</definedName>
    <definedName name="안전관리비12">#REF!</definedName>
    <definedName name="안전관리비13">#REF!</definedName>
    <definedName name="안전관리비14">#REF!</definedName>
    <definedName name="안전관리비2">#REF!</definedName>
    <definedName name="안전관리비3">#REF!</definedName>
    <definedName name="안전관리비4">#REF!</definedName>
    <definedName name="안전관리비5">#REF!</definedName>
    <definedName name="안전관리비6">#REF!</definedName>
    <definedName name="안전관리비7">#REF!</definedName>
    <definedName name="안전관리비8">#REF!</definedName>
    <definedName name="안전관리비9">#REF!</definedName>
    <definedName name="안전관리비기초액">#REF!</definedName>
    <definedName name="안전관리비요율">#REF!</definedName>
    <definedName name="안전관리비요율_변경">#REF!</definedName>
    <definedName name="안전관리비요율1">#REF!</definedName>
    <definedName name="안전관리비요율10">#REF!</definedName>
    <definedName name="안전관리비요율11">#REF!</definedName>
    <definedName name="안전관리비요율12">#REF!</definedName>
    <definedName name="안전관리비요율13">#REF!</definedName>
    <definedName name="안전관리비요율14">#REF!</definedName>
    <definedName name="안전관리비요율2">#REF!</definedName>
    <definedName name="안전관리비요율3">#REF!</definedName>
    <definedName name="안전관리비요율4">#REF!</definedName>
    <definedName name="안전관리비요율5">#REF!</definedName>
    <definedName name="안전관리비요율6">#REF!</definedName>
    <definedName name="안전관리비요율7">#REF!</definedName>
    <definedName name="안전관리비요율8">#REF!</definedName>
    <definedName name="안전관리비요율9">#REF!</definedName>
    <definedName name="안전관리비율">#REF!</definedName>
    <definedName name="안전관리비표">#REF!</definedName>
    <definedName name="안정수위">#REF!</definedName>
    <definedName name="안주" localSheetId="3">#N/A</definedName>
    <definedName name="안주">#N/A</definedName>
    <definedName name="암거구조물공">#REF!</definedName>
    <definedName name="암거구조물자재대">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토공">#REF!</definedName>
    <definedName name="압_력">#REF!</definedName>
    <definedName name="앞들1호">#REF!</definedName>
    <definedName name="앞들2호">#REF!</definedName>
    <definedName name="앵커볼트">#REF!</definedName>
    <definedName name="양수공사">#REF!</definedName>
    <definedName name="양수량">#REF!</definedName>
    <definedName name="양식">#REF!</definedName>
    <definedName name="양호">#REF!</definedName>
    <definedName name="어">#REF!</definedName>
    <definedName name="어학">#REF!</definedName>
    <definedName name="어ㅏ이ㅓㅏ아" localSheetId="3">#N/A</definedName>
    <definedName name="어ㅏ이ㅓㅏ아">#N/A</definedName>
    <definedName name="여비교통">#REF!</definedName>
    <definedName name="여비교통비">#REF!</definedName>
    <definedName name="여수1" localSheetId="3">BlankMacro1</definedName>
    <definedName name="여수1">BlankMacro1</definedName>
    <definedName name="여수2" localSheetId="3">BlankMacro1</definedName>
    <definedName name="여수2">BlankMacro1</definedName>
    <definedName name="여수3" localSheetId="3">BlankMacro1</definedName>
    <definedName name="여수3">BlankMacro1</definedName>
    <definedName name="여수4" localSheetId="3">BlankMacro1</definedName>
    <definedName name="여수4">BlankMacro1</definedName>
    <definedName name="여수6" localSheetId="3">BlankMacro1</definedName>
    <definedName name="여수6">BlankMacro1</definedName>
    <definedName name="여수7" localSheetId="3">BlankMacro1</definedName>
    <definedName name="여수7">BlankMacro1</definedName>
    <definedName name="여수산2" localSheetId="3">BlankMacro1</definedName>
    <definedName name="여수산2">BlankMacro1</definedName>
    <definedName name="여수산출2" localSheetId="3">BlankMacro1</definedName>
    <definedName name="여수산출2">BlankMacro1</definedName>
    <definedName name="여수원가" localSheetId="3">BlankMacro1</definedName>
    <definedName name="여수원가">BlankMacro1</definedName>
    <definedName name="여수원가계산서" localSheetId="3">BlankMacro1</definedName>
    <definedName name="여수원가계산서">BlankMacro1</definedName>
    <definedName name="연마지">#REF!</definedName>
    <definedName name="연습">#REF!</definedName>
    <definedName name="연습9">#REF!</definedName>
    <definedName name="연습99">#REF!</definedName>
    <definedName name="연접물량" localSheetId="3">#N/A</definedName>
    <definedName name="연접물량">#N/A</definedName>
    <definedName name="영">#REF!,#REF!</definedName>
    <definedName name="영남" localSheetId="3">#N/A</definedName>
    <definedName name="영남">#N/A</definedName>
    <definedName name="영미" localSheetId="3">#N/A</definedName>
    <definedName name="영미">#N/A</definedName>
    <definedName name="영산홍">#REF!</definedName>
    <definedName name="영어">#REF!</definedName>
    <definedName name="예절">#REF!</definedName>
    <definedName name="오">#REF!</definedName>
    <definedName name="오00">#REF!</definedName>
    <definedName name="오01">#REF!</definedName>
    <definedName name="오02">#REF!</definedName>
    <definedName name="오03">#REF!</definedName>
    <definedName name="오04">#REF!</definedName>
    <definedName name="오97">#REF!</definedName>
    <definedName name="오98">#REF!</definedName>
    <definedName name="오99">#REF!</definedName>
    <definedName name="오수공">#REF!</definedName>
    <definedName name="오수공수량">#REF!</definedName>
    <definedName name="오수공수량집계표">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주1호">#REF!</definedName>
    <definedName name="오주2호">#REF!</definedName>
    <definedName name="오주3호">#REF!</definedName>
    <definedName name="오주4호">#REF!</definedName>
    <definedName name="옥외등철거공구손료">#REF!</definedName>
    <definedName name="옥외등철거공비">#REF!</definedName>
    <definedName name="온_도">#REF!</definedName>
    <definedName name="올ㅇ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공">#REF!</definedName>
    <definedName name="옹벽공집계표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왕벚나무">#REF!</definedName>
    <definedName name="왜성도라지">#REF!</definedName>
    <definedName name="외국">#REF!</definedName>
    <definedName name="외주가공비">#REF!</definedName>
    <definedName name="외주변경">#REF!</definedName>
    <definedName name="요동1호">#REF!</definedName>
    <definedName name="요동2호">#REF!</definedName>
    <definedName name="요약">#REF!</definedName>
    <definedName name="요율인쇄">#REF!</definedName>
    <definedName name="용도">"Rectangle 1"</definedName>
    <definedName name="용량">#REF!</definedName>
    <definedName name="용접">#REF!</definedName>
    <definedName name="용접공">#REF!</definedName>
    <definedName name="우리나라" localSheetId="3" hidden="1">{#N/A,#N/A,FALSE,"전력간선"}</definedName>
    <definedName name="우리나라" hidden="1">{#N/A,#N/A,FALSE,"전력간선"}</definedName>
    <definedName name="우산">#REF!</definedName>
    <definedName name="우수13">#REF!</definedName>
    <definedName name="우수공">#REF!</definedName>
    <definedName name="우수공수량집계표">#REF!</definedName>
    <definedName name="우수돈">#REF!</definedName>
    <definedName name="우수돈2">#REF!</definedName>
    <definedName name="우일전기" localSheetId="3">#N/A</definedName>
    <definedName name="우일전기">#N/A</definedName>
    <definedName name="운">#REF!</definedName>
    <definedName name="운반">#REF!</definedName>
    <definedName name="운반2">#REF!</definedName>
    <definedName name="운반차운전사">#REF!</definedName>
    <definedName name="운암">#REF!</definedName>
    <definedName name="운잔">#REF!</definedName>
    <definedName name="운전">#REF!</definedName>
    <definedName name="운전기사">#REF!</definedName>
    <definedName name="운전사">#REF!</definedName>
    <definedName name="운전사기계">#REF!</definedName>
    <definedName name="운전사운반차">#REF!</definedName>
    <definedName name="운전조">#REF!</definedName>
    <definedName name="운전조수">#REF!</definedName>
    <definedName name="운호1호">#REF!</definedName>
    <definedName name="운호2호">#REF!</definedName>
    <definedName name="운호3호">#REF!</definedName>
    <definedName name="울산">#REF!</definedName>
    <definedName name="원">#REF!</definedName>
    <definedName name="원_가_계_산_서">#REF!</definedName>
    <definedName name="원가">#REF!</definedName>
    <definedName name="원가계산">#REF!</definedName>
    <definedName name="원가계산명">#REF!</definedName>
    <definedName name="원가계산창" localSheetId="3">#N/A</definedName>
    <definedName name="원가계산창">#N/A</definedName>
    <definedName name="원가절감목표" localSheetId="3">'내역서(행정복지센터)'!원가절감목표</definedName>
    <definedName name="원가절감목표">[0]!원가절감목표</definedName>
    <definedName name="원가표지2">#REF!</definedName>
    <definedName name="원각계ㅅ산">#REF!</definedName>
    <definedName name="원운1호">#REF!</definedName>
    <definedName name="원운2호">#REF!</definedName>
    <definedName name="원지반다짐">#REF!</definedName>
    <definedName name="위">#REF!</definedName>
    <definedName name="위1">#REF!</definedName>
    <definedName name="위병면회소">#REF!</definedName>
    <definedName name="위생공">#REF!</definedName>
    <definedName name="유기">#REF!</definedName>
    <definedName name="유리경비">#REF!</definedName>
    <definedName name="유리공사">#REF!</definedName>
    <definedName name="유리노무">#REF!</definedName>
    <definedName name="유리재료">#REF!</definedName>
    <definedName name="유치원">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">#REF!</definedName>
    <definedName name="을지" localSheetId="3">[0]!BlankMacro1</definedName>
    <definedName name="을지">[0]!BlankMacro1</definedName>
    <definedName name="을지1">#REF!</definedName>
    <definedName name="음악">#REF!</definedName>
    <definedName name="응축">#REF!</definedName>
    <definedName name="의영" localSheetId="3">'내역서(행정복지센터)'!ㅁㄴㄹㅇㄹ</definedName>
    <definedName name="의영">[0]!ㅁㄴㄹㅇㄹ</definedName>
    <definedName name="의왕">#REF!</definedName>
    <definedName name="의왕1">#REF!</definedName>
    <definedName name="의왕원가">#REF!</definedName>
    <definedName name="의왕종합">#REF!</definedName>
    <definedName name="의왕종합1">#REF!</definedName>
    <definedName name="이00">#REF!</definedName>
    <definedName name="이01">#REF!</definedName>
    <definedName name="이02">#REF!</definedName>
    <definedName name="이03">#REF!</definedName>
    <definedName name="이04">#REF!</definedName>
    <definedName name="이97">#REF!</definedName>
    <definedName name="이98">#REF!</definedName>
    <definedName name="이99">#REF!</definedName>
    <definedName name="이공구">#REF!</definedName>
    <definedName name="이공구가설비">#REF!</definedName>
    <definedName name="이공구간접노무비">#REF!</definedName>
    <definedName name="이공구공사원가">#REF!</definedName>
    <definedName name="이공구관급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사00">#REF!</definedName>
    <definedName name="이사01">#REF!</definedName>
    <definedName name="이사02">#REF!</definedName>
    <definedName name="이사03">#REF!</definedName>
    <definedName name="이사04">#REF!</definedName>
    <definedName name="이사97">#REF!</definedName>
    <definedName name="이사98">#REF!</definedName>
    <definedName name="이사99">#REF!</definedName>
    <definedName name="이식">#REF!</definedName>
    <definedName name="이식단가">#REF!</definedName>
    <definedName name="이식단가1">#REF!</definedName>
    <definedName name="이식일위">#REF!</definedName>
    <definedName name="이윤1">#REF!</definedName>
    <definedName name="이윤10">#REF!</definedName>
    <definedName name="이윤11">#REF!</definedName>
    <definedName name="이윤12">#REF!</definedName>
    <definedName name="이윤13">#REF!</definedName>
    <definedName name="이윤14">#REF!</definedName>
    <definedName name="이윤3">#REF!</definedName>
    <definedName name="이윤4">#REF!</definedName>
    <definedName name="이윤5">#REF!</definedName>
    <definedName name="이윤6">#REF!</definedName>
    <definedName name="이윤7">#REF!</definedName>
    <definedName name="이윤8">#REF!</definedName>
    <definedName name="이윤9">#REF!</definedName>
    <definedName name="이윤요율">#REF!</definedName>
    <definedName name="이윤요율_변경">#REF!</definedName>
    <definedName name="이윤요율1">#REF!</definedName>
    <definedName name="이윤요율10">#REF!</definedName>
    <definedName name="이윤요율11">#REF!</definedName>
    <definedName name="이윤요율12">#REF!</definedName>
    <definedName name="이윤요율13">#REF!</definedName>
    <definedName name="이윤요율14">#REF!</definedName>
    <definedName name="이윤요율2">#REF!</definedName>
    <definedName name="이윤요율3">#REF!</definedName>
    <definedName name="이윤요율4">#REF!</definedName>
    <definedName name="이윤요율5">#REF!</definedName>
    <definedName name="이윤요율6">#REF!</definedName>
    <definedName name="이윤요율7">#REF!</definedName>
    <definedName name="이윤요율8">#REF!</definedName>
    <definedName name="이윤요율9">#REF!</definedName>
    <definedName name="이윤율">#REF!</definedName>
    <definedName name="이윤표">#REF!</definedName>
    <definedName name="이익">#REF!</definedName>
    <definedName name="이일전기" localSheetId="3">#N/A</definedName>
    <definedName name="이일전기">#N/A</definedName>
    <definedName name="이희성">#REF!</definedName>
    <definedName name="이희성1">#REF!</definedName>
    <definedName name="인가번호">#REF!</definedName>
    <definedName name="인공">#REF!</definedName>
    <definedName name="인공산출">#REF!</definedName>
    <definedName name="인동덩쿨">#REF!</definedName>
    <definedName name="인상익" localSheetId="3">BlankMacro1</definedName>
    <definedName name="인상익">BlankMacro1</definedName>
    <definedName name="인쇄">#REF!</definedName>
    <definedName name="인입">#REF!</definedName>
    <definedName name="인입공사비">#REF!</definedName>
    <definedName name="일.관">#REF!</definedName>
    <definedName name="일00">#REF!</definedName>
    <definedName name="일01">#REF!</definedName>
    <definedName name="일02">#REF!</definedName>
    <definedName name="일03">#REF!</definedName>
    <definedName name="일04">#REF!</definedName>
    <definedName name="일97">#REF!</definedName>
    <definedName name="일98">#REF!</definedName>
    <definedName name="일99">#REF!</definedName>
    <definedName name="일공구관급">#REF!</definedName>
    <definedName name="일공구직영비">#REF!</definedName>
    <definedName name="일관">#REF!</definedName>
    <definedName name="일관1">#REF!</definedName>
    <definedName name="일대">#REF!</definedName>
    <definedName name="일반">#REF!</definedName>
    <definedName name="일반1">#REF!</definedName>
    <definedName name="일반2">#REF!</definedName>
    <definedName name="일반관리">#REF!</definedName>
    <definedName name="일반관리비1">#REF!</definedName>
    <definedName name="일반관리비10">#REF!</definedName>
    <definedName name="일반관리비11">#REF!</definedName>
    <definedName name="일반관리비12">#REF!</definedName>
    <definedName name="일반관리비13">#REF!</definedName>
    <definedName name="일반관리비14">#REF!</definedName>
    <definedName name="일반관리비2">#REF!</definedName>
    <definedName name="일반관리비3">#REF!</definedName>
    <definedName name="일반관리비4">#REF!</definedName>
    <definedName name="일반관리비5">#REF!</definedName>
    <definedName name="일반관리비6">#REF!</definedName>
    <definedName name="일반관리비7">#REF!</definedName>
    <definedName name="일반관리비8">#REF!</definedName>
    <definedName name="일반관리비9">#REF!</definedName>
    <definedName name="일반관리비요율">#REF!</definedName>
    <definedName name="일반관리비요율_변경">#REF!</definedName>
    <definedName name="일반관리비요율1">#REF!</definedName>
    <definedName name="일반관리비요율10">#REF!</definedName>
    <definedName name="일반관리비요율11">#REF!</definedName>
    <definedName name="일반관리비요율12">#REF!</definedName>
    <definedName name="일반관리비요율13">#REF!</definedName>
    <definedName name="일반관리비요율14">#REF!</definedName>
    <definedName name="일반관리비요율2">#REF!</definedName>
    <definedName name="일반관리비요율3">#REF!</definedName>
    <definedName name="일반관리비요율4">#REF!</definedName>
    <definedName name="일반관리비요율5">#REF!</definedName>
    <definedName name="일반관리비요율6">#REF!</definedName>
    <definedName name="일반관리비요율7">#REF!</definedName>
    <definedName name="일반관리비요율8">#REF!</definedName>
    <definedName name="일반관리비요율9">#REF!</definedName>
    <definedName name="일반관리비율">#REF!</definedName>
    <definedName name="일반관리비표">#REF!</definedName>
    <definedName name="일반교실">#REF!</definedName>
    <definedName name="일반통신설비">#REF!</definedName>
    <definedName name="일본" localSheetId="3">#N/A</definedName>
    <definedName name="일본">#N/A</definedName>
    <definedName name="일수">#REF!</definedName>
    <definedName name="일위1">#REF!</definedName>
    <definedName name="일위내역">'[1]일위대가 (PM)'!$C$6:$L$215</definedName>
    <definedName name="일위단가">#REF!</definedName>
    <definedName name="일위대가">#REF!</definedName>
    <definedName name="일위대가1">#REF!</definedName>
    <definedName name="일위대가2">#REF!</definedName>
    <definedName name="일위대가4">#REF!</definedName>
    <definedName name="일위대가폼">#REF!</definedName>
    <definedName name="일위대가표">#REF!</definedName>
    <definedName name="일위산출">#REF!</definedName>
    <definedName name="일위산출1">#REF!</definedName>
    <definedName name="일위집계">#REF!</definedName>
    <definedName name="일위집계표">#REF!</definedName>
    <definedName name="일위호표">#REF!</definedName>
    <definedName name="임시1" localSheetId="3" hidden="1">{#N/A,#N/A,FALSE,"전력간선"}</definedName>
    <definedName name="임시1" hidden="1">{#N/A,#N/A,FALSE,"전력간선"}</definedName>
    <definedName name="임시2" localSheetId="3" hidden="1">{#N/A,#N/A,FALSE,"전력간선"}</definedName>
    <definedName name="임시2" hidden="1">{#N/A,#N/A,FALSE,"전력간선"}</definedName>
    <definedName name="입력란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 localSheetId="3" hidden="1">{#N/A,#N/A,FALSE,"명세표"}</definedName>
    <definedName name="ㅈ" hidden="1">{#N/A,#N/A,FALSE,"명세표"}</definedName>
    <definedName name="ㅈ56ㅕ" localSheetId="3" hidden="1">{"'용역비'!$A$4:$C$8"}</definedName>
    <definedName name="ㅈ56ㅕ" hidden="1">{"'용역비'!$A$4:$C$8"}</definedName>
    <definedName name="ㅈㄷㄱㄷㄱㄷ" localSheetId="3" hidden="1">{"'용역비'!$A$4:$C$8"}</definedName>
    <definedName name="ㅈㄷㄱㄷㄱㄷ" hidden="1">{"'용역비'!$A$4:$C$8"}</definedName>
    <definedName name="ㅈㄷㄹㄴㅇ" localSheetId="3">BlankMacro1</definedName>
    <definedName name="ㅈㄷㄹㄴㅇ">BlankMacro1</definedName>
    <definedName name="ㅈㄷㅂㄹ" localSheetId="3">#N/A</definedName>
    <definedName name="ㅈㄷㅂㄹ">#N/A</definedName>
    <definedName name="ㅈㄷㅈㄷ">#REF!</definedName>
    <definedName name="ㅈㅂ">#REF!</definedName>
    <definedName name="ㅈㅂㄷ" localSheetId="3">#N/A</definedName>
    <definedName name="ㅈㅂㄷ">#N/A</definedName>
    <definedName name="ㅈㅂㄷㄹ" localSheetId="3">#N/A</definedName>
    <definedName name="ㅈㅂㄷㄹ">#N/A</definedName>
    <definedName name="ㅈㅂㅇㅈ">#REF!,#REF!</definedName>
    <definedName name="ㅈㅈㅈ">#REF!</definedName>
    <definedName name="ㅈㅈㅈㅈ" localSheetId="3" hidden="1">{#N/A,#N/A,FALSE,"명세표"}</definedName>
    <definedName name="ㅈㅈㅈㅈ" hidden="1">{#N/A,#N/A,FALSE,"명세표"}</definedName>
    <definedName name="자" localSheetId="3">BlankMacro1</definedName>
    <definedName name="자">BlankMacro1</definedName>
    <definedName name="자갈시멘트모래">#REF!</definedName>
    <definedName name="자귀나무">#REF!</definedName>
    <definedName name="자동제어1차공량산출" localSheetId="3">BlankMacro1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료위치">#REF!</definedName>
    <definedName name="자미" localSheetId="3" hidden="1">{#N/A,#N/A,FALSE,"명세표"}</definedName>
    <definedName name="자미" hidden="1">{#N/A,#N/A,FALSE,"명세표"}</definedName>
    <definedName name="자연수위">#REF!</definedName>
    <definedName name="자재" localSheetId="3" hidden="1">{#N/A,#N/A,FALSE,"부대2"}</definedName>
    <definedName name="자재" hidden="1">{#N/A,#N/A,FALSE,"부대2"}</definedName>
    <definedName name="자재경비">#REF!</definedName>
    <definedName name="자재공사">#REF!</definedName>
    <definedName name="자재노무">#REF!</definedName>
    <definedName name="자재단가">#REF!</definedName>
    <definedName name="자재단가표">#REF!</definedName>
    <definedName name="자재일람">#REF!</definedName>
    <definedName name="자재재료">#REF!</definedName>
    <definedName name="자재집계표">#REF!</definedName>
    <definedName name="작업">#REF!</definedName>
    <definedName name="잔">#REF!</definedName>
    <definedName name="잔디_평떼">#REF!</definedName>
    <definedName name="잔토경">#REF!</definedName>
    <definedName name="잔토노">#REF!</definedName>
    <definedName name="잔토재">#REF!</definedName>
    <definedName name="잔토처리">#REF!</definedName>
    <definedName name="잡공경비">#REF!</definedName>
    <definedName name="잡공노무">#REF!</definedName>
    <definedName name="잡공사">#REF!</definedName>
    <definedName name="잡공재료">#REF!</definedName>
    <definedName name="잡석">#REF!</definedName>
    <definedName name="잣나무">#REF!</definedName>
    <definedName name="장비부표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">#REF!</definedName>
    <definedName name="재금">#REF!</definedName>
    <definedName name="재단">#REF!</definedName>
    <definedName name="재량">#REF!</definedName>
    <definedName name="재료">#REF!</definedName>
    <definedName name="재료및치수">#REF!</definedName>
    <definedName name="재료비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요율">#REF!</definedName>
    <definedName name="재료집계3">#REF!</definedName>
    <definedName name="저수조만수위">#REF!</definedName>
    <definedName name="저압">#REF!</definedName>
    <definedName name="저압케이블공" localSheetId="3">#N/A</definedName>
    <definedName name="저압케이블공">#N/A</definedName>
    <definedName name="저압케이블전공">#REF!</definedName>
    <definedName name="저케">#REF!</definedName>
    <definedName name="적용">#REF!</definedName>
    <definedName name="전">#REF!</definedName>
    <definedName name="전1">#REF!</definedName>
    <definedName name="전2">#REF!</definedName>
    <definedName name="전기2" localSheetId="3" hidden="1">{#N/A,#N/A,FALSE,"구조2"}</definedName>
    <definedName name="전기2" hidden="1">{#N/A,#N/A,FALSE,"구조2"}</definedName>
    <definedName name="전기3" localSheetId="3" hidden="1">{#N/A,#N/A,FALSE,"부대1"}</definedName>
    <definedName name="전기3" hidden="1">{#N/A,#N/A,FALSE,"부대1"}</definedName>
    <definedName name="전기갑지지" localSheetId="3" hidden="1">{#N/A,#N/A,FALSE,"구조2"}</definedName>
    <definedName name="전기갑지지" hidden="1">{#N/A,#N/A,FALSE,"구조2"}</definedName>
    <definedName name="전기공사1급">#REF!</definedName>
    <definedName name="전기공사2급">#REF!</definedName>
    <definedName name="전기공사원가" localSheetId="3">BlankMacro1</definedName>
    <definedName name="전기공사원가">BlankMacro1</definedName>
    <definedName name="전기공사원가내역" localSheetId="3">BlankMacro1</definedName>
    <definedName name="전기공사원가내역">BlankMacro1</definedName>
    <definedName name="전기기사1급">64800</definedName>
    <definedName name="전기기사2급">62990</definedName>
    <definedName name="전기내역서">#REF!</definedName>
    <definedName name="전기수량2">#REF!</definedName>
    <definedName name="전기실행" localSheetId="3" hidden="1">{"'용역비'!$A$4:$C$8"}</definedName>
    <definedName name="전기실행" hidden="1">{"'용역비'!$A$4:$C$8"}</definedName>
    <definedName name="전기집계">#REF!</definedName>
    <definedName name="전기집계표">#REF!</definedName>
    <definedName name="전남">#REF!</definedName>
    <definedName name="전남1">#REF!</definedName>
    <definedName name="전년해당월">#REF!</definedName>
    <definedName name="전도">#REF!</definedName>
    <definedName name="전도금">#REF!</definedName>
    <definedName name="전도금2">#REF!</definedName>
    <definedName name="전동기용량">#REF!</definedName>
    <definedName name="전등신설">#REF!</definedName>
    <definedName name="전력비">#REF!</definedName>
    <definedName name="전선30경">#REF!</definedName>
    <definedName name="전선30노">#REF!</definedName>
    <definedName name="전선30재">#REF!</definedName>
    <definedName name="전시" localSheetId="3" hidden="1">{"'용역비'!$A$4:$C$8"}</definedName>
    <definedName name="전시" hidden="1">{"'용역비'!$A$4:$C$8"}</definedName>
    <definedName name="전시시설물" localSheetId="3" hidden="1">{"'용역비'!$A$4:$C$8"}</definedName>
    <definedName name="전시시설물" hidden="1">{"'용역비'!$A$4:$C$8"}</definedName>
    <definedName name="전월달러">#REF!</definedName>
    <definedName name="전월엔화">#REF!</definedName>
    <definedName name="전체">#REF!</definedName>
    <definedName name="전토처리">#REF!</definedName>
    <definedName name="절">#REF!</definedName>
    <definedName name="절단공">#REF!</definedName>
    <definedName name="절삭">#REF!</definedName>
    <definedName name="절삭2">#REF!</definedName>
    <definedName name="점멸기">#REF!</definedName>
    <definedName name="점멸기입력" localSheetId="3">#N/A</definedName>
    <definedName name="점멸기입력">#N/A</definedName>
    <definedName name="점수표">#REF!</definedName>
    <definedName name="접속도로">#REF!</definedName>
    <definedName name="접지">#REF!</definedName>
    <definedName name="접지장치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수추가" localSheetId="3" hidden="1">{"'용역비'!$A$4:$C$8"}</definedName>
    <definedName name="제수추가" hidden="1">{"'용역비'!$A$4:$C$8"}</definedName>
    <definedName name="제잡비">#REF!</definedName>
    <definedName name="제조원가">#REF!</definedName>
    <definedName name="제주">#REF!</definedName>
    <definedName name="제주1">#REF!</definedName>
    <definedName name="조">#REF!</definedName>
    <definedName name="조건표">#REF!</definedName>
    <definedName name="조경공사" localSheetId="3">#N/A</definedName>
    <definedName name="조경공사">#N/A</definedName>
    <definedName name="조경운반">#REF!</definedName>
    <definedName name="조경일람">#REF!</definedName>
    <definedName name="조달수수료">#REF!</definedName>
    <definedName name="조도등주종류" localSheetId="3">#N/A</definedName>
    <definedName name="조도등주종류">#N/A</definedName>
    <definedName name="조도케이블길이" localSheetId="3">#N/A</definedName>
    <definedName name="조도케이블길이">#N/A</definedName>
    <definedName name="조력공">#REF!</definedName>
    <definedName name="조림인부">#REF!</definedName>
    <definedName name="조명">#REF!</definedName>
    <definedName name="조명단가">#REF!</definedName>
    <definedName name="조명단가1">#REF!</definedName>
    <definedName name="조사9909">#REF!</definedName>
    <definedName name="조수" localSheetId="3">#N/A</definedName>
    <definedName name="조수">#N/A</definedName>
    <definedName name="조수야">#REF!</definedName>
    <definedName name="조수주">#REF!</definedName>
    <definedName name="조장">#REF!</definedName>
    <definedName name="조장야">#REF!</definedName>
    <definedName name="조장주">#REF!</definedName>
    <definedName name="조적경비">#REF!</definedName>
    <definedName name="조적공">#REF!</definedName>
    <definedName name="조적공사">#REF!</definedName>
    <definedName name="조적노무">#REF!</definedName>
    <definedName name="조적재료">#REF!</definedName>
    <definedName name="종배수">#REF!</definedName>
    <definedName name="종별">#REF!</definedName>
    <definedName name="주경">#REF!</definedName>
    <definedName name="주경1">#REF!</definedName>
    <definedName name="주노">#REF!</definedName>
    <definedName name="주노1">#REF!</definedName>
    <definedName name="주목">#REF!</definedName>
    <definedName name="주영">#REF!</definedName>
    <definedName name="주영이">#REF!,#REF!,#REF!</definedName>
    <definedName name="주이">#REF!</definedName>
    <definedName name="주재">#REF!</definedName>
    <definedName name="주재1">#REF!</definedName>
    <definedName name="주차장" localSheetId="3">BlankMacro1</definedName>
    <definedName name="주차장">BlankMacro1</definedName>
    <definedName name="주차장1" localSheetId="3">BlankMacro1</definedName>
    <definedName name="주차장1">BlankMacro1</definedName>
    <definedName name="주차장토공">#REF!</definedName>
    <definedName name="주호" localSheetId="3">'내역서(행정복지센터)'!ㄷㄹㅈ</definedName>
    <definedName name="주호">[0]!ㄷㄹㅈ</definedName>
    <definedName name="준공년월일">#REF!</definedName>
    <definedName name="준호" localSheetId="3">#N/A</definedName>
    <definedName name="준호">#N/A</definedName>
    <definedName name="줄사철">#REF!</definedName>
    <definedName name="중기">#REF!</definedName>
    <definedName name="중기기사" localSheetId="3">#N/A</definedName>
    <definedName name="중기기사">#N/A</definedName>
    <definedName name="중기운전조수">#REF!</definedName>
    <definedName name="중기입력자료">#REF!</definedName>
    <definedName name="중기조장">#REF!</definedName>
    <definedName name="중량">#REF!</definedName>
    <definedName name="중유">#REF!</definedName>
    <definedName name="증감">#REF!</definedName>
    <definedName name="증감대비">#REF!</definedName>
    <definedName name="증감표">#REF!</definedName>
    <definedName name="지">#REF!</definedName>
    <definedName name="지경">#REF!</definedName>
    <definedName name="지경1">#REF!</definedName>
    <definedName name="지급수수">#REF!</definedName>
    <definedName name="지급수수료">#REF!</definedName>
    <definedName name="지급이자산출내역">#REF!</definedName>
    <definedName name="지노">#REF!</definedName>
    <definedName name="지노1">#REF!</definedName>
    <definedName name="지동">#REF!</definedName>
    <definedName name="지붕경비">#REF!</definedName>
    <definedName name="지붕노무">#REF!</definedName>
    <definedName name="지붕및홈통공사">#REF!</definedName>
    <definedName name="지붕재료">#REF!</definedName>
    <definedName name="지산최초">#REF!</definedName>
    <definedName name="지이">#REF!</definedName>
    <definedName name="지재">#REF!</definedName>
    <definedName name="지재1">#REF!</definedName>
    <definedName name="지주">#N/A</definedName>
    <definedName name="직00">#REF!</definedName>
    <definedName name="직01">#REF!</definedName>
    <definedName name="직02">#REF!</definedName>
    <definedName name="직03">#REF!</definedName>
    <definedName name="직04">#REF!</definedName>
    <definedName name="직97">#REF!</definedName>
    <definedName name="직98">#REF!</definedName>
    <definedName name="직99">#REF!</definedName>
    <definedName name="직접경비">#REF!</definedName>
    <definedName name="직접노무비">#REF!</definedName>
    <definedName name="직접노무비요율">#REF!</definedName>
    <definedName name="직접노물비">#REF!</definedName>
    <definedName name="직접재료비">#REF!</definedName>
    <definedName name="직접재료비합">#REF!</definedName>
    <definedName name="직종">#REF!</definedName>
    <definedName name="진국" localSheetId="3">#N/A</definedName>
    <definedName name="진국">#N/A</definedName>
    <definedName name="진동롤러">#REF!</definedName>
    <definedName name="진석">#REF!,#REF!</definedName>
    <definedName name="진행사항">#REF!</definedName>
    <definedName name="진행현황">#REF!</definedName>
    <definedName name="집" localSheetId="3">#N/A</definedName>
    <definedName name="집">#N/A</definedName>
    <definedName name="집게장">#N/A</definedName>
    <definedName name="집계" localSheetId="3" hidden="1">{#N/A,#N/A,FALSE,"구조2"}</definedName>
    <definedName name="집계" hidden="1">{#N/A,#N/A,FALSE,"구조2"}</definedName>
    <definedName name="집계1">#REF!</definedName>
    <definedName name="집계2" localSheetId="3" hidden="1">{#N/A,#N/A,FALSE,"구조2"}</definedName>
    <definedName name="집계2" hidden="1">{#N/A,#N/A,FALSE,"구조2"}</definedName>
    <definedName name="집계장">#N/A</definedName>
    <definedName name="집계코드">#REF!</definedName>
    <definedName name="집계표" localSheetId="3" hidden="1">{#N/A,#N/A,FALSE,"전력간선"}</definedName>
    <definedName name="집계표" hidden="1">{#N/A,#N/A,FALSE,"전력간선"}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수량">#REF!</definedName>
    <definedName name="집수정연장산출">#REF!</definedName>
    <definedName name="집수정재료집계">#REF!</definedName>
    <definedName name="집수정토공집계">#REF!</definedName>
    <definedName name="짜장">#REF!</definedName>
    <definedName name="ㅊ1555">#REF!</definedName>
    <definedName name="ㅊ3030">#REF!</definedName>
    <definedName name="ㅊ47">#REF!</definedName>
    <definedName name="ㅊ5">#REF!</definedName>
    <definedName name="ㅊ520">#REF!</definedName>
    <definedName name="ㅊ94">#REF!</definedName>
    <definedName name="ㅊ모">#REF!</definedName>
    <definedName name="차" localSheetId="3">BlankMacro1</definedName>
    <definedName name="차">BlankMacro1</definedName>
    <definedName name="차선도색중앙선수량">#REF!</definedName>
    <definedName name="차선도색직각주차수량">#REF!</definedName>
    <definedName name="차선도색평행주차수량">#REF!</definedName>
    <definedName name="착공기한">#REF!</definedName>
    <definedName name="착공년월일">#REF!</definedName>
    <definedName name="착공일">#REF!</definedName>
    <definedName name="착정심도">#REF!</definedName>
    <definedName name="참조" localSheetId="3">#N/A</definedName>
    <definedName name="참조">#N/A</definedName>
    <definedName name="창고">#REF!</definedName>
    <definedName name="창호경비">#REF!</definedName>
    <definedName name="창호공사">#REF!</definedName>
    <definedName name="창호노무">#REF!</definedName>
    <definedName name="창호목공">#REF!</definedName>
    <definedName name="창호재료">#REF!</definedName>
    <definedName name="천사" localSheetId="3" hidden="1">{"'용역비'!$A$4:$C$8"}</definedName>
    <definedName name="천사" hidden="1">{"'용역비'!$A$4:$C$8"}</definedName>
    <definedName name="철거자재">#REF!</definedName>
    <definedName name="철골경비">#REF!</definedName>
    <definedName name="철골공사">#REF!</definedName>
    <definedName name="철골노무">#REF!</definedName>
    <definedName name="철골야">#REF!</definedName>
    <definedName name="철골재료">#REF!</definedName>
    <definedName name="철골주">#REF!</definedName>
    <definedName name="철근">#REF!</definedName>
    <definedName name="철근13">#REF!</definedName>
    <definedName name="철근경">#REF!</definedName>
    <definedName name="철근노">#REF!</definedName>
    <definedName name="철근야">#REF!</definedName>
    <definedName name="철근재">#REF!</definedName>
    <definedName name="철근주">#REF!</definedName>
    <definedName name="철근집계">#REF!</definedName>
    <definedName name="철근콘크리트공사">#REF!</definedName>
    <definedName name="철도신호공">88110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주신설공구손료">#REF!</definedName>
    <definedName name="철주신설공비">#REF!</definedName>
    <definedName name="철주신설재료비">#REF!</definedName>
    <definedName name="철콘경비">#REF!</definedName>
    <definedName name="철콘노무">#REF!</definedName>
    <definedName name="철콘재료">#REF!</definedName>
    <definedName name="철판공">#REF!</definedName>
    <definedName name="청단풍">#REF!</definedName>
    <definedName name="청림1호">#REF!</definedName>
    <definedName name="청림2호">#REF!</definedName>
    <definedName name="청림3호">#REF!</definedName>
    <definedName name="총계">#REF!</definedName>
    <definedName name="총괄">#REF!</definedName>
    <definedName name="총괄제출용" localSheetId="3" hidden="1">{#N/A,#N/A,FALSE,"전력간선"}</definedName>
    <definedName name="총괄제출용" hidden="1">{#N/A,#N/A,FALSE,"전력간선"}</definedName>
    <definedName name="총괄표">#REF!</definedName>
    <definedName name="총괄표1" localSheetId="3" hidden="1">{#N/A,#N/A,FALSE,"부대1"}</definedName>
    <definedName name="총괄표1" hidden="1">{#N/A,#N/A,FALSE,"부대1"}</definedName>
    <definedName name="총괄표11" localSheetId="3" hidden="1">{#N/A,#N/A,FALSE,"배수2"}</definedName>
    <definedName name="총괄표11" hidden="1">{#N/A,#N/A,FALSE,"배수2"}</definedName>
    <definedName name="총괄표당초" localSheetId="3" hidden="1">{#N/A,#N/A,FALSE,"부대2"}</definedName>
    <definedName name="총괄표당초" hidden="1">{#N/A,#N/A,FALSE,"부대2"}</definedName>
    <definedName name="총액1">#REF!</definedName>
    <definedName name="총액10">#REF!</definedName>
    <definedName name="총액11">#REF!</definedName>
    <definedName name="총액12">#REF!</definedName>
    <definedName name="총액13">#REF!</definedName>
    <definedName name="총액14">#REF!</definedName>
    <definedName name="총액2">#REF!</definedName>
    <definedName name="총액3">#REF!</definedName>
    <definedName name="총액4">#REF!</definedName>
    <definedName name="총액5">#REF!</definedName>
    <definedName name="총액6">#REF!</definedName>
    <definedName name="총액7">#REF!</definedName>
    <definedName name="총액8">#REF!</definedName>
    <definedName name="총액9">#REF!</definedName>
    <definedName name="총원가">#REF!</definedName>
    <definedName name="총원가2">#REF!</definedName>
    <definedName name="총원가격">#REF!</definedName>
    <definedName name="총이윤">#REF!</definedName>
    <definedName name="총토탈">#REF!</definedName>
    <definedName name="총토탈1">#REF!</definedName>
    <definedName name="총토탈2">#REF!</definedName>
    <definedName name="최">#REF!</definedName>
    <definedName name="최대훈">#REF!</definedName>
    <definedName name="최한후">#REF!</definedName>
    <definedName name="추별1">#REF!</definedName>
    <definedName name="추정">#REF!</definedName>
    <definedName name="추진사항">#REF!</definedName>
    <definedName name="출">#REF!</definedName>
    <definedName name="출처">#REF!</definedName>
    <definedName name="출처2">#REF!</definedName>
    <definedName name="충남">#REF!</definedName>
    <definedName name="충산대" localSheetId="3">#N/A</definedName>
    <definedName name="충산대">#N/A</definedName>
    <definedName name="취소" localSheetId="3">#N/A</definedName>
    <definedName name="취소">#N/A</definedName>
    <definedName name="측구연장">#REF!</definedName>
    <definedName name="측구연장조서">#REF!</definedName>
    <definedName name="치수표">#REF!</definedName>
    <definedName name="치장벽돌공">#REF!</definedName>
    <definedName name="ㅋ">#REF!</definedName>
    <definedName name="ㅋㄴㄴ">#REF!,#REF!,#REF!</definedName>
    <definedName name="ㅋㅁ" localSheetId="3" hidden="1">{#N/A,#N/A,FALSE,"명세표"}</definedName>
    <definedName name="ㅋㅁ" hidden="1">{#N/A,#N/A,FALSE,"명세표"}</definedName>
    <definedName name="ㅋㅌ" localSheetId="3" hidden="1">{"'용역비'!$A$4:$C$8"}</definedName>
    <definedName name="ㅋㅌ" hidden="1">{"'용역비'!$A$4:$C$8"}</definedName>
    <definedName name="ㅋㅌㅇ" localSheetId="3">#N/A</definedName>
    <definedName name="ㅋㅌㅇ">#N/A</definedName>
    <definedName name="ㅋㅌㅊ" localSheetId="3">#N/A</definedName>
    <definedName name="ㅋㅌㅊ">#N/A</definedName>
    <definedName name="ㅋㅌㅌ" localSheetId="3">#N/A</definedName>
    <definedName name="ㅋㅌㅌ">#N/A</definedName>
    <definedName name="칼라샌드블록수량">#REF!</definedName>
    <definedName name="컴">#REF!</definedName>
    <definedName name="컴퓨">#REF!</definedName>
    <definedName name="코아리프터NX">#REF!</definedName>
    <definedName name="코아튜브NX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측구연장">#REF!</definedName>
    <definedName name="콘크야">#REF!</definedName>
    <definedName name="콘크주">#REF!</definedName>
    <definedName name="콘크측구재료집계">#REF!</definedName>
    <definedName name="크레인">#REF!</definedName>
    <definedName name="크레인가격" localSheetId="3">#N/A</definedName>
    <definedName name="크레인가격">#N/A</definedName>
    <definedName name="크레인타이어">#REF!</definedName>
    <definedName name="ㅌㅊㅍ" localSheetId="3">#N/A</definedName>
    <definedName name="ㅌㅊㅍ">#N/A</definedName>
    <definedName name="ㅌㅌㅌ">#REF!</definedName>
    <definedName name="타이어롤러8의10Ton">#REF!</definedName>
    <definedName name="타일경비">#REF!</definedName>
    <definedName name="타일공사">#REF!</definedName>
    <definedName name="타일노무">#REF!</definedName>
    <definedName name="타일재료">#REF!</definedName>
    <definedName name="탈의">#REF!</definedName>
    <definedName name="탠덤롤러10의14톤">#REF!</definedName>
    <definedName name="터파기">#REF!</definedName>
    <definedName name="터파기경">#REF!</definedName>
    <definedName name="터파기노">#REF!</definedName>
    <definedName name="터파기재">#REF!</definedName>
    <definedName name="터파노">#REF!</definedName>
    <definedName name="터파재">#REF!</definedName>
    <definedName name="템플리트모듈1" localSheetId="3">[0]!BlankMacro1</definedName>
    <definedName name="템플리트모듈1">[0]!BlankMacro1</definedName>
    <definedName name="템플리트모듈10" localSheetId="3">BlankMacro1</definedName>
    <definedName name="템플리트모듈10">BlankMacro1</definedName>
    <definedName name="템플리트모듈2" localSheetId="3">[0]!BlankMacro1</definedName>
    <definedName name="템플리트모듈2">[0]!BlankMacro1</definedName>
    <definedName name="템플리트모듈3" localSheetId="3">[0]!BlankMacro1</definedName>
    <definedName name="템플리트모듈3">[0]!BlankMacro1</definedName>
    <definedName name="템플리트모듈4" localSheetId="3">[0]!BlankMacro1</definedName>
    <definedName name="템플리트모듈4">[0]!BlankMacro1</definedName>
    <definedName name="템플리트모듈5" localSheetId="3">[0]!BlankMacro1</definedName>
    <definedName name="템플리트모듈5">[0]!BlankMacro1</definedName>
    <definedName name="템플리트모듈6" localSheetId="3">[0]!BlankMacro1</definedName>
    <definedName name="템플리트모듈6">[0]!BlankMacro1</definedName>
    <definedName name="토건">#REF!</definedName>
    <definedName name="토공">#REF!</definedName>
    <definedName name="토공경비">#REF!</definedName>
    <definedName name="토공노무">#REF!</definedName>
    <definedName name="토공사">#REF!</definedName>
    <definedName name="토공재료">#REF!</definedName>
    <definedName name="토공집계">#REF!</definedName>
    <definedName name="토목내역">#REF!</definedName>
    <definedName name="토사2">#REF!</definedName>
    <definedName name="토적">#REF!</definedName>
    <definedName name="토적1">#REF!</definedName>
    <definedName name="토지">#REF!</definedName>
    <definedName name="통">#REF!</definedName>
    <definedName name="통2">#REF!</definedName>
    <definedName name="통나무">#REF!</definedName>
    <definedName name="통신기사">92355</definedName>
    <definedName name="통신기사1급">#REF!</definedName>
    <definedName name="통신기사2급">#REF!</definedName>
    <definedName name="통신내">#REF!</definedName>
    <definedName name="통신내선공">#REF!</definedName>
    <definedName name="통신산업기사">91949</definedName>
    <definedName name="통신설">#REF!</definedName>
    <definedName name="통신외선공">#REF!</definedName>
    <definedName name="통신자재" localSheetId="3">#N/A</definedName>
    <definedName name="통신자재">#N/A</definedName>
    <definedName name="통신집계" localSheetId="3">BlankMacro1</definedName>
    <definedName name="통신집계">BlankMacro1</definedName>
    <definedName name="통신케이블공">#REF!</definedName>
    <definedName name="통합" localSheetId="3">#N/A</definedName>
    <definedName name="통합">#N/A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폐기물처리비">#REF!</definedName>
    <definedName name="트럭트레일러20Ton">#REF!</definedName>
    <definedName name="특고">#REF!</definedName>
    <definedName name="특고압">#REF!</definedName>
    <definedName name="특급기술자">#REF!,#REF!,#REF!,#REF!,#REF!,#REF!</definedName>
    <definedName name="특급자">#REF!,#REF!,#REF!,#REF!,#REF!,#REF!</definedName>
    <definedName name="특별">#REF!</definedName>
    <definedName name="특수">#REF!</definedName>
    <definedName name="특수비계공">#REF!</definedName>
    <definedName name="특인">#REF!</definedName>
    <definedName name="특케">#REF!</definedName>
    <definedName name="ㅍ" localSheetId="3" hidden="1">{#N/A,#N/A,FALSE,"명세표"}</definedName>
    <definedName name="ㅍ" hidden="1">{#N/A,#N/A,FALSE,"명세표"}</definedName>
    <definedName name="판넬" localSheetId="3" hidden="1">{"'단계별시설공사비'!$A$3:$K$51"}</definedName>
    <definedName name="판넬" hidden="1">{"'단계별시설공사비'!$A$3:$K$51"}</definedName>
    <definedName name="판재">#REF!</definedName>
    <definedName name="펌프구경">#REF!</definedName>
    <definedName name="평면선형">#REF!</definedName>
    <definedName name="평안">#REF!</definedName>
    <definedName name="평의자">#REF!</definedName>
    <definedName name="평택냉동2안" localSheetId="3">BlankMacro1</definedName>
    <definedName name="평택냉동2안">BlankMacro1</definedName>
    <definedName name="폐기물내역서" localSheetId="3">'내역서(행정복지센터)'!템플리트모듈6</definedName>
    <definedName name="폐기물내역서">[0]!템플리트모듈6</definedName>
    <definedName name="폐기물집계표" localSheetId="3">'내역서(행정복지센터)'!집</definedName>
    <definedName name="폐기물집계표">집</definedName>
    <definedName name="폐기물처리비">#REF!</definedName>
    <definedName name="포설공">#REF!</definedName>
    <definedName name="포장공">#REF!</definedName>
    <definedName name="포장공수량집계표">#REF!</definedName>
    <definedName name="표">#REF!</definedName>
    <definedName name="표준안전관리비">#REF!</definedName>
    <definedName name="표지">#REF!</definedName>
    <definedName name="표지1">#REF!</definedName>
    <definedName name="표층t">#REF!</definedName>
    <definedName name="품명">#REF!</definedName>
    <definedName name="품셈">#REF!</definedName>
    <definedName name="품위내역서" localSheetId="3">BlankMacro1</definedName>
    <definedName name="품위내역서">BlankMacro1</definedName>
    <definedName name="품종별">#REF!</definedName>
    <definedName name="품질개선1">#REF!</definedName>
    <definedName name="품질시험비">#REF!</definedName>
    <definedName name="프로젝트" localSheetId="3">#N/A</definedName>
    <definedName name="프로젝트">#N/A</definedName>
    <definedName name="플랜야">#REF!</definedName>
    <definedName name="플랜주">#REF!</definedName>
    <definedName name="플랜트">#REF!</definedName>
    <definedName name="플주">#REF!</definedName>
    <definedName name="ㅎ">#REF!</definedName>
    <definedName name="ㅎ10">#REF!</definedName>
    <definedName name="ㅎ314">#REF!</definedName>
    <definedName name="ㅎ384">#REF!</definedName>
    <definedName name="ㅎ662">#REF!</definedName>
    <definedName name="ㅎㄴ" localSheetId="3">#N/A</definedName>
    <definedName name="ㅎㄴ">#N/A</definedName>
    <definedName name="ㅎㄹ" hidden="1">#REF!</definedName>
    <definedName name="ㅎㄹㅇㄴ" localSheetId="3">BlankMacro1</definedName>
    <definedName name="ㅎㄹㅇㄴ">BlankMacro1</definedName>
    <definedName name="ㅎㄹㅇㄴㄹ호" localSheetId="3">BlankMacro1</definedName>
    <definedName name="ㅎㄹㅇㄴㄹ호">BlankMacro1</definedName>
    <definedName name="ㅎ류" localSheetId="3">#N/A</definedName>
    <definedName name="ㅎ류">#N/A</definedName>
    <definedName name="ㅎㅇ" localSheetId="3" hidden="1">{"'용역비'!$A$4:$C$8"}</definedName>
    <definedName name="ㅎㅇ" hidden="1">{"'용역비'!$A$4:$C$8"}</definedName>
    <definedName name="ㅎ오" localSheetId="3" hidden="1">{"'용역비'!$A$4:$C$8"}</definedName>
    <definedName name="ㅎ오" hidden="1">{"'용역비'!$A$4:$C$8"}</definedName>
    <definedName name="하5">#REF!</definedName>
    <definedName name="하6">#REF!</definedName>
    <definedName name="하7">#REF!</definedName>
    <definedName name="하8">#REF!</definedName>
    <definedName name="하경비금액">#REF!</definedName>
    <definedName name="하경비단가">#REF!</definedName>
    <definedName name="하노무비금액">#REF!</definedName>
    <definedName name="하노무비단가">#REF!</definedName>
    <definedName name="하도대비" localSheetId="3" hidden="1">{#N/A,#N/A,FALSE,"구조2"}</definedName>
    <definedName name="하도대비" hidden="1">{#N/A,#N/A,FALSE,"구조2"}</definedName>
    <definedName name="하도업체명">#N/A</definedName>
    <definedName name="하원수">#REF!</definedName>
    <definedName name="하재료비금액">#REF!</definedName>
    <definedName name="하재료비단가">#REF!</definedName>
    <definedName name="하하하하하" localSheetId="3">#N/A</definedName>
    <definedName name="하하하하하">#N/A</definedName>
    <definedName name="학생">#REF!</definedName>
    <definedName name="한" localSheetId="3">'내역서(행정복지센터)'!한</definedName>
    <definedName name="한">[0]!한</definedName>
    <definedName name="한교1호">#REF!</definedName>
    <definedName name="한교2호">#REF!</definedName>
    <definedName name="한교3호">#REF!</definedName>
    <definedName name="한국" localSheetId="3">#N/A</definedName>
    <definedName name="한국">#N/A</definedName>
    <definedName name="한라구절초">#REF!</definedName>
    <definedName name="한사00">#REF!</definedName>
    <definedName name="한사01">#REF!</definedName>
    <definedName name="한사02">#REF!</definedName>
    <definedName name="한사03">#REF!</definedName>
    <definedName name="한사04">#REF!</definedName>
    <definedName name="한사97">#REF!</definedName>
    <definedName name="한사98">#REF!</definedName>
    <definedName name="한사99">#REF!</definedName>
    <definedName name="한삼00">#REF!</definedName>
    <definedName name="한삼01">#REF!</definedName>
    <definedName name="한삼02">#REF!</definedName>
    <definedName name="한삼03">#REF!</definedName>
    <definedName name="한삼04">#REF!</definedName>
    <definedName name="한삼97">#REF!</definedName>
    <definedName name="한삼98">#REF!</definedName>
    <definedName name="한삼99">#REF!</definedName>
    <definedName name="한아름" localSheetId="3" hidden="1">{#N/A,#N/A,FALSE,"Sheet1"}</definedName>
    <definedName name="한아름" hidden="1">{#N/A,#N/A,FALSE,"Sheet1"}</definedName>
    <definedName name="한이00">#REF!</definedName>
    <definedName name="한이01">#REF!</definedName>
    <definedName name="한이02">#REF!</definedName>
    <definedName name="한이03">#REF!</definedName>
    <definedName name="한이04">#REF!</definedName>
    <definedName name="한이97">#REF!</definedName>
    <definedName name="한이98">#REF!</definedName>
    <definedName name="한이99">#REF!</definedName>
    <definedName name="한일00">#REF!</definedName>
    <definedName name="한일01">#REF!</definedName>
    <definedName name="한일02">#REF!</definedName>
    <definedName name="한일03">#REF!</definedName>
    <definedName name="한일04">#REF!</definedName>
    <definedName name="한일97">#REF!</definedName>
    <definedName name="한일98">#REF!</definedName>
    <definedName name="한일99">#REF!</definedName>
    <definedName name="한전공사비">#REF!,#REF!</definedName>
    <definedName name="한전수탁비">#REF!</definedName>
    <definedName name="할석공">#REF!</definedName>
    <definedName name="할증">#REF!</definedName>
    <definedName name="함">#REF!</definedName>
    <definedName name="함백" localSheetId="3">#N/A</definedName>
    <definedName name="함백">#N/A</definedName>
    <definedName name="함석공계">#REF!</definedName>
    <definedName name="합계">#REF!</definedName>
    <definedName name="합병경">#REF!</definedName>
    <definedName name="합병노">#REF!</definedName>
    <definedName name="합병재">#REF!</definedName>
    <definedName name="합판">#REF!</definedName>
    <definedName name="해당월">#REF!</definedName>
    <definedName name="해당화">#REF!</definedName>
    <definedName name="행">#REF!</definedName>
    <definedName name="행선안내게시기설비">#REF!</definedName>
    <definedName name="허용전류">#REF!</definedName>
    <definedName name="허창영">#REF!,#REF!</definedName>
    <definedName name="허팡" localSheetId="3">#N/A</definedName>
    <definedName name="허팡">#N/A</definedName>
    <definedName name="현장대리인">#REF!</definedName>
    <definedName name="현찰계약금">#N/A</definedName>
    <definedName name="현천기자재비">#REF!</definedName>
    <definedName name="형" localSheetId="3">#N/A</definedName>
    <definedName name="형">#N/A</definedName>
    <definedName name="형틀">#REF!</definedName>
    <definedName name="형틀야">#REF!</definedName>
    <definedName name="형틀주">#REF!</definedName>
    <definedName name="호남" localSheetId="3">#N/A</definedName>
    <definedName name="호남">#N/A</definedName>
    <definedName name="호박">#REF!</definedName>
    <definedName name="호서" localSheetId="3">#N/A</definedName>
    <definedName name="호서">#N/A</definedName>
    <definedName name="호진" localSheetId="3">#N/A</definedName>
    <definedName name="호진">#N/A</definedName>
    <definedName name="호표">#REF!</definedName>
    <definedName name="호ㅓ" localSheetId="3" hidden="1">{"'용역비'!$A$4:$C$8"}</definedName>
    <definedName name="호ㅓ" hidden="1">{"'용역비'!$A$4:$C$8"}</definedName>
    <definedName name="홁ㅎ" localSheetId="3">#N/A</definedName>
    <definedName name="홁ㅎ">#N/A</definedName>
    <definedName name="홈">#REF!</definedName>
    <definedName name="홈통받이수량">#REF!</definedName>
    <definedName name="홍단풍">#REF!</definedName>
    <definedName name="홍ㄹㄴㄷㄱ" hidden="1">#REF!</definedName>
    <definedName name="홍ㅇ호" localSheetId="3" hidden="1">{"'용역비'!$A$4:$C$8"}</definedName>
    <definedName name="홍ㅇ호" hidden="1">{"'용역비'!$A$4:$C$8"}</definedName>
    <definedName name="홍탁" localSheetId="3">#N/A</definedName>
    <definedName name="홍탁">#N/A</definedName>
    <definedName name="화">#REF!</definedName>
    <definedName name="화근거">#REF!</definedName>
    <definedName name="화단공사" localSheetId="3">'내역서(행정복지센터)'!템플리트모듈6</definedName>
    <definedName name="화단공사">[0]!템플리트모듈6</definedName>
    <definedName name="화신1호">#REF!</definedName>
    <definedName name="화신2호">#REF!</definedName>
    <definedName name="화신기존1">#REF!</definedName>
    <definedName name="화신기존2">#REF!</definedName>
    <definedName name="확폭구간">#REF!</definedName>
    <definedName name="황" localSheetId="3">#N/A</definedName>
    <definedName name="황">#N/A</definedName>
    <definedName name="회사경비">#REF!</definedName>
    <definedName name="회사명">#REF!</definedName>
    <definedName name="회사분경비">#REF!</definedName>
    <definedName name="회시1호">#REF!</definedName>
    <definedName name="회시2호">#REF!</definedName>
    <definedName name="횟수">#REF!</definedName>
    <definedName name="횡배단계">#REF!</definedName>
    <definedName name="횡배수관연장산출">#REF!</definedName>
    <definedName name="횡배수관재료집계">#REF!</definedName>
    <definedName name="휘발유">#REF!</definedName>
    <definedName name="휴게">#REF!</definedName>
    <definedName name="흄관집계">#REF!</definedName>
    <definedName name="희정" localSheetId="3">#N/A</definedName>
    <definedName name="희정">#N/A</definedName>
    <definedName name="ㅏ1150">#REF!</definedName>
    <definedName name="ㅏ89">#REF!</definedName>
    <definedName name="ㅏ드A1">#REF!</definedName>
    <definedName name="ㅏㅏㅏ" localSheetId="3" hidden="1">{#N/A,#N/A,FALSE,"명세표"}</definedName>
    <definedName name="ㅏㅏㅏ" hidden="1">{#N/A,#N/A,FALSE,"명세표"}</definedName>
    <definedName name="ㅐ520">#REF!</definedName>
    <definedName name="ㅑ">#REF!</definedName>
    <definedName name="ㅑ110">#REF!</definedName>
    <definedName name="ㅑ13">#REF!</definedName>
    <definedName name="ㅑㅑ" localSheetId="3" hidden="1">{"'용역비'!$A$4:$C$8"}</definedName>
    <definedName name="ㅑㅑ" hidden="1">{"'용역비'!$A$4:$C$8"}</definedName>
    <definedName name="ㅑㅑㅑ" localSheetId="3" hidden="1">{"'용역비'!$A$4:$C$8"}</definedName>
    <definedName name="ㅑㅑㅑ" hidden="1">{"'용역비'!$A$4:$C$8"}</definedName>
    <definedName name="ㅑㅑㅑㅑㅑ" localSheetId="3" hidden="1">{"'용역비'!$A$4:$C$8"}</definedName>
    <definedName name="ㅑㅑㅑㅑㅑ" hidden="1">{"'용역비'!$A$4:$C$8"}</definedName>
    <definedName name="ㅑㅑㅑㅑㅑㅑ" localSheetId="3" hidden="1">{"'용역비'!$A$4:$C$8"}</definedName>
    <definedName name="ㅑㅑㅑㅑㅑㅑ" hidden="1">{"'용역비'!$A$4:$C$8"}</definedName>
    <definedName name="ㅑㅕㅕ" localSheetId="3" hidden="1">{"'용역비'!$A$4:$C$8"}</definedName>
    <definedName name="ㅑㅕㅕ" hidden="1">{"'용역비'!$A$4:$C$8"}</definedName>
    <definedName name="ㅓ" localSheetId="3">#N/A</definedName>
    <definedName name="ㅓ">#N/A</definedName>
    <definedName name="ㅓ224">#REF!</definedName>
    <definedName name="ㅓ54">#REF!</definedName>
    <definedName name="ㅓ851">#REF!</definedName>
    <definedName name="ㅓㅗㅡ" localSheetId="3">#N/A</definedName>
    <definedName name="ㅓㅗㅡ">#N/A</definedName>
    <definedName name="ㅔㅔ" localSheetId="3" hidden="1">{#N/A,#N/A,FALSE,"명세표"}</definedName>
    <definedName name="ㅔㅔ" hidden="1">{#N/A,#N/A,FALSE,"명세표"}</definedName>
    <definedName name="ㅔㅔㅔㅔ">#REF!,#REF!</definedName>
    <definedName name="ㅔㅣ" localSheetId="3" hidden="1">{"'용역비'!$A$4:$C$8"}</definedName>
    <definedName name="ㅔㅣ" hidden="1">{"'용역비'!$A$4:$C$8"}</definedName>
    <definedName name="ㅕ">#REF!</definedName>
    <definedName name="ㅕ쇼ㅑㅕ" localSheetId="3">BlankMacro1</definedName>
    <definedName name="ㅕ쇼ㅑㅕ">BlankMacro1</definedName>
    <definedName name="ㅗ">#REF!</definedName>
    <definedName name="ㅗ1019">#REF!</definedName>
    <definedName name="ㅗ415">#REF!</definedName>
    <definedName name="ㅗ461">#REF!</definedName>
    <definedName name="ㅗ뉴" localSheetId="3">#N/A</definedName>
    <definedName name="ㅗ뉴">#N/A</definedName>
    <definedName name="ㅗㄹ오로">#REF!</definedName>
    <definedName name="ㅗㅓ호ㅓ" localSheetId="3">BlankMacro1</definedName>
    <definedName name="ㅗㅓ호ㅓ">BlankMacro1</definedName>
    <definedName name="ㅗㅗ" localSheetId="3" hidden="1">{#N/A,#N/A,FALSE,"명세표"}</definedName>
    <definedName name="ㅗㅗ" hidden="1">{#N/A,#N/A,FALSE,"명세표"}</definedName>
    <definedName name="ㅗㅠㅎㄹ" localSheetId="3">#N/A</definedName>
    <definedName name="ㅗㅠㅎㄹ">#N/A</definedName>
    <definedName name="ㅛ">#REF!</definedName>
    <definedName name="ㅛㅛ" localSheetId="3" hidden="1">{"'용역비'!$A$4:$C$8"}</definedName>
    <definedName name="ㅛㅛ" hidden="1">{"'용역비'!$A$4:$C$8"}</definedName>
    <definedName name="ㅛㅛㅛ" localSheetId="3" hidden="1">{"'용역비'!$A$4:$C$8"}</definedName>
    <definedName name="ㅛㅛㅛ" hidden="1">{"'용역비'!$A$4:$C$8"}</definedName>
    <definedName name="ㅜ" localSheetId="3" hidden="1">{#N/A,#N/A,FALSE,"명세표"}</definedName>
    <definedName name="ㅜ" hidden="1">{#N/A,#N/A,FALSE,"명세표"}</definedName>
    <definedName name="ㅜㅜㅜㅜㅜ" localSheetId="3" hidden="1">{#N/A,#N/A,FALSE,"Sheet1"}</definedName>
    <definedName name="ㅜㅜㅜㅜㅜ" hidden="1">{#N/A,#N/A,FALSE,"Sheet1"}</definedName>
    <definedName name="ㅝㅗ허" localSheetId="3">#N/A</definedName>
    <definedName name="ㅝㅗ허">#N/A</definedName>
    <definedName name="ㅠㄱ" localSheetId="3" hidden="1">{"'용역비'!$A$4:$C$8"}</definedName>
    <definedName name="ㅠㄱ" hidden="1">{"'용역비'!$A$4:$C$8"}</definedName>
    <definedName name="ㅠㅜㅎ" localSheetId="3">#N/A</definedName>
    <definedName name="ㅠㅜㅎ">#N/A</definedName>
    <definedName name="ㅡ" hidden="1">#REF!</definedName>
    <definedName name="ㅡ873">#REF!</definedName>
    <definedName name="ㅡㅡ" localSheetId="3" hidden="1">{#N/A,#N/A,FALSE,"명세표"}</definedName>
    <definedName name="ㅡㅡ" hidden="1">{#N/A,#N/A,FALSE,"명세표"}</definedName>
    <definedName name="ㅣ">#REF!</definedName>
    <definedName name="ㅣ15">#REF!</definedName>
    <definedName name="ㅣ1517">#REF!</definedName>
    <definedName name="ㅣ1549">#REF!</definedName>
    <definedName name="ㅣ16">#REF!</definedName>
    <definedName name="ㅣ275">#REF!</definedName>
    <definedName name="ㅣ32">#REF!</definedName>
    <definedName name="ㅣ618">#REF!</definedName>
    <definedName name="ㅣ81">#REF!</definedName>
    <definedName name="ㅣㅏㅣ">#REF!</definedName>
    <definedName name="ㅣㅣ1517">#REF!</definedName>
    <definedName name="ㅣㅣ1549">#REF!</definedName>
    <definedName name="ㅣㅣ618">#REF!</definedName>
    <definedName name="ㅣㅣㅣ">#REF!</definedName>
    <definedName name="ㅣㅣㅣㅣㅣ">#REF!</definedName>
  </definedNames>
  <calcPr calcId="162913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6" i="10" l="1"/>
  <c r="H15" i="10"/>
  <c r="N15" i="10"/>
  <c r="L15" i="10"/>
  <c r="I15" i="10"/>
  <c r="P15" i="10" s="1"/>
  <c r="M628" i="18"/>
  <c r="C633" i="18" s="1"/>
  <c r="H633" i="18" s="1"/>
  <c r="C627" i="18"/>
  <c r="F627" i="18" s="1"/>
  <c r="C626" i="18"/>
  <c r="L626" i="18" s="1"/>
  <c r="C625" i="18"/>
  <c r="F625" i="18" s="1"/>
  <c r="F624" i="18"/>
  <c r="C624" i="18"/>
  <c r="C623" i="18"/>
  <c r="L623" i="18" s="1"/>
  <c r="L621" i="18"/>
  <c r="F621" i="18"/>
  <c r="C621" i="18"/>
  <c r="L620" i="18"/>
  <c r="F620" i="18"/>
  <c r="C619" i="18"/>
  <c r="F619" i="18" s="1"/>
  <c r="F618" i="18"/>
  <c r="C618" i="18"/>
  <c r="C617" i="18"/>
  <c r="L617" i="18" s="1"/>
  <c r="C616" i="18"/>
  <c r="F616" i="18" s="1"/>
  <c r="C615" i="18"/>
  <c r="K615" i="18" s="1"/>
  <c r="C614" i="18"/>
  <c r="F614" i="18" s="1"/>
  <c r="C612" i="18"/>
  <c r="K612" i="18" s="1"/>
  <c r="C611" i="18"/>
  <c r="F611" i="18" s="1"/>
  <c r="C610" i="18"/>
  <c r="L610" i="18" s="1"/>
  <c r="L608" i="18"/>
  <c r="C608" i="18"/>
  <c r="F608" i="18" s="1"/>
  <c r="C607" i="18"/>
  <c r="F607" i="18" s="1"/>
  <c r="F606" i="18"/>
  <c r="C606" i="18"/>
  <c r="C605" i="18"/>
  <c r="F605" i="18" s="1"/>
  <c r="C604" i="18"/>
  <c r="F604" i="18" s="1"/>
  <c r="C603" i="18"/>
  <c r="F603" i="18" s="1"/>
  <c r="C602" i="18"/>
  <c r="K602" i="18" s="1"/>
  <c r="L601" i="18"/>
  <c r="C601" i="18"/>
  <c r="F601" i="18" s="1"/>
  <c r="C600" i="18"/>
  <c r="F600" i="18" s="1"/>
  <c r="K599" i="18"/>
  <c r="F599" i="18"/>
  <c r="C599" i="18"/>
  <c r="C598" i="18"/>
  <c r="F598" i="18" s="1"/>
  <c r="L597" i="18"/>
  <c r="F597" i="18"/>
  <c r="C597" i="18"/>
  <c r="L595" i="18"/>
  <c r="F595" i="18"/>
  <c r="K594" i="18"/>
  <c r="F594" i="18"/>
  <c r="L593" i="18"/>
  <c r="F593" i="18"/>
  <c r="K592" i="18"/>
  <c r="F592" i="18"/>
  <c r="L591" i="18"/>
  <c r="F591" i="18"/>
  <c r="L590" i="18"/>
  <c r="F590" i="18"/>
  <c r="C589" i="18"/>
  <c r="F589" i="18" s="1"/>
  <c r="C588" i="18"/>
  <c r="F588" i="18" s="1"/>
  <c r="K587" i="18"/>
  <c r="F587" i="18"/>
  <c r="C587" i="18"/>
  <c r="L585" i="18"/>
  <c r="F585" i="18"/>
  <c r="T584" i="18"/>
  <c r="R584" i="18"/>
  <c r="O584" i="18"/>
  <c r="N584" i="18"/>
  <c r="K584" i="18"/>
  <c r="F584" i="18"/>
  <c r="E584" i="18"/>
  <c r="C584" i="18"/>
  <c r="R582" i="18"/>
  <c r="T582" i="18" s="1"/>
  <c r="E582" i="18" s="1"/>
  <c r="F582" i="18" s="1"/>
  <c r="C582" i="18"/>
  <c r="O582" i="18" s="1"/>
  <c r="F581" i="18"/>
  <c r="C580" i="18"/>
  <c r="F580" i="18" s="1"/>
  <c r="F579" i="18"/>
  <c r="C578" i="18"/>
  <c r="F578" i="18" s="1"/>
  <c r="F577" i="18"/>
  <c r="B577" i="18"/>
  <c r="C586" i="18" l="1"/>
  <c r="F586" i="18" s="1"/>
  <c r="L604" i="18"/>
  <c r="L628" i="18" s="1"/>
  <c r="C632" i="18" s="1"/>
  <c r="H632" i="18" s="1"/>
  <c r="F610" i="18"/>
  <c r="L614" i="18"/>
  <c r="K582" i="18"/>
  <c r="K600" i="18"/>
  <c r="L607" i="18"/>
  <c r="C613" i="18"/>
  <c r="F617" i="18"/>
  <c r="F623" i="18"/>
  <c r="N582" i="18"/>
  <c r="N628" i="18" s="1"/>
  <c r="C634" i="18" s="1"/>
  <c r="H634" i="18" s="1"/>
  <c r="F615" i="18"/>
  <c r="F626" i="18"/>
  <c r="F612" i="18"/>
  <c r="C583" i="18"/>
  <c r="F583" i="18" s="1"/>
  <c r="F602" i="18"/>
  <c r="C555" i="18"/>
  <c r="H555" i="18" s="1"/>
  <c r="M550" i="18"/>
  <c r="F549" i="18"/>
  <c r="F548" i="18"/>
  <c r="S545" i="18"/>
  <c r="E545" i="18" s="1"/>
  <c r="F545" i="18" s="1"/>
  <c r="Q545" i="18"/>
  <c r="T545" i="18" s="1"/>
  <c r="K545" i="18"/>
  <c r="C545" i="18"/>
  <c r="N545" i="18" s="1"/>
  <c r="T544" i="18"/>
  <c r="S544" i="18"/>
  <c r="E544" i="18" s="1"/>
  <c r="F544" i="18" s="1"/>
  <c r="Q544" i="18"/>
  <c r="N544" i="18"/>
  <c r="C544" i="18"/>
  <c r="K544" i="18" s="1"/>
  <c r="Q543" i="18"/>
  <c r="S543" i="18" s="1"/>
  <c r="E543" i="18" s="1"/>
  <c r="F543" i="18" s="1"/>
  <c r="C543" i="18"/>
  <c r="N543" i="18" s="1"/>
  <c r="L542" i="18"/>
  <c r="F542" i="18"/>
  <c r="L541" i="18"/>
  <c r="F541" i="18"/>
  <c r="L540" i="18"/>
  <c r="F540" i="18"/>
  <c r="K539" i="18"/>
  <c r="F539" i="18"/>
  <c r="F538" i="18"/>
  <c r="F537" i="18"/>
  <c r="C536" i="18"/>
  <c r="F536" i="18" s="1"/>
  <c r="F535" i="18"/>
  <c r="R534" i="18"/>
  <c r="Q534" i="18"/>
  <c r="S533" i="18"/>
  <c r="T533" i="18" s="1"/>
  <c r="U533" i="18" s="1"/>
  <c r="E533" i="18" s="1"/>
  <c r="F533" i="18" s="1"/>
  <c r="M486" i="18"/>
  <c r="C491" i="18" s="1"/>
  <c r="H491" i="18" s="1"/>
  <c r="F485" i="18"/>
  <c r="F484" i="18"/>
  <c r="K483" i="18"/>
  <c r="F483" i="18"/>
  <c r="K482" i="18"/>
  <c r="F482" i="18"/>
  <c r="K481" i="18"/>
  <c r="F481" i="18"/>
  <c r="Q478" i="18"/>
  <c r="T478" i="18" s="1"/>
  <c r="N478" i="18"/>
  <c r="K478" i="18"/>
  <c r="C478" i="18"/>
  <c r="Q477" i="18"/>
  <c r="T477" i="18" s="1"/>
  <c r="N477" i="18"/>
  <c r="N486" i="18" s="1"/>
  <c r="C492" i="18" s="1"/>
  <c r="H492" i="18" s="1"/>
  <c r="C477" i="18"/>
  <c r="C479" i="18" s="1"/>
  <c r="F479" i="18" s="1"/>
  <c r="L476" i="18"/>
  <c r="F476" i="18"/>
  <c r="L475" i="18"/>
  <c r="L486" i="18" s="1"/>
  <c r="C490" i="18" s="1"/>
  <c r="H490" i="18" s="1"/>
  <c r="F475" i="18"/>
  <c r="L474" i="18"/>
  <c r="F474" i="18"/>
  <c r="K473" i="18"/>
  <c r="F473" i="18"/>
  <c r="F472" i="18"/>
  <c r="F471" i="18"/>
  <c r="C470" i="18"/>
  <c r="F470" i="18" s="1"/>
  <c r="F469" i="18"/>
  <c r="T468" i="18"/>
  <c r="U468" i="18" s="1"/>
  <c r="E468" i="18" s="1"/>
  <c r="F468" i="18" s="1"/>
  <c r="S468" i="18"/>
  <c r="R468" i="18"/>
  <c r="Q468" i="18"/>
  <c r="S467" i="18"/>
  <c r="T467" i="18" s="1"/>
  <c r="U467" i="18" s="1"/>
  <c r="E467" i="18" s="1"/>
  <c r="F467" i="18" s="1"/>
  <c r="M441" i="18"/>
  <c r="C446" i="18" s="1"/>
  <c r="H446" i="18" s="1"/>
  <c r="F440" i="18"/>
  <c r="F439" i="18"/>
  <c r="K438" i="18"/>
  <c r="F438" i="18"/>
  <c r="K437" i="18"/>
  <c r="F437" i="18"/>
  <c r="S434" i="18"/>
  <c r="E434" i="18" s="1"/>
  <c r="F434" i="18" s="1"/>
  <c r="Q434" i="18"/>
  <c r="T434" i="18" s="1"/>
  <c r="N434" i="18"/>
  <c r="K434" i="18"/>
  <c r="C434" i="18"/>
  <c r="Q433" i="18"/>
  <c r="C433" i="18"/>
  <c r="K433" i="18" s="1"/>
  <c r="K441" i="18" s="1"/>
  <c r="C444" i="18" s="1"/>
  <c r="H444" i="18" s="1"/>
  <c r="L432" i="18"/>
  <c r="L441" i="18" s="1"/>
  <c r="C445" i="18" s="1"/>
  <c r="H445" i="18" s="1"/>
  <c r="F432" i="18"/>
  <c r="L431" i="18"/>
  <c r="F431" i="18"/>
  <c r="K430" i="18"/>
  <c r="F430" i="18"/>
  <c r="F429" i="18"/>
  <c r="F428" i="18"/>
  <c r="C427" i="18"/>
  <c r="F427" i="18" s="1"/>
  <c r="F426" i="18"/>
  <c r="T425" i="18"/>
  <c r="U425" i="18" s="1"/>
  <c r="E425" i="18" s="1"/>
  <c r="F425" i="18" s="1"/>
  <c r="S425" i="18"/>
  <c r="R425" i="18"/>
  <c r="Q425" i="18"/>
  <c r="T424" i="18"/>
  <c r="U424" i="18" s="1"/>
  <c r="E424" i="18" s="1"/>
  <c r="F424" i="18" s="1"/>
  <c r="S424" i="18"/>
  <c r="R424" i="18"/>
  <c r="Q424" i="18"/>
  <c r="T423" i="18"/>
  <c r="U423" i="18" s="1"/>
  <c r="E423" i="18" s="1"/>
  <c r="F423" i="18" s="1"/>
  <c r="S423" i="18"/>
  <c r="M395" i="18"/>
  <c r="C400" i="18" s="1"/>
  <c r="H400" i="18" s="1"/>
  <c r="F394" i="18"/>
  <c r="F393" i="18"/>
  <c r="S390" i="18"/>
  <c r="E390" i="18" s="1"/>
  <c r="F390" i="18" s="1"/>
  <c r="Q390" i="18"/>
  <c r="N390" i="18"/>
  <c r="K390" i="18"/>
  <c r="C390" i="18"/>
  <c r="Q389" i="18"/>
  <c r="T389" i="18" s="1"/>
  <c r="N389" i="18"/>
  <c r="C389" i="18"/>
  <c r="K389" i="18" s="1"/>
  <c r="L388" i="18"/>
  <c r="F388" i="18"/>
  <c r="L387" i="18"/>
  <c r="F387" i="18"/>
  <c r="K386" i="18"/>
  <c r="F386" i="18"/>
  <c r="F385" i="18"/>
  <c r="F384" i="18"/>
  <c r="C383" i="18"/>
  <c r="F383" i="18" s="1"/>
  <c r="F382" i="18"/>
  <c r="R381" i="18"/>
  <c r="Q381" i="18"/>
  <c r="S381" i="18" s="1"/>
  <c r="T381" i="18" s="1"/>
  <c r="U381" i="18" s="1"/>
  <c r="E381" i="18" s="1"/>
  <c r="F381" i="18" s="1"/>
  <c r="R380" i="18"/>
  <c r="Q380" i="18"/>
  <c r="S380" i="18" s="1"/>
  <c r="T380" i="18" s="1"/>
  <c r="U380" i="18" s="1"/>
  <c r="E380" i="18" s="1"/>
  <c r="F380" i="18" s="1"/>
  <c r="S379" i="18"/>
  <c r="T379" i="18" s="1"/>
  <c r="U379" i="18" s="1"/>
  <c r="E379" i="18" s="1"/>
  <c r="F379" i="18" s="1"/>
  <c r="C339" i="18"/>
  <c r="H339" i="18" s="1"/>
  <c r="M334" i="18"/>
  <c r="F333" i="18"/>
  <c r="F332" i="18"/>
  <c r="K331" i="18"/>
  <c r="F331" i="18"/>
  <c r="K330" i="18"/>
  <c r="F330" i="18"/>
  <c r="K329" i="18"/>
  <c r="F329" i="18"/>
  <c r="K328" i="18"/>
  <c r="F328" i="18"/>
  <c r="Q325" i="18"/>
  <c r="T325" i="18" s="1"/>
  <c r="C325" i="18"/>
  <c r="S324" i="18"/>
  <c r="E324" i="18" s="1"/>
  <c r="F324" i="18" s="1"/>
  <c r="Q324" i="18"/>
  <c r="C324" i="18"/>
  <c r="T324" i="18" s="1"/>
  <c r="S323" i="18"/>
  <c r="E323" i="18" s="1"/>
  <c r="Q323" i="18"/>
  <c r="C323" i="18"/>
  <c r="T323" i="18" s="1"/>
  <c r="L322" i="18"/>
  <c r="F322" i="18"/>
  <c r="L321" i="18"/>
  <c r="F321" i="18"/>
  <c r="L320" i="18"/>
  <c r="L334" i="18" s="1"/>
  <c r="C338" i="18" s="1"/>
  <c r="H338" i="18" s="1"/>
  <c r="F320" i="18"/>
  <c r="K319" i="18"/>
  <c r="F319" i="18"/>
  <c r="F318" i="18"/>
  <c r="F317" i="18"/>
  <c r="C316" i="18"/>
  <c r="F316" i="18" s="1"/>
  <c r="F315" i="18"/>
  <c r="R314" i="18"/>
  <c r="Q314" i="18"/>
  <c r="S314" i="18" s="1"/>
  <c r="T314" i="18" s="1"/>
  <c r="U314" i="18" s="1"/>
  <c r="E314" i="18" s="1"/>
  <c r="F314" i="18" s="1"/>
  <c r="U313" i="18"/>
  <c r="E313" i="18" s="1"/>
  <c r="F313" i="18" s="1"/>
  <c r="T313" i="18"/>
  <c r="S313" i="18"/>
  <c r="M287" i="18"/>
  <c r="C292" i="18" s="1"/>
  <c r="H292" i="18" s="1"/>
  <c r="F286" i="18"/>
  <c r="F285" i="18"/>
  <c r="K284" i="18"/>
  <c r="F284" i="18"/>
  <c r="K283" i="18"/>
  <c r="F283" i="18"/>
  <c r="S280" i="18"/>
  <c r="E280" i="18" s="1"/>
  <c r="F280" i="18" s="1"/>
  <c r="Q280" i="18"/>
  <c r="T280" i="18" s="1"/>
  <c r="N280" i="18"/>
  <c r="K280" i="18"/>
  <c r="C280" i="18"/>
  <c r="Q279" i="18"/>
  <c r="T279" i="18" s="1"/>
  <c r="K279" i="18"/>
  <c r="C279" i="18"/>
  <c r="L278" i="18"/>
  <c r="L287" i="18" s="1"/>
  <c r="C291" i="18" s="1"/>
  <c r="H291" i="18" s="1"/>
  <c r="F278" i="18"/>
  <c r="L277" i="18"/>
  <c r="F277" i="18"/>
  <c r="K276" i="18"/>
  <c r="F276" i="18"/>
  <c r="F275" i="18"/>
  <c r="F274" i="18"/>
  <c r="C273" i="18"/>
  <c r="F273" i="18" s="1"/>
  <c r="F272" i="18"/>
  <c r="R271" i="18"/>
  <c r="S271" i="18" s="1"/>
  <c r="T271" i="18" s="1"/>
  <c r="U271" i="18" s="1"/>
  <c r="E271" i="18" s="1"/>
  <c r="F271" i="18" s="1"/>
  <c r="Q271" i="18"/>
  <c r="S270" i="18"/>
  <c r="T270" i="18" s="1"/>
  <c r="U270" i="18" s="1"/>
  <c r="E270" i="18" s="1"/>
  <c r="F270" i="18" s="1"/>
  <c r="R270" i="18"/>
  <c r="Q270" i="18"/>
  <c r="S269" i="18"/>
  <c r="T269" i="18" s="1"/>
  <c r="U269" i="18" s="1"/>
  <c r="E269" i="18" s="1"/>
  <c r="F269" i="18" s="1"/>
  <c r="C246" i="18"/>
  <c r="H246" i="18" s="1"/>
  <c r="M241" i="18"/>
  <c r="F240" i="18"/>
  <c r="F239" i="18"/>
  <c r="S236" i="18"/>
  <c r="E236" i="18" s="1"/>
  <c r="F236" i="18" s="1"/>
  <c r="Q236" i="18"/>
  <c r="C236" i="18"/>
  <c r="T236" i="18" s="1"/>
  <c r="U238" i="18" s="1"/>
  <c r="C238" i="18" s="1"/>
  <c r="F238" i="18" s="1"/>
  <c r="Q235" i="18"/>
  <c r="S235" i="18" s="1"/>
  <c r="E235" i="18" s="1"/>
  <c r="F235" i="18" s="1"/>
  <c r="C235" i="18"/>
  <c r="T235" i="18" s="1"/>
  <c r="L234" i="18"/>
  <c r="F234" i="18"/>
  <c r="L233" i="18"/>
  <c r="F233" i="18"/>
  <c r="K232" i="18"/>
  <c r="F232" i="18"/>
  <c r="F231" i="18"/>
  <c r="F230" i="18"/>
  <c r="C229" i="18"/>
  <c r="F229" i="18" s="1"/>
  <c r="F228" i="18"/>
  <c r="R227" i="18"/>
  <c r="Q227" i="18"/>
  <c r="R226" i="18"/>
  <c r="Q226" i="18"/>
  <c r="S225" i="18"/>
  <c r="T225" i="18" s="1"/>
  <c r="U225" i="18" s="1"/>
  <c r="E225" i="18" s="1"/>
  <c r="F225" i="18" s="1"/>
  <c r="C185" i="18"/>
  <c r="H185" i="18" s="1"/>
  <c r="M180" i="18"/>
  <c r="F179" i="18"/>
  <c r="F178" i="18"/>
  <c r="K177" i="18"/>
  <c r="F177" i="18"/>
  <c r="K176" i="18"/>
  <c r="F176" i="18"/>
  <c r="K175" i="18"/>
  <c r="F175" i="18"/>
  <c r="K174" i="18"/>
  <c r="F174" i="18"/>
  <c r="Q171" i="18"/>
  <c r="K171" i="18"/>
  <c r="C171" i="18"/>
  <c r="N171" i="18" s="1"/>
  <c r="Q170" i="18"/>
  <c r="T170" i="18" s="1"/>
  <c r="C170" i="18"/>
  <c r="N170" i="18" s="1"/>
  <c r="S169" i="18"/>
  <c r="E169" i="18" s="1"/>
  <c r="Q169" i="18"/>
  <c r="T169" i="18" s="1"/>
  <c r="C169" i="18"/>
  <c r="L168" i="18"/>
  <c r="F168" i="18"/>
  <c r="L167" i="18"/>
  <c r="F167" i="18"/>
  <c r="L166" i="18"/>
  <c r="F166" i="18"/>
  <c r="K165" i="18"/>
  <c r="F165" i="18"/>
  <c r="F164" i="18"/>
  <c r="F163" i="18"/>
  <c r="C162" i="18"/>
  <c r="F162" i="18" s="1"/>
  <c r="F161" i="18"/>
  <c r="R160" i="18"/>
  <c r="Q160" i="18"/>
  <c r="S159" i="18"/>
  <c r="T159" i="18" s="1"/>
  <c r="U159" i="18" s="1"/>
  <c r="E159" i="18" s="1"/>
  <c r="F159" i="18" s="1"/>
  <c r="M117" i="18"/>
  <c r="C122" i="18" s="1"/>
  <c r="H122" i="18" s="1"/>
  <c r="F116" i="18"/>
  <c r="F115" i="18"/>
  <c r="L114" i="18"/>
  <c r="F114" i="18"/>
  <c r="L113" i="18"/>
  <c r="F113" i="18"/>
  <c r="K112" i="18"/>
  <c r="F112" i="18"/>
  <c r="K111" i="18"/>
  <c r="F111" i="18"/>
  <c r="L110" i="18"/>
  <c r="F110" i="18"/>
  <c r="L109" i="18"/>
  <c r="F109" i="18"/>
  <c r="K108" i="18"/>
  <c r="F108" i="18"/>
  <c r="Q105" i="18"/>
  <c r="S105" i="18" s="1"/>
  <c r="E105" i="18" s="1"/>
  <c r="F105" i="18" s="1"/>
  <c r="K105" i="18"/>
  <c r="C105" i="18"/>
  <c r="N105" i="18" s="1"/>
  <c r="Q104" i="18"/>
  <c r="S104" i="18" s="1"/>
  <c r="E104" i="18" s="1"/>
  <c r="N104" i="18"/>
  <c r="C104" i="18"/>
  <c r="K104" i="18" s="1"/>
  <c r="Q103" i="18"/>
  <c r="C103" i="18"/>
  <c r="N103" i="18" s="1"/>
  <c r="L102" i="18"/>
  <c r="F102" i="18"/>
  <c r="L101" i="18"/>
  <c r="L117" i="18" s="1"/>
  <c r="C121" i="18" s="1"/>
  <c r="H121" i="18" s="1"/>
  <c r="F101" i="18"/>
  <c r="L100" i="18"/>
  <c r="F100" i="18"/>
  <c r="K99" i="18"/>
  <c r="F99" i="18"/>
  <c r="F98" i="18"/>
  <c r="F97" i="18"/>
  <c r="C96" i="18"/>
  <c r="F96" i="18" s="1"/>
  <c r="F95" i="18"/>
  <c r="R94" i="18"/>
  <c r="Q94" i="18"/>
  <c r="S94" i="18" s="1"/>
  <c r="T94" i="18" s="1"/>
  <c r="U94" i="18" s="1"/>
  <c r="E94" i="18" s="1"/>
  <c r="F94" i="18" s="1"/>
  <c r="T93" i="18"/>
  <c r="U93" i="18" s="1"/>
  <c r="E93" i="18" s="1"/>
  <c r="F93" i="18" s="1"/>
  <c r="S93" i="18"/>
  <c r="M49" i="18"/>
  <c r="C54" i="18" s="1"/>
  <c r="H54" i="18" s="1"/>
  <c r="C48" i="18"/>
  <c r="F48" i="18" s="1"/>
  <c r="C47" i="18"/>
  <c r="F47" i="18" s="1"/>
  <c r="C46" i="18"/>
  <c r="F46" i="18" s="1"/>
  <c r="C45" i="18"/>
  <c r="F45" i="18" s="1"/>
  <c r="C44" i="18"/>
  <c r="L44" i="18" s="1"/>
  <c r="C42" i="18"/>
  <c r="F42" i="18" s="1"/>
  <c r="C41" i="18"/>
  <c r="F41" i="18" s="1"/>
  <c r="C40" i="18"/>
  <c r="F40" i="18" s="1"/>
  <c r="C39" i="18"/>
  <c r="F39" i="18" s="1"/>
  <c r="C38" i="18"/>
  <c r="L38" i="18" s="1"/>
  <c r="F36" i="18"/>
  <c r="C36" i="18"/>
  <c r="L36" i="18" s="1"/>
  <c r="C35" i="18"/>
  <c r="L35" i="18" s="1"/>
  <c r="C34" i="18"/>
  <c r="F34" i="18" s="1"/>
  <c r="C33" i="18"/>
  <c r="F33" i="18" s="1"/>
  <c r="C32" i="18"/>
  <c r="L32" i="18" s="1"/>
  <c r="C31" i="18"/>
  <c r="F31" i="18" s="1"/>
  <c r="C30" i="18"/>
  <c r="K30" i="18" s="1"/>
  <c r="C29" i="18"/>
  <c r="L29" i="18" s="1"/>
  <c r="C27" i="18"/>
  <c r="F27" i="18" s="1"/>
  <c r="F26" i="18"/>
  <c r="C26" i="18"/>
  <c r="C25" i="18"/>
  <c r="L23" i="18"/>
  <c r="F23" i="18"/>
  <c r="K22" i="18"/>
  <c r="F22" i="18"/>
  <c r="L21" i="18"/>
  <c r="F21" i="18"/>
  <c r="K20" i="18"/>
  <c r="F20" i="18"/>
  <c r="L19" i="18"/>
  <c r="F19" i="18"/>
  <c r="L18" i="18"/>
  <c r="F18" i="18"/>
  <c r="F17" i="18"/>
  <c r="C17" i="18"/>
  <c r="C16" i="18"/>
  <c r="F16" i="18" s="1"/>
  <c r="C15" i="18"/>
  <c r="K15" i="18" s="1"/>
  <c r="L13" i="18"/>
  <c r="F13" i="18"/>
  <c r="T12" i="18"/>
  <c r="E12" i="18" s="1"/>
  <c r="R12" i="18"/>
  <c r="C12" i="18"/>
  <c r="R10" i="18"/>
  <c r="O10" i="18"/>
  <c r="N10" i="18"/>
  <c r="C10" i="18"/>
  <c r="K10" i="18" s="1"/>
  <c r="F9" i="18"/>
  <c r="F8" i="18"/>
  <c r="C8" i="18"/>
  <c r="F7" i="18"/>
  <c r="C6" i="18"/>
  <c r="F6" i="18" s="1"/>
  <c r="F5" i="18"/>
  <c r="F628" i="18" l="1"/>
  <c r="I638" i="18" s="1"/>
  <c r="K613" i="18"/>
  <c r="F613" i="18"/>
  <c r="K628" i="18"/>
  <c r="C631" i="18" s="1"/>
  <c r="H631" i="18" s="1"/>
  <c r="H635" i="18" s="1"/>
  <c r="I641" i="18" s="1"/>
  <c r="I642" i="18" s="1"/>
  <c r="C14" i="18"/>
  <c r="F14" i="18" s="1"/>
  <c r="L41" i="18"/>
  <c r="L47" i="18"/>
  <c r="S160" i="18"/>
  <c r="T160" i="18" s="1"/>
  <c r="U160" i="18" s="1"/>
  <c r="E160" i="18" s="1"/>
  <c r="F160" i="18" s="1"/>
  <c r="S170" i="18"/>
  <c r="E170" i="18" s="1"/>
  <c r="F170" i="18" s="1"/>
  <c r="K235" i="18"/>
  <c r="C237" i="18"/>
  <c r="F237" i="18" s="1"/>
  <c r="K323" i="18"/>
  <c r="S389" i="18"/>
  <c r="E389" i="18" s="1"/>
  <c r="F389" i="18" s="1"/>
  <c r="F395" i="18" s="1"/>
  <c r="I405" i="18" s="1"/>
  <c r="S477" i="18"/>
  <c r="E477" i="18" s="1"/>
  <c r="F477" i="18" s="1"/>
  <c r="N235" i="18"/>
  <c r="N241" i="18" s="1"/>
  <c r="C247" i="18" s="1"/>
  <c r="H247" i="18" s="1"/>
  <c r="K236" i="18"/>
  <c r="N323" i="18"/>
  <c r="K324" i="18"/>
  <c r="T433" i="18"/>
  <c r="U436" i="18" s="1"/>
  <c r="C436" i="18" s="1"/>
  <c r="F436" i="18" s="1"/>
  <c r="S478" i="18"/>
  <c r="E478" i="18" s="1"/>
  <c r="F478" i="18" s="1"/>
  <c r="F104" i="18"/>
  <c r="C106" i="18"/>
  <c r="F106" i="18" s="1"/>
  <c r="L241" i="18"/>
  <c r="C245" i="18" s="1"/>
  <c r="H245" i="18" s="1"/>
  <c r="N236" i="18"/>
  <c r="N324" i="18"/>
  <c r="N334" i="18" s="1"/>
  <c r="C340" i="18" s="1"/>
  <c r="H340" i="18" s="1"/>
  <c r="S325" i="18"/>
  <c r="E325" i="18" s="1"/>
  <c r="F325" i="18" s="1"/>
  <c r="F334" i="18" s="1"/>
  <c r="I344" i="18" s="1"/>
  <c r="T390" i="18"/>
  <c r="U392" i="18" s="1"/>
  <c r="C392" i="18" s="1"/>
  <c r="F392" i="18" s="1"/>
  <c r="C391" i="18"/>
  <c r="F391" i="18" s="1"/>
  <c r="S534" i="18"/>
  <c r="T534" i="18" s="1"/>
  <c r="U534" i="18" s="1"/>
  <c r="E534" i="18" s="1"/>
  <c r="F534" i="18" s="1"/>
  <c r="K103" i="18"/>
  <c r="L180" i="18"/>
  <c r="C184" i="18" s="1"/>
  <c r="H184" i="18" s="1"/>
  <c r="K170" i="18"/>
  <c r="S226" i="18"/>
  <c r="T226" i="18" s="1"/>
  <c r="U226" i="18" s="1"/>
  <c r="E226" i="18" s="1"/>
  <c r="F226" i="18" s="1"/>
  <c r="F323" i="18"/>
  <c r="L395" i="18"/>
  <c r="C399" i="18" s="1"/>
  <c r="H399" i="18" s="1"/>
  <c r="K477" i="18"/>
  <c r="L550" i="18"/>
  <c r="C554" i="18" s="1"/>
  <c r="H554" i="18" s="1"/>
  <c r="S227" i="18"/>
  <c r="T227" i="18" s="1"/>
  <c r="U227" i="18" s="1"/>
  <c r="E227" i="18" s="1"/>
  <c r="F227" i="18" s="1"/>
  <c r="F241" i="18" s="1"/>
  <c r="I251" i="18" s="1"/>
  <c r="N395" i="18"/>
  <c r="C401" i="18" s="1"/>
  <c r="H401" i="18" s="1"/>
  <c r="K395" i="18"/>
  <c r="C398" i="18" s="1"/>
  <c r="H398" i="18" s="1"/>
  <c r="N550" i="18"/>
  <c r="C556" i="18" s="1"/>
  <c r="H556" i="18" s="1"/>
  <c r="U282" i="18"/>
  <c r="C282" i="18" s="1"/>
  <c r="F282" i="18" s="1"/>
  <c r="S103" i="18"/>
  <c r="E103" i="18" s="1"/>
  <c r="F103" i="18" s="1"/>
  <c r="T103" i="18"/>
  <c r="O12" i="18"/>
  <c r="N12" i="18"/>
  <c r="N49" i="18" s="1"/>
  <c r="C55" i="18" s="1"/>
  <c r="H55" i="18" s="1"/>
  <c r="K12" i="18"/>
  <c r="N169" i="18"/>
  <c r="N180" i="18" s="1"/>
  <c r="C186" i="18" s="1"/>
  <c r="H186" i="18" s="1"/>
  <c r="C172" i="18"/>
  <c r="F172" i="18" s="1"/>
  <c r="K169" i="18"/>
  <c r="K180" i="18" s="1"/>
  <c r="C183" i="18" s="1"/>
  <c r="H183" i="18" s="1"/>
  <c r="U327" i="18"/>
  <c r="C327" i="18" s="1"/>
  <c r="F327" i="18" s="1"/>
  <c r="F15" i="18"/>
  <c r="C28" i="18"/>
  <c r="K27" i="18"/>
  <c r="N117" i="18"/>
  <c r="C123" i="18" s="1"/>
  <c r="H123" i="18" s="1"/>
  <c r="T171" i="18"/>
  <c r="U173" i="18" s="1"/>
  <c r="C173" i="18" s="1"/>
  <c r="F173" i="18" s="1"/>
  <c r="S171" i="18"/>
  <c r="E171" i="18" s="1"/>
  <c r="F171" i="18" s="1"/>
  <c r="K287" i="18"/>
  <c r="C290" i="18" s="1"/>
  <c r="H290" i="18" s="1"/>
  <c r="L25" i="18"/>
  <c r="L49" i="18" s="1"/>
  <c r="C53" i="18" s="1"/>
  <c r="H53" i="18" s="1"/>
  <c r="F25" i="18"/>
  <c r="F29" i="18"/>
  <c r="F12" i="18"/>
  <c r="F169" i="18"/>
  <c r="N325" i="18"/>
  <c r="K325" i="18"/>
  <c r="K334" i="18" s="1"/>
  <c r="C337" i="18" s="1"/>
  <c r="H337" i="18" s="1"/>
  <c r="C326" i="18"/>
  <c r="F326" i="18" s="1"/>
  <c r="K486" i="18"/>
  <c r="C489" i="18" s="1"/>
  <c r="H489" i="18" s="1"/>
  <c r="H493" i="18" s="1"/>
  <c r="I499" i="18" s="1"/>
  <c r="I500" i="18" s="1"/>
  <c r="T543" i="18"/>
  <c r="U547" i="18" s="1"/>
  <c r="C547" i="18" s="1"/>
  <c r="F547" i="18" s="1"/>
  <c r="T10" i="18"/>
  <c r="E10" i="18" s="1"/>
  <c r="F10" i="18" s="1"/>
  <c r="F32" i="18"/>
  <c r="S279" i="18"/>
  <c r="E279" i="18" s="1"/>
  <c r="F279" i="18" s="1"/>
  <c r="C11" i="18"/>
  <c r="F11" i="18" s="1"/>
  <c r="F30" i="18"/>
  <c r="F35" i="18"/>
  <c r="F38" i="18"/>
  <c r="F44" i="18"/>
  <c r="T104" i="18"/>
  <c r="C281" i="18"/>
  <c r="F281" i="18" s="1"/>
  <c r="N279" i="18"/>
  <c r="N287" i="18" s="1"/>
  <c r="C293" i="18" s="1"/>
  <c r="H293" i="18" s="1"/>
  <c r="S433" i="18"/>
  <c r="E433" i="18" s="1"/>
  <c r="F433" i="18" s="1"/>
  <c r="K543" i="18"/>
  <c r="K550" i="18" s="1"/>
  <c r="C553" i="18" s="1"/>
  <c r="H553" i="18" s="1"/>
  <c r="H557" i="18" s="1"/>
  <c r="I563" i="18" s="1"/>
  <c r="I564" i="18" s="1"/>
  <c r="K117" i="18"/>
  <c r="C120" i="18" s="1"/>
  <c r="H120" i="18" s="1"/>
  <c r="T105" i="18"/>
  <c r="C435" i="18"/>
  <c r="F435" i="18" s="1"/>
  <c r="N433" i="18"/>
  <c r="N441" i="18" s="1"/>
  <c r="C447" i="18" s="1"/>
  <c r="H447" i="18" s="1"/>
  <c r="H448" i="18" s="1"/>
  <c r="I454" i="18" s="1"/>
  <c r="I455" i="18" s="1"/>
  <c r="U480" i="18"/>
  <c r="C480" i="18" s="1"/>
  <c r="F480" i="18" s="1"/>
  <c r="F486" i="18" s="1"/>
  <c r="I496" i="18" s="1"/>
  <c r="C546" i="18"/>
  <c r="F546" i="18" s="1"/>
  <c r="F550" i="18" s="1"/>
  <c r="I560" i="18" s="1"/>
  <c r="I643" i="18" l="1"/>
  <c r="I644" i="18" s="1"/>
  <c r="I639" i="18"/>
  <c r="I640" i="18"/>
  <c r="I406" i="18"/>
  <c r="I407" i="18" s="1"/>
  <c r="H341" i="18"/>
  <c r="I347" i="18" s="1"/>
  <c r="I348" i="18" s="1"/>
  <c r="F287" i="18"/>
  <c r="I297" i="18" s="1"/>
  <c r="H124" i="18"/>
  <c r="I130" i="18" s="1"/>
  <c r="I131" i="18" s="1"/>
  <c r="I133" i="18" s="1"/>
  <c r="F441" i="18"/>
  <c r="I451" i="18" s="1"/>
  <c r="I452" i="18" s="1"/>
  <c r="F180" i="18"/>
  <c r="I190" i="18" s="1"/>
  <c r="H402" i="18"/>
  <c r="I408" i="18" s="1"/>
  <c r="I409" i="18" s="1"/>
  <c r="I410" i="18" s="1"/>
  <c r="I411" i="18" s="1"/>
  <c r="K241" i="18"/>
  <c r="C244" i="18" s="1"/>
  <c r="H244" i="18" s="1"/>
  <c r="H248" i="18" s="1"/>
  <c r="I254" i="18" s="1"/>
  <c r="I255" i="18" s="1"/>
  <c r="I256" i="18" s="1"/>
  <c r="I257" i="18" s="1"/>
  <c r="I349" i="18"/>
  <c r="I350" i="18"/>
  <c r="I497" i="18"/>
  <c r="I498" i="18" s="1"/>
  <c r="I191" i="18"/>
  <c r="I192" i="18" s="1"/>
  <c r="I298" i="18"/>
  <c r="I299" i="18" s="1"/>
  <c r="I561" i="18"/>
  <c r="I562" i="18" s="1"/>
  <c r="I565" i="18"/>
  <c r="I566" i="18"/>
  <c r="I345" i="18"/>
  <c r="I346" i="18"/>
  <c r="I132" i="18"/>
  <c r="I456" i="18"/>
  <c r="I457" i="18" s="1"/>
  <c r="U107" i="18"/>
  <c r="C107" i="18" s="1"/>
  <c r="F107" i="18" s="1"/>
  <c r="F117" i="18" s="1"/>
  <c r="I127" i="18" s="1"/>
  <c r="K28" i="18"/>
  <c r="K49" i="18" s="1"/>
  <c r="C52" i="18" s="1"/>
  <c r="H52" i="18" s="1"/>
  <c r="H56" i="18" s="1"/>
  <c r="I62" i="18" s="1"/>
  <c r="I63" i="18" s="1"/>
  <c r="F28" i="18"/>
  <c r="F49" i="18" s="1"/>
  <c r="I59" i="18" s="1"/>
  <c r="I252" i="18"/>
  <c r="I253" i="18" s="1"/>
  <c r="I501" i="18"/>
  <c r="I502" i="18" s="1"/>
  <c r="H294" i="18"/>
  <c r="I300" i="18" s="1"/>
  <c r="I301" i="18" s="1"/>
  <c r="H187" i="18"/>
  <c r="I193" i="18" s="1"/>
  <c r="I194" i="18" s="1"/>
  <c r="I645" i="18" l="1"/>
  <c r="I646" i="18"/>
  <c r="I412" i="18"/>
  <c r="I413" i="18"/>
  <c r="I453" i="18"/>
  <c r="I258" i="18"/>
  <c r="I259" i="18"/>
  <c r="I503" i="18"/>
  <c r="I504" i="18" s="1"/>
  <c r="I304" i="18"/>
  <c r="I197" i="18"/>
  <c r="I64" i="18"/>
  <c r="I65" i="18" s="1"/>
  <c r="I567" i="18"/>
  <c r="I568" i="18" s="1"/>
  <c r="I195" i="18"/>
  <c r="I196" i="18" s="1"/>
  <c r="I128" i="18"/>
  <c r="I129" i="18" s="1"/>
  <c r="I351" i="18"/>
  <c r="I352" i="18" s="1"/>
  <c r="I414" i="18"/>
  <c r="I415" i="18" s="1"/>
  <c r="I458" i="18"/>
  <c r="I459" i="18" s="1"/>
  <c r="I60" i="18"/>
  <c r="I61" i="18"/>
  <c r="I302" i="18"/>
  <c r="I303" i="18"/>
  <c r="I647" i="18" l="1"/>
  <c r="I648" i="18" s="1"/>
  <c r="I353" i="18"/>
  <c r="I354" i="18" s="1"/>
  <c r="I355" i="18"/>
  <c r="I134" i="18"/>
  <c r="I135" i="18" s="1"/>
  <c r="I198" i="18"/>
  <c r="I569" i="18"/>
  <c r="I570" i="18" s="1"/>
  <c r="I305" i="18"/>
  <c r="I460" i="18"/>
  <c r="I461" i="18" s="1"/>
  <c r="I505" i="18"/>
  <c r="I506" i="18" s="1"/>
  <c r="I507" i="18" s="1"/>
  <c r="I260" i="18"/>
  <c r="I261" i="18" s="1"/>
  <c r="I262" i="18" s="1"/>
  <c r="I66" i="18"/>
  <c r="I67" i="18"/>
  <c r="I416" i="18"/>
  <c r="I649" i="18" l="1"/>
  <c r="I508" i="18"/>
  <c r="I509" i="18" s="1"/>
  <c r="H13" i="10" s="1"/>
  <c r="I263" i="18"/>
  <c r="I264" i="18" s="1"/>
  <c r="H8" i="10" s="1"/>
  <c r="I136" i="18"/>
  <c r="I137" i="18" s="1"/>
  <c r="I68" i="18"/>
  <c r="I69" i="18" s="1"/>
  <c r="I462" i="18"/>
  <c r="I306" i="18"/>
  <c r="I307" i="18" s="1"/>
  <c r="I356" i="18"/>
  <c r="I357" i="18" s="1"/>
  <c r="H10" i="10" s="1"/>
  <c r="I199" i="18"/>
  <c r="I200" i="18" s="1"/>
  <c r="I201" i="18" s="1"/>
  <c r="I417" i="18"/>
  <c r="I418" i="18"/>
  <c r="H11" i="10" s="1"/>
  <c r="I571" i="18"/>
  <c r="I650" i="18" l="1"/>
  <c r="I651" i="18" s="1"/>
  <c r="I463" i="18"/>
  <c r="I464" i="18" s="1"/>
  <c r="H12" i="10" s="1"/>
  <c r="I572" i="18"/>
  <c r="I573" i="18" s="1"/>
  <c r="H14" i="10" s="1"/>
  <c r="I70" i="18"/>
  <c r="I138" i="18"/>
  <c r="I202" i="18"/>
  <c r="I203" i="18" s="1"/>
  <c r="H7" i="10" s="1"/>
  <c r="I308" i="18"/>
  <c r="I139" i="18" l="1"/>
  <c r="I140" i="18"/>
  <c r="H6" i="10" s="1"/>
  <c r="I71" i="18"/>
  <c r="I72" i="18" s="1"/>
  <c r="H5" i="10" s="1"/>
  <c r="I309" i="18"/>
  <c r="I310" i="18" s="1"/>
  <c r="H9" i="10" s="1"/>
  <c r="N16" i="10" l="1"/>
  <c r="N14" i="10"/>
  <c r="N13" i="10"/>
  <c r="N12" i="10"/>
  <c r="N11" i="10"/>
  <c r="N10" i="10"/>
  <c r="N9" i="10"/>
  <c r="N8" i="10"/>
  <c r="N7" i="10"/>
  <c r="N6" i="10"/>
  <c r="N5" i="10"/>
  <c r="L16" i="10"/>
  <c r="L14" i="10"/>
  <c r="L13" i="10"/>
  <c r="L12" i="10"/>
  <c r="L11" i="10"/>
  <c r="L10" i="10"/>
  <c r="L9" i="10"/>
  <c r="L8" i="10"/>
  <c r="L7" i="10"/>
  <c r="L6" i="10"/>
  <c r="L5" i="10"/>
  <c r="I16" i="10"/>
  <c r="I14" i="10"/>
  <c r="I13" i="10"/>
  <c r="I12" i="10"/>
  <c r="I11" i="10"/>
  <c r="I10" i="10"/>
  <c r="I9" i="10"/>
  <c r="I8" i="10"/>
  <c r="I7" i="10"/>
  <c r="I6" i="10"/>
  <c r="I5" i="10"/>
  <c r="L29" i="10" l="1"/>
  <c r="K6" i="11" s="1"/>
  <c r="L6" i="11" s="1"/>
  <c r="I29" i="10"/>
  <c r="H6" i="11" s="1"/>
  <c r="I6" i="11" s="1"/>
  <c r="P7" i="10"/>
  <c r="P13" i="10"/>
  <c r="P8" i="10"/>
  <c r="N29" i="10"/>
  <c r="M6" i="11" s="1"/>
  <c r="N6" i="11" s="1"/>
  <c r="P9" i="10"/>
  <c r="P14" i="10"/>
  <c r="P10" i="10"/>
  <c r="P16" i="10"/>
  <c r="P5" i="10"/>
  <c r="P11" i="10"/>
  <c r="P6" i="10"/>
  <c r="P12" i="10"/>
  <c r="I29" i="11" l="1"/>
  <c r="N29" i="11"/>
  <c r="P6" i="11"/>
  <c r="L29" i="11"/>
  <c r="P29" i="10"/>
  <c r="P29" i="11" l="1"/>
  <c r="AC1125" i="9" l="1"/>
  <c r="AC1131" i="9"/>
  <c r="AD1131" i="9"/>
  <c r="AE1132" i="9"/>
  <c r="AE1133" i="9"/>
  <c r="AD1135" i="9"/>
  <c r="AE1135" i="9"/>
  <c r="AC1135" i="9" s="1"/>
  <c r="AE1139" i="9"/>
  <c r="AD1141" i="9"/>
  <c r="AE1141" i="9"/>
  <c r="AC1141" i="9" s="1"/>
  <c r="AE1145" i="9"/>
  <c r="AD1147" i="9"/>
  <c r="AE1147" i="9"/>
  <c r="AC1147" i="9" s="1"/>
  <c r="AB1150" i="9"/>
  <c r="AE1151" i="9"/>
  <c r="AD1153" i="9"/>
  <c r="AE1153" i="9"/>
  <c r="AC1153" i="9" s="1"/>
  <c r="K35" i="3" l="1"/>
  <c r="K36" i="3" l="1"/>
  <c r="H12" i="6"/>
  <c r="H36" i="6"/>
  <c r="H48" i="6"/>
  <c r="H60" i="6"/>
  <c r="H192" i="6"/>
  <c r="H195" i="6"/>
  <c r="H204" i="6"/>
  <c r="H207" i="6"/>
  <c r="F8" i="5"/>
  <c r="F7" i="5"/>
  <c r="F6" i="5"/>
  <c r="F5" i="5"/>
  <c r="AE90" i="9"/>
  <c r="AE83" i="9"/>
  <c r="AE78" i="9"/>
  <c r="AE69" i="9"/>
  <c r="AE60" i="9"/>
  <c r="AE21" i="9"/>
  <c r="AE16" i="9"/>
  <c r="H6" i="15"/>
  <c r="O6" i="15"/>
  <c r="AG6" i="15" s="1"/>
  <c r="Q6" i="15"/>
  <c r="H7" i="15"/>
  <c r="Q7" i="15"/>
  <c r="H9" i="15"/>
  <c r="O9" i="15"/>
  <c r="AG9" i="15" s="1"/>
  <c r="I10" i="15" s="1"/>
  <c r="Q9" i="15"/>
  <c r="H10" i="15"/>
  <c r="Q10" i="15"/>
  <c r="H12" i="15"/>
  <c r="O12" i="15"/>
  <c r="AG12" i="15" s="1"/>
  <c r="AG13" i="15" s="1"/>
  <c r="Q12" i="15"/>
  <c r="H13" i="15"/>
  <c r="Q13" i="15"/>
  <c r="H15" i="15"/>
  <c r="O15" i="15"/>
  <c r="AG15" i="15" s="1"/>
  <c r="I16" i="15" s="1"/>
  <c r="Q15" i="15"/>
  <c r="H16" i="15"/>
  <c r="Q16" i="15"/>
  <c r="H18" i="15"/>
  <c r="O18" i="15"/>
  <c r="AA18" i="15" s="1"/>
  <c r="Q18" i="15"/>
  <c r="H19" i="15"/>
  <c r="Q19" i="15"/>
  <c r="H21" i="15"/>
  <c r="O21" i="15"/>
  <c r="AA21" i="15" s="1"/>
  <c r="AA22" i="15" s="1"/>
  <c r="Q21" i="15"/>
  <c r="H22" i="15"/>
  <c r="Q22" i="15"/>
  <c r="H24" i="15"/>
  <c r="O24" i="15"/>
  <c r="AA24" i="15" s="1"/>
  <c r="Q24" i="15"/>
  <c r="H25" i="15"/>
  <c r="Q25" i="15"/>
  <c r="H27" i="15"/>
  <c r="O27" i="15"/>
  <c r="AJ27" i="15" s="1"/>
  <c r="Q27" i="15"/>
  <c r="H28" i="15"/>
  <c r="O28" i="15"/>
  <c r="AI28" i="15" s="1"/>
  <c r="AI29" i="15" s="1"/>
  <c r="Q28" i="15"/>
  <c r="H29" i="15"/>
  <c r="Q29" i="15"/>
  <c r="H30" i="15"/>
  <c r="Q30" i="15"/>
  <c r="H32" i="15"/>
  <c r="O32" i="15"/>
  <c r="Q32" i="15"/>
  <c r="AA32" i="15"/>
  <c r="I33" i="15" s="1"/>
  <c r="H33" i="15"/>
  <c r="Q33" i="15"/>
  <c r="H35" i="15"/>
  <c r="O35" i="15"/>
  <c r="AA35" i="15" s="1"/>
  <c r="Q35" i="15"/>
  <c r="H36" i="15"/>
  <c r="Q36" i="15"/>
  <c r="H38" i="15"/>
  <c r="O38" i="15"/>
  <c r="AA38" i="15" s="1"/>
  <c r="Q38" i="15"/>
  <c r="H39" i="15"/>
  <c r="Q39" i="15"/>
  <c r="H41" i="15"/>
  <c r="O41" i="15"/>
  <c r="AA41" i="15" s="1"/>
  <c r="Q41" i="15"/>
  <c r="H42" i="15"/>
  <c r="Q42" i="15"/>
  <c r="H44" i="15"/>
  <c r="O44" i="15"/>
  <c r="AA44" i="15" s="1"/>
  <c r="I45" i="15" s="1"/>
  <c r="O45" i="15" s="1"/>
  <c r="Q44" i="15"/>
  <c r="H45" i="15"/>
  <c r="Q45" i="15"/>
  <c r="H47" i="15"/>
  <c r="O47" i="15"/>
  <c r="AA47" i="15" s="1"/>
  <c r="AA48" i="15" s="1"/>
  <c r="Q47" i="15"/>
  <c r="H48" i="15"/>
  <c r="Q48" i="15"/>
  <c r="H50" i="15"/>
  <c r="O50" i="15"/>
  <c r="AH50" i="15" s="1"/>
  <c r="I57" i="15" s="1"/>
  <c r="Q50" i="15"/>
  <c r="H51" i="15"/>
  <c r="O51" i="15"/>
  <c r="AL51" i="15" s="1"/>
  <c r="I59" i="15" s="1"/>
  <c r="O59" i="15" s="1"/>
  <c r="Q51" i="15"/>
  <c r="H52" i="15"/>
  <c r="O52" i="15"/>
  <c r="AK52" i="15" s="1"/>
  <c r="Q52" i="15"/>
  <c r="H53" i="15"/>
  <c r="O53" i="15"/>
  <c r="AC53" i="15" s="1"/>
  <c r="AC55" i="15" s="1"/>
  <c r="Q53" i="15"/>
  <c r="H54" i="15"/>
  <c r="O54" i="15"/>
  <c r="AG54" i="15" s="1"/>
  <c r="AG55" i="15" s="1"/>
  <c r="Q54" i="15"/>
  <c r="H55" i="15"/>
  <c r="Q55" i="15"/>
  <c r="H56" i="15"/>
  <c r="Q56" i="15"/>
  <c r="H57" i="15"/>
  <c r="Q57" i="15"/>
  <c r="H58" i="15"/>
  <c r="Q58" i="15"/>
  <c r="H59" i="15"/>
  <c r="Q59" i="15"/>
  <c r="H61" i="15"/>
  <c r="O61" i="15"/>
  <c r="AB61" i="15" s="1"/>
  <c r="Q61" i="15"/>
  <c r="H62" i="15"/>
  <c r="O62" i="15"/>
  <c r="AG62" i="15" s="1"/>
  <c r="Q62" i="15"/>
  <c r="H63" i="15"/>
  <c r="Q63" i="15"/>
  <c r="H64" i="15"/>
  <c r="Q64" i="15"/>
  <c r="H66" i="15"/>
  <c r="O66" i="15"/>
  <c r="AA66" i="15" s="1"/>
  <c r="Q66" i="15"/>
  <c r="H67" i="15"/>
  <c r="Q67" i="15"/>
  <c r="H69" i="15"/>
  <c r="O69" i="15"/>
  <c r="AA69" i="15" s="1"/>
  <c r="Q69" i="15"/>
  <c r="H70" i="15"/>
  <c r="Q70" i="15"/>
  <c r="H72" i="15"/>
  <c r="O72" i="15"/>
  <c r="AA72" i="15" s="1"/>
  <c r="Q72" i="15"/>
  <c r="H73" i="15"/>
  <c r="Q73" i="15"/>
  <c r="H75" i="15"/>
  <c r="O75" i="15"/>
  <c r="AA75" i="15" s="1"/>
  <c r="I76" i="15" s="1"/>
  <c r="Q75" i="15"/>
  <c r="H76" i="15"/>
  <c r="Q76" i="15"/>
  <c r="H78" i="15"/>
  <c r="O78" i="15"/>
  <c r="AA78" i="15" s="1"/>
  <c r="Q78" i="15"/>
  <c r="H79" i="15"/>
  <c r="Q79" i="15"/>
  <c r="H81" i="15"/>
  <c r="O81" i="15"/>
  <c r="AA81" i="15" s="1"/>
  <c r="Q81" i="15"/>
  <c r="H82" i="15"/>
  <c r="Q82" i="15"/>
  <c r="H84" i="15"/>
  <c r="O84" i="15"/>
  <c r="AA84" i="15" s="1"/>
  <c r="Q84" i="15"/>
  <c r="H85" i="15"/>
  <c r="Q85" i="15"/>
  <c r="H87" i="15"/>
  <c r="O87" i="15"/>
  <c r="AA87" i="15" s="1"/>
  <c r="AA88" i="15" s="1"/>
  <c r="Q87" i="15"/>
  <c r="H88" i="15"/>
  <c r="Q88" i="15"/>
  <c r="H90" i="15"/>
  <c r="O90" i="15"/>
  <c r="AA90" i="15" s="1"/>
  <c r="Q90" i="15"/>
  <c r="H91" i="15"/>
  <c r="Q91" i="15"/>
  <c r="H93" i="15"/>
  <c r="O93" i="15"/>
  <c r="AA93" i="15" s="1"/>
  <c r="I94" i="15" s="1"/>
  <c r="Q93" i="15"/>
  <c r="H94" i="15"/>
  <c r="Q94" i="15"/>
  <c r="H96" i="15"/>
  <c r="O96" i="15"/>
  <c r="AA96" i="15" s="1"/>
  <c r="Q96" i="15"/>
  <c r="H97" i="15"/>
  <c r="Q97" i="15"/>
  <c r="H99" i="15"/>
  <c r="O99" i="15"/>
  <c r="AA99" i="15" s="1"/>
  <c r="Q99" i="15"/>
  <c r="H100" i="15"/>
  <c r="Q100" i="15"/>
  <c r="H102" i="15"/>
  <c r="O102" i="15"/>
  <c r="AA102" i="15" s="1"/>
  <c r="Q102" i="15"/>
  <c r="H103" i="15"/>
  <c r="Q103" i="15"/>
  <c r="H105" i="15"/>
  <c r="O105" i="15"/>
  <c r="AA105" i="15" s="1"/>
  <c r="AA106" i="15" s="1"/>
  <c r="Q105" i="15"/>
  <c r="H106" i="15"/>
  <c r="Q106" i="15"/>
  <c r="H108" i="15"/>
  <c r="O108" i="15"/>
  <c r="AA108" i="15" s="1"/>
  <c r="Q108" i="15"/>
  <c r="H109" i="15"/>
  <c r="Q109" i="15"/>
  <c r="H111" i="15"/>
  <c r="O111" i="15"/>
  <c r="AA111" i="15" s="1"/>
  <c r="I112" i="15" s="1"/>
  <c r="Q111" i="15"/>
  <c r="H112" i="15"/>
  <c r="Q112" i="15"/>
  <c r="H114" i="15"/>
  <c r="O114" i="15"/>
  <c r="AA114" i="15" s="1"/>
  <c r="Q114" i="15"/>
  <c r="H115" i="15"/>
  <c r="Q115" i="15"/>
  <c r="H117" i="15"/>
  <c r="O117" i="15"/>
  <c r="AA117" i="15" s="1"/>
  <c r="Q117" i="15"/>
  <c r="H118" i="15"/>
  <c r="Q118" i="15"/>
  <c r="H120" i="15"/>
  <c r="O120" i="15"/>
  <c r="AA120" i="15" s="1"/>
  <c r="Q120" i="15"/>
  <c r="H121" i="15"/>
  <c r="Q121" i="15"/>
  <c r="H123" i="15"/>
  <c r="O123" i="15"/>
  <c r="AC123" i="15" s="1"/>
  <c r="Q123" i="15"/>
  <c r="H124" i="15"/>
  <c r="O124" i="15"/>
  <c r="AG124" i="15" s="1"/>
  <c r="Q124" i="15"/>
  <c r="H125" i="15"/>
  <c r="Q125" i="15"/>
  <c r="H126" i="15"/>
  <c r="Q126" i="15"/>
  <c r="H128" i="15"/>
  <c r="O128" i="15"/>
  <c r="AA128" i="15" s="1"/>
  <c r="I129" i="15" s="1"/>
  <c r="Q128" i="15"/>
  <c r="H129" i="15"/>
  <c r="Q129" i="15"/>
  <c r="H131" i="15"/>
  <c r="O131" i="15"/>
  <c r="AA131" i="15" s="1"/>
  <c r="Q131" i="15"/>
  <c r="H132" i="15"/>
  <c r="Q132" i="15"/>
  <c r="H134" i="15"/>
  <c r="O134" i="15"/>
  <c r="AA134" i="15" s="1"/>
  <c r="Q134" i="15"/>
  <c r="H135" i="15"/>
  <c r="Q135" i="15"/>
  <c r="H137" i="15"/>
  <c r="O137" i="15"/>
  <c r="AA137" i="15" s="1"/>
  <c r="Q137" i="15"/>
  <c r="H138" i="15"/>
  <c r="Q138" i="15"/>
  <c r="H140" i="15"/>
  <c r="O140" i="15"/>
  <c r="AA140" i="15" s="1"/>
  <c r="Q140" i="15"/>
  <c r="H141" i="15"/>
  <c r="Q141" i="15"/>
  <c r="H143" i="15"/>
  <c r="O143" i="15"/>
  <c r="AA143" i="15" s="1"/>
  <c r="Q143" i="15"/>
  <c r="H144" i="15"/>
  <c r="Q144" i="15"/>
  <c r="H146" i="15"/>
  <c r="O146" i="15"/>
  <c r="AA146" i="15" s="1"/>
  <c r="I147" i="15" s="1"/>
  <c r="Q146" i="15"/>
  <c r="H147" i="15"/>
  <c r="Q147" i="15"/>
  <c r="H149" i="15"/>
  <c r="O149" i="15"/>
  <c r="AA149" i="15" s="1"/>
  <c r="Q149" i="15"/>
  <c r="H150" i="15"/>
  <c r="Q150" i="15"/>
  <c r="H152" i="15"/>
  <c r="O152" i="15"/>
  <c r="AA152" i="15" s="1"/>
  <c r="Q152" i="15"/>
  <c r="H153" i="15"/>
  <c r="Q153" i="15"/>
  <c r="H155" i="15"/>
  <c r="O155" i="15"/>
  <c r="AA155" i="15" s="1"/>
  <c r="Q155" i="15"/>
  <c r="H156" i="15"/>
  <c r="Q156" i="15"/>
  <c r="H158" i="15"/>
  <c r="O158" i="15"/>
  <c r="AA158" i="15" s="1"/>
  <c r="Q158" i="15"/>
  <c r="H159" i="15"/>
  <c r="Q159" i="15"/>
  <c r="H161" i="15"/>
  <c r="O161" i="15"/>
  <c r="AA161" i="15" s="1"/>
  <c r="Q161" i="15"/>
  <c r="H162" i="15"/>
  <c r="Q162" i="15"/>
  <c r="H164" i="15"/>
  <c r="O164" i="15"/>
  <c r="AA164" i="15" s="1"/>
  <c r="I165" i="15" s="1"/>
  <c r="Q164" i="15"/>
  <c r="H165" i="15"/>
  <c r="Q165" i="15"/>
  <c r="H167" i="15"/>
  <c r="O167" i="15"/>
  <c r="AA167" i="15" s="1"/>
  <c r="Q167" i="15"/>
  <c r="H168" i="15"/>
  <c r="Q168" i="15"/>
  <c r="H170" i="15"/>
  <c r="O170" i="15"/>
  <c r="AA170" i="15" s="1"/>
  <c r="Q170" i="15"/>
  <c r="H171" i="15"/>
  <c r="Q171" i="15"/>
  <c r="H173" i="15"/>
  <c r="O173" i="15"/>
  <c r="AA173" i="15" s="1"/>
  <c r="Q173" i="15"/>
  <c r="H174" i="15"/>
  <c r="Q174" i="15"/>
  <c r="H176" i="15"/>
  <c r="O176" i="15"/>
  <c r="AA176" i="15" s="1"/>
  <c r="Q176" i="15"/>
  <c r="H177" i="15"/>
  <c r="Q177" i="15"/>
  <c r="H179" i="15"/>
  <c r="O179" i="15"/>
  <c r="AA179" i="15" s="1"/>
  <c r="Q179" i="15"/>
  <c r="H180" i="15"/>
  <c r="Q180" i="15"/>
  <c r="H182" i="15"/>
  <c r="O182" i="15"/>
  <c r="AA182" i="15" s="1"/>
  <c r="I183" i="15" s="1"/>
  <c r="Q182" i="15"/>
  <c r="H183" i="15"/>
  <c r="Q183" i="15"/>
  <c r="H185" i="15"/>
  <c r="O185" i="15"/>
  <c r="AA185" i="15" s="1"/>
  <c r="Q185" i="15"/>
  <c r="H186" i="15"/>
  <c r="Q186" i="15"/>
  <c r="H188" i="15"/>
  <c r="O188" i="15"/>
  <c r="AA188" i="15" s="1"/>
  <c r="Q188" i="15"/>
  <c r="H189" i="15"/>
  <c r="Q189" i="15"/>
  <c r="H191" i="15"/>
  <c r="O191" i="15"/>
  <c r="AA191" i="15" s="1"/>
  <c r="I192" i="15" s="1"/>
  <c r="Q191" i="15"/>
  <c r="H192" i="15"/>
  <c r="Q192" i="15"/>
  <c r="H194" i="15"/>
  <c r="O194" i="15"/>
  <c r="AA194" i="15" s="1"/>
  <c r="Q194" i="15"/>
  <c r="H195" i="15"/>
  <c r="Q195" i="15"/>
  <c r="H197" i="15"/>
  <c r="O197" i="15"/>
  <c r="AA197" i="15" s="1"/>
  <c r="Q197" i="15"/>
  <c r="H198" i="15"/>
  <c r="Q198" i="15"/>
  <c r="H200" i="15"/>
  <c r="O200" i="15"/>
  <c r="AA200" i="15" s="1"/>
  <c r="I201" i="15" s="1"/>
  <c r="Q200" i="15"/>
  <c r="H201" i="15"/>
  <c r="Q201" i="15"/>
  <c r="H203" i="15"/>
  <c r="O203" i="15"/>
  <c r="AA203" i="15" s="1"/>
  <c r="Q203" i="15"/>
  <c r="H204" i="15"/>
  <c r="Q204" i="15"/>
  <c r="H206" i="15"/>
  <c r="O206" i="15"/>
  <c r="AA206" i="15" s="1"/>
  <c r="AA207" i="15" s="1"/>
  <c r="Q206" i="15"/>
  <c r="H207" i="15"/>
  <c r="Q207" i="15"/>
  <c r="H209" i="15"/>
  <c r="O209" i="15"/>
  <c r="AA209" i="15" s="1"/>
  <c r="Q209" i="15"/>
  <c r="H210" i="15"/>
  <c r="Q210" i="15"/>
  <c r="H212" i="15"/>
  <c r="O212" i="15"/>
  <c r="AA212" i="15" s="1"/>
  <c r="Q212" i="15"/>
  <c r="H213" i="15"/>
  <c r="Q213" i="15"/>
  <c r="H215" i="15"/>
  <c r="O215" i="15"/>
  <c r="AA215" i="15" s="1"/>
  <c r="Q215" i="15"/>
  <c r="H216" i="15"/>
  <c r="Q216" i="15"/>
  <c r="H218" i="15"/>
  <c r="O218" i="15"/>
  <c r="AA218" i="15" s="1"/>
  <c r="I219" i="15" s="1"/>
  <c r="Q218" i="15"/>
  <c r="H219" i="15"/>
  <c r="Q219" i="15"/>
  <c r="H221" i="15"/>
  <c r="O221" i="15"/>
  <c r="AA221" i="15" s="1"/>
  <c r="Q221" i="15"/>
  <c r="H222" i="15"/>
  <c r="Q222" i="15"/>
  <c r="H224" i="15"/>
  <c r="O224" i="15"/>
  <c r="AA224" i="15" s="1"/>
  <c r="Q224" i="15"/>
  <c r="H225" i="15"/>
  <c r="Q225" i="15"/>
  <c r="H227" i="15"/>
  <c r="O227" i="15"/>
  <c r="AA227" i="15" s="1"/>
  <c r="I228" i="15" s="1"/>
  <c r="Q227" i="15"/>
  <c r="H228" i="15"/>
  <c r="Q228" i="15"/>
  <c r="H230" i="15"/>
  <c r="O230" i="15"/>
  <c r="AA230" i="15" s="1"/>
  <c r="Q230" i="15"/>
  <c r="H231" i="15"/>
  <c r="Q231" i="15"/>
  <c r="H233" i="15"/>
  <c r="O233" i="15"/>
  <c r="AA233" i="15" s="1"/>
  <c r="Q233" i="15"/>
  <c r="H234" i="15"/>
  <c r="Q234" i="15"/>
  <c r="H236" i="15"/>
  <c r="O236" i="15"/>
  <c r="AB236" i="15" s="1"/>
  <c r="I237" i="15" s="1"/>
  <c r="Q236" i="15"/>
  <c r="H237" i="15"/>
  <c r="Q237" i="15"/>
  <c r="H239" i="15"/>
  <c r="O239" i="15"/>
  <c r="AB239" i="15" s="1"/>
  <c r="Q239" i="15"/>
  <c r="H240" i="15"/>
  <c r="Q240" i="15"/>
  <c r="H242" i="15"/>
  <c r="O242" i="15"/>
  <c r="AB242" i="15" s="1"/>
  <c r="Q242" i="15"/>
  <c r="H243" i="15"/>
  <c r="O243" i="15"/>
  <c r="AG243" i="15" s="1"/>
  <c r="AG244" i="15" s="1"/>
  <c r="Q243" i="15"/>
  <c r="H244" i="15"/>
  <c r="Q244" i="15"/>
  <c r="H245" i="15"/>
  <c r="Q245" i="15"/>
  <c r="H247" i="15"/>
  <c r="O247" i="15"/>
  <c r="AB247" i="15" s="1"/>
  <c r="Q247" i="15"/>
  <c r="H248" i="15"/>
  <c r="Q248" i="15"/>
  <c r="H250" i="15"/>
  <c r="O250" i="15"/>
  <c r="AB250" i="15" s="1"/>
  <c r="Q250" i="15"/>
  <c r="H251" i="15"/>
  <c r="Q251" i="15"/>
  <c r="H253" i="15"/>
  <c r="O253" i="15"/>
  <c r="AB253" i="15" s="1"/>
  <c r="I254" i="15" s="1"/>
  <c r="Q253" i="15"/>
  <c r="H254" i="15"/>
  <c r="Q254" i="15"/>
  <c r="H256" i="15"/>
  <c r="O256" i="15"/>
  <c r="AB256" i="15" s="1"/>
  <c r="Q256" i="15"/>
  <c r="H257" i="15"/>
  <c r="Q257" i="15"/>
  <c r="H259" i="15"/>
  <c r="O259" i="15"/>
  <c r="AB259" i="15" s="1"/>
  <c r="Q259" i="15"/>
  <c r="H260" i="15"/>
  <c r="Q260" i="15"/>
  <c r="H262" i="15"/>
  <c r="O262" i="15"/>
  <c r="AB262" i="15" s="1"/>
  <c r="I263" i="15" s="1"/>
  <c r="Q262" i="15"/>
  <c r="H263" i="15"/>
  <c r="Q263" i="15"/>
  <c r="H265" i="15"/>
  <c r="O265" i="15"/>
  <c r="AB265" i="15" s="1"/>
  <c r="Q265" i="15"/>
  <c r="H266" i="15"/>
  <c r="Q266" i="15"/>
  <c r="H268" i="15"/>
  <c r="O268" i="15"/>
  <c r="AB268" i="15" s="1"/>
  <c r="Q268" i="15"/>
  <c r="H269" i="15"/>
  <c r="Q269" i="15"/>
  <c r="H271" i="15"/>
  <c r="O271" i="15"/>
  <c r="AB271" i="15" s="1"/>
  <c r="I272" i="15" s="1"/>
  <c r="Q271" i="15"/>
  <c r="H272" i="15"/>
  <c r="Q272" i="15"/>
  <c r="H274" i="15"/>
  <c r="O274" i="15"/>
  <c r="AB274" i="15" s="1"/>
  <c r="Q274" i="15"/>
  <c r="H275" i="15"/>
  <c r="Q275" i="15"/>
  <c r="H277" i="15"/>
  <c r="O277" i="15"/>
  <c r="AB277" i="15" s="1"/>
  <c r="Q277" i="15"/>
  <c r="H278" i="15"/>
  <c r="Q278" i="15"/>
  <c r="H280" i="15"/>
  <c r="O280" i="15"/>
  <c r="AB280" i="15" s="1"/>
  <c r="Q280" i="15"/>
  <c r="H281" i="15"/>
  <c r="Q281" i="15"/>
  <c r="H283" i="15"/>
  <c r="O283" i="15"/>
  <c r="AF283" i="15" s="1"/>
  <c r="Q283" i="15"/>
  <c r="H284" i="15"/>
  <c r="Q284" i="15"/>
  <c r="H286" i="15"/>
  <c r="O286" i="15"/>
  <c r="AF286" i="15" s="1"/>
  <c r="Q286" i="15"/>
  <c r="H287" i="15"/>
  <c r="Q287" i="15"/>
  <c r="H289" i="15"/>
  <c r="O289" i="15"/>
  <c r="AA289" i="15" s="1"/>
  <c r="I290" i="15" s="1"/>
  <c r="Q289" i="15"/>
  <c r="H290" i="15"/>
  <c r="Q290" i="15"/>
  <c r="H292" i="15"/>
  <c r="O292" i="15"/>
  <c r="AA292" i="15" s="1"/>
  <c r="Q292" i="15"/>
  <c r="H293" i="15"/>
  <c r="Q293" i="15"/>
  <c r="H295" i="15"/>
  <c r="O295" i="15"/>
  <c r="AA295" i="15" s="1"/>
  <c r="AA296" i="15" s="1"/>
  <c r="Q295" i="15"/>
  <c r="H296" i="15"/>
  <c r="Q296" i="15"/>
  <c r="H298" i="15"/>
  <c r="O298" i="15"/>
  <c r="AA298" i="15" s="1"/>
  <c r="Q298" i="15"/>
  <c r="H299" i="15"/>
  <c r="Q299" i="15"/>
  <c r="H301" i="15"/>
  <c r="O301" i="15"/>
  <c r="AA301" i="15" s="1"/>
  <c r="Q301" i="15"/>
  <c r="H302" i="15"/>
  <c r="Q302" i="15"/>
  <c r="H304" i="15"/>
  <c r="O304" i="15"/>
  <c r="AA304" i="15" s="1"/>
  <c r="Q304" i="15"/>
  <c r="H305" i="15"/>
  <c r="Q305" i="15"/>
  <c r="H307" i="15"/>
  <c r="O307" i="15"/>
  <c r="AA307" i="15" s="1"/>
  <c r="Q307" i="15"/>
  <c r="H308" i="15"/>
  <c r="Q308" i="15"/>
  <c r="H310" i="15"/>
  <c r="O310" i="15"/>
  <c r="AA310" i="15" s="1"/>
  <c r="Q310" i="15"/>
  <c r="H311" i="15"/>
  <c r="Q311" i="15"/>
  <c r="H313" i="15"/>
  <c r="O313" i="15"/>
  <c r="AA313" i="15" s="1"/>
  <c r="Q313" i="15"/>
  <c r="H314" i="15"/>
  <c r="Q314" i="15"/>
  <c r="H316" i="15"/>
  <c r="O316" i="15"/>
  <c r="AA316" i="15" s="1"/>
  <c r="AA317" i="15" s="1"/>
  <c r="Q316" i="15"/>
  <c r="H317" i="15"/>
  <c r="Q317" i="15"/>
  <c r="H319" i="15"/>
  <c r="O319" i="15"/>
  <c r="AA319" i="15" s="1"/>
  <c r="Q319" i="15"/>
  <c r="H320" i="15"/>
  <c r="O320" i="15"/>
  <c r="AG320" i="15" s="1"/>
  <c r="Q320" i="15"/>
  <c r="H321" i="15"/>
  <c r="Q321" i="15"/>
  <c r="H322" i="15"/>
  <c r="Q322" i="15"/>
  <c r="H324" i="15"/>
  <c r="O324" i="15"/>
  <c r="AA324" i="15" s="1"/>
  <c r="Q324" i="15"/>
  <c r="H325" i="15"/>
  <c r="Q325" i="15"/>
  <c r="H327" i="15"/>
  <c r="O327" i="15"/>
  <c r="AA327" i="15" s="1"/>
  <c r="Q327" i="15"/>
  <c r="H328" i="15"/>
  <c r="Q328" i="15"/>
  <c r="H330" i="15"/>
  <c r="O330" i="15"/>
  <c r="AA330" i="15" s="1"/>
  <c r="Q330" i="15"/>
  <c r="H331" i="15"/>
  <c r="Q331" i="15"/>
  <c r="H333" i="15"/>
  <c r="O333" i="15"/>
  <c r="AA333" i="15" s="1"/>
  <c r="Q333" i="15"/>
  <c r="H334" i="15"/>
  <c r="Q334" i="15"/>
  <c r="H336" i="15"/>
  <c r="O336" i="15"/>
  <c r="AB336" i="15" s="1"/>
  <c r="Q336" i="15"/>
  <c r="H337" i="15"/>
  <c r="Q337" i="15"/>
  <c r="H339" i="15"/>
  <c r="O339" i="15"/>
  <c r="AB339" i="15" s="1"/>
  <c r="Q339" i="15"/>
  <c r="H340" i="15"/>
  <c r="Q340" i="15"/>
  <c r="H342" i="15"/>
  <c r="O342" i="15"/>
  <c r="AA342" i="15" s="1"/>
  <c r="AA343" i="15" s="1"/>
  <c r="Q342" i="15"/>
  <c r="H343" i="15"/>
  <c r="Q343" i="15"/>
  <c r="H345" i="15"/>
  <c r="O345" i="15"/>
  <c r="AA345" i="15" s="1"/>
  <c r="Q345" i="15"/>
  <c r="H346" i="15"/>
  <c r="Q346" i="15"/>
  <c r="H348" i="15"/>
  <c r="O348" i="15"/>
  <c r="AA348" i="15" s="1"/>
  <c r="AA349" i="15" s="1"/>
  <c r="Q348" i="15"/>
  <c r="H349" i="15"/>
  <c r="Q349" i="15"/>
  <c r="H351" i="15"/>
  <c r="O351" i="15"/>
  <c r="AB351" i="15" s="1"/>
  <c r="Q351" i="15"/>
  <c r="H352" i="15"/>
  <c r="Q352" i="15"/>
  <c r="H354" i="15"/>
  <c r="O354" i="15"/>
  <c r="AB354" i="15" s="1"/>
  <c r="Q354" i="15"/>
  <c r="H355" i="15"/>
  <c r="Q355" i="15"/>
  <c r="H357" i="15"/>
  <c r="O357" i="15"/>
  <c r="AB357" i="15" s="1"/>
  <c r="AB359" i="15" s="1"/>
  <c r="Q357" i="15"/>
  <c r="H358" i="15"/>
  <c r="O358" i="15"/>
  <c r="AG358" i="15" s="1"/>
  <c r="Q358" i="15"/>
  <c r="H359" i="15"/>
  <c r="Q359" i="15"/>
  <c r="H360" i="15"/>
  <c r="Q360" i="15"/>
  <c r="H362" i="15"/>
  <c r="O362" i="15"/>
  <c r="AA362" i="15" s="1"/>
  <c r="Q362" i="15"/>
  <c r="H363" i="15"/>
  <c r="Q363" i="15"/>
  <c r="H365" i="15"/>
  <c r="O365" i="15"/>
  <c r="AA365" i="15" s="1"/>
  <c r="Q365" i="15"/>
  <c r="H366" i="15"/>
  <c r="Q366" i="15"/>
  <c r="H368" i="15"/>
  <c r="O368" i="15"/>
  <c r="AA368" i="15" s="1"/>
  <c r="Q368" i="15"/>
  <c r="H369" i="15"/>
  <c r="Q369" i="15"/>
  <c r="H371" i="15"/>
  <c r="O371" i="15"/>
  <c r="AA371" i="15" s="1"/>
  <c r="Q371" i="15"/>
  <c r="H372" i="15"/>
  <c r="Q372" i="15"/>
  <c r="H374" i="15"/>
  <c r="O374" i="15"/>
  <c r="AA374" i="15" s="1"/>
  <c r="AA376" i="15" s="1"/>
  <c r="Q374" i="15"/>
  <c r="H375" i="15"/>
  <c r="O375" i="15"/>
  <c r="AG375" i="15" s="1"/>
  <c r="Q375" i="15"/>
  <c r="H376" i="15"/>
  <c r="Q376" i="15"/>
  <c r="H377" i="15"/>
  <c r="Q377" i="15"/>
  <c r="H379" i="15"/>
  <c r="O379" i="15"/>
  <c r="AA379" i="15" s="1"/>
  <c r="Q379" i="15"/>
  <c r="H380" i="15"/>
  <c r="Q380" i="15"/>
  <c r="H382" i="15"/>
  <c r="O382" i="15"/>
  <c r="AA382" i="15" s="1"/>
  <c r="Q382" i="15"/>
  <c r="H383" i="15"/>
  <c r="Q383" i="15"/>
  <c r="H385" i="15"/>
  <c r="O385" i="15"/>
  <c r="AH385" i="15" s="1"/>
  <c r="Q385" i="15"/>
  <c r="H386" i="15"/>
  <c r="O386" i="15"/>
  <c r="AE386" i="15" s="1"/>
  <c r="Q386" i="15"/>
  <c r="H387" i="15"/>
  <c r="Q387" i="15"/>
  <c r="H388" i="15"/>
  <c r="Q388" i="15"/>
  <c r="H390" i="15"/>
  <c r="O390" i="15"/>
  <c r="AD390" i="15" s="1"/>
  <c r="AD392" i="15" s="1"/>
  <c r="Q390" i="15"/>
  <c r="H391" i="15"/>
  <c r="O391" i="15"/>
  <c r="AG391" i="15" s="1"/>
  <c r="Q391" i="15"/>
  <c r="H392" i="15"/>
  <c r="Q392" i="15"/>
  <c r="H393" i="15"/>
  <c r="Q393" i="15"/>
  <c r="H395" i="15"/>
  <c r="O395" i="15"/>
  <c r="AA395" i="15" s="1"/>
  <c r="AA397" i="15" s="1"/>
  <c r="Q395" i="15"/>
  <c r="H396" i="15"/>
  <c r="O396" i="15"/>
  <c r="AG396" i="15" s="1"/>
  <c r="I398" i="15" s="1"/>
  <c r="O398" i="15" s="1"/>
  <c r="Q396" i="15"/>
  <c r="H397" i="15"/>
  <c r="Q397" i="15"/>
  <c r="H398" i="15"/>
  <c r="Q398" i="15"/>
  <c r="H400" i="15"/>
  <c r="O400" i="15"/>
  <c r="AA400" i="15" s="1"/>
  <c r="Q400" i="15"/>
  <c r="H401" i="15"/>
  <c r="Q401" i="15"/>
  <c r="H403" i="15"/>
  <c r="O403" i="15"/>
  <c r="AA403" i="15" s="1"/>
  <c r="Q403" i="15"/>
  <c r="H404" i="15"/>
  <c r="O404" i="15"/>
  <c r="AG404" i="15" s="1"/>
  <c r="I406" i="15" s="1"/>
  <c r="O406" i="15" s="1"/>
  <c r="Q404" i="15"/>
  <c r="H405" i="15"/>
  <c r="Q405" i="15"/>
  <c r="H406" i="15"/>
  <c r="Q406" i="15"/>
  <c r="H408" i="15"/>
  <c r="O408" i="15"/>
  <c r="AA408" i="15" s="1"/>
  <c r="AA409" i="15" s="1"/>
  <c r="Q408" i="15"/>
  <c r="H409" i="15"/>
  <c r="Q409" i="15"/>
  <c r="H411" i="15"/>
  <c r="O411" i="15"/>
  <c r="AA411" i="15" s="1"/>
  <c r="Q411" i="15"/>
  <c r="H412" i="15"/>
  <c r="Q412" i="15"/>
  <c r="H414" i="15"/>
  <c r="O414" i="15"/>
  <c r="AA414" i="15" s="1"/>
  <c r="Q414" i="15"/>
  <c r="H415" i="15"/>
  <c r="Q415" i="15"/>
  <c r="H417" i="15"/>
  <c r="O417" i="15"/>
  <c r="AA417" i="15" s="1"/>
  <c r="Q417" i="15"/>
  <c r="H418" i="15"/>
  <c r="Q418" i="15"/>
  <c r="H420" i="15"/>
  <c r="O420" i="15"/>
  <c r="AA420" i="15" s="1"/>
  <c r="Q420" i="15"/>
  <c r="H421" i="15"/>
  <c r="Q421" i="15"/>
  <c r="H423" i="15"/>
  <c r="O423" i="15"/>
  <c r="AA423" i="15" s="1"/>
  <c r="AA424" i="15" s="1"/>
  <c r="Q423" i="15"/>
  <c r="H424" i="15"/>
  <c r="Q424" i="15"/>
  <c r="H426" i="15"/>
  <c r="O426" i="15"/>
  <c r="AA426" i="15" s="1"/>
  <c r="Q426" i="15"/>
  <c r="H427" i="15"/>
  <c r="Q427" i="15"/>
  <c r="H429" i="15"/>
  <c r="O429" i="15"/>
  <c r="AA429" i="15" s="1"/>
  <c r="Q429" i="15"/>
  <c r="H430" i="15"/>
  <c r="Q430" i="15"/>
  <c r="H432" i="15"/>
  <c r="O432" i="15"/>
  <c r="AA432" i="15" s="1"/>
  <c r="Q432" i="15"/>
  <c r="H433" i="15"/>
  <c r="Q433" i="15"/>
  <c r="H435" i="15"/>
  <c r="O435" i="15"/>
  <c r="AA435" i="15" s="1"/>
  <c r="Q435" i="15"/>
  <c r="H436" i="15"/>
  <c r="Q436" i="15"/>
  <c r="H438" i="15"/>
  <c r="O438" i="15"/>
  <c r="AA438" i="15" s="1"/>
  <c r="Q438" i="15"/>
  <c r="H439" i="15"/>
  <c r="Q439" i="15"/>
  <c r="H441" i="15"/>
  <c r="O441" i="15"/>
  <c r="AA441" i="15" s="1"/>
  <c r="AA442" i="15" s="1"/>
  <c r="Q441" i="15"/>
  <c r="H442" i="15"/>
  <c r="Q442" i="15"/>
  <c r="H444" i="15"/>
  <c r="O444" i="15"/>
  <c r="AA444" i="15" s="1"/>
  <c r="Q444" i="15"/>
  <c r="H445" i="15"/>
  <c r="Q445" i="15"/>
  <c r="H447" i="15"/>
  <c r="O447" i="15"/>
  <c r="AA447" i="15" s="1"/>
  <c r="AA448" i="15" s="1"/>
  <c r="Q447" i="15"/>
  <c r="H448" i="15"/>
  <c r="Q448" i="15"/>
  <c r="H450" i="15"/>
  <c r="O450" i="15"/>
  <c r="AA450" i="15" s="1"/>
  <c r="Q450" i="15"/>
  <c r="H451" i="15"/>
  <c r="Q451" i="15"/>
  <c r="H453" i="15"/>
  <c r="O453" i="15"/>
  <c r="AA453" i="15" s="1"/>
  <c r="AA454" i="15" s="1"/>
  <c r="Q453" i="15"/>
  <c r="H454" i="15"/>
  <c r="Q454" i="15"/>
  <c r="H456" i="15"/>
  <c r="O456" i="15"/>
  <c r="AA456" i="15" s="1"/>
  <c r="Q456" i="15"/>
  <c r="H457" i="15"/>
  <c r="Q457" i="15"/>
  <c r="H459" i="15"/>
  <c r="O459" i="15"/>
  <c r="AA459" i="15" s="1"/>
  <c r="AA460" i="15" s="1"/>
  <c r="Q459" i="15"/>
  <c r="H460" i="15"/>
  <c r="Q460" i="15"/>
  <c r="H462" i="15"/>
  <c r="O462" i="15"/>
  <c r="AA462" i="15" s="1"/>
  <c r="Q462" i="15"/>
  <c r="H463" i="15"/>
  <c r="Q463" i="15"/>
  <c r="H465" i="15"/>
  <c r="O465" i="15"/>
  <c r="AA465" i="15" s="1"/>
  <c r="AA466" i="15" s="1"/>
  <c r="Q465" i="15"/>
  <c r="H466" i="15"/>
  <c r="Q466" i="15"/>
  <c r="H468" i="15"/>
  <c r="O468" i="15"/>
  <c r="AA468" i="15" s="1"/>
  <c r="Q468" i="15"/>
  <c r="H469" i="15"/>
  <c r="Q469" i="15"/>
  <c r="H471" i="15"/>
  <c r="O471" i="15"/>
  <c r="AA471" i="15" s="1"/>
  <c r="Q471" i="15"/>
  <c r="H472" i="15"/>
  <c r="Q472" i="15"/>
  <c r="H474" i="15"/>
  <c r="O474" i="15"/>
  <c r="AA474" i="15" s="1"/>
  <c r="Q474" i="15"/>
  <c r="H475" i="15"/>
  <c r="Q475" i="15"/>
  <c r="H4" i="6"/>
  <c r="L4" i="6"/>
  <c r="H5" i="6"/>
  <c r="H6" i="6"/>
  <c r="H10" i="6"/>
  <c r="L10" i="6" s="1"/>
  <c r="H11" i="6"/>
  <c r="H17" i="6"/>
  <c r="H18" i="6"/>
  <c r="H19" i="6"/>
  <c r="H20" i="6"/>
  <c r="L20" i="6" s="1"/>
  <c r="H23" i="6"/>
  <c r="H24" i="6"/>
  <c r="H25" i="6"/>
  <c r="H30" i="6"/>
  <c r="H31" i="6"/>
  <c r="H32" i="6"/>
  <c r="H33" i="6"/>
  <c r="H37" i="6"/>
  <c r="H38" i="6"/>
  <c r="H41" i="6"/>
  <c r="H44" i="6"/>
  <c r="H45" i="6"/>
  <c r="H46" i="6"/>
  <c r="L46" i="6" s="1"/>
  <c r="H50" i="6"/>
  <c r="H53" i="6"/>
  <c r="H54" i="6"/>
  <c r="H57" i="6"/>
  <c r="H58" i="6"/>
  <c r="H59" i="6"/>
  <c r="H65" i="6"/>
  <c r="H66" i="6"/>
  <c r="H67" i="6"/>
  <c r="H70" i="6"/>
  <c r="H71" i="6"/>
  <c r="H72" i="6"/>
  <c r="H73" i="6"/>
  <c r="H78" i="6"/>
  <c r="H79" i="6"/>
  <c r="H80" i="6"/>
  <c r="H83" i="6"/>
  <c r="H84" i="6"/>
  <c r="H85" i="6"/>
  <c r="H86" i="6"/>
  <c r="H92" i="6"/>
  <c r="H93" i="6"/>
  <c r="H94" i="6"/>
  <c r="H96" i="6"/>
  <c r="H97" i="6"/>
  <c r="H98" i="6"/>
  <c r="H101" i="6"/>
  <c r="H104" i="6"/>
  <c r="L104" i="6" s="1"/>
  <c r="H105" i="6"/>
  <c r="H106" i="6"/>
  <c r="L106" i="6" s="1"/>
  <c r="H108" i="6"/>
  <c r="H109" i="6"/>
  <c r="L109" i="6" s="1"/>
  <c r="H110" i="6"/>
  <c r="L110" i="6" s="1"/>
  <c r="H116" i="6"/>
  <c r="L116" i="6" s="1"/>
  <c r="H117" i="6"/>
  <c r="H118" i="6"/>
  <c r="L118" i="6" s="1"/>
  <c r="H120" i="6"/>
  <c r="H121" i="6"/>
  <c r="L121" i="6" s="1"/>
  <c r="H122" i="6"/>
  <c r="L122" i="6" s="1"/>
  <c r="H128" i="6"/>
  <c r="L128" i="6" s="1"/>
  <c r="H129" i="6"/>
  <c r="H131" i="6"/>
  <c r="H132" i="6"/>
  <c r="H133" i="6"/>
  <c r="H138" i="6"/>
  <c r="H139" i="6"/>
  <c r="H140" i="6"/>
  <c r="H143" i="6"/>
  <c r="H144" i="6"/>
  <c r="H145" i="6"/>
  <c r="H150" i="6"/>
  <c r="H151" i="6"/>
  <c r="H154" i="6"/>
  <c r="H155" i="6"/>
  <c r="H156" i="6"/>
  <c r="H161" i="6"/>
  <c r="H162" i="6"/>
  <c r="H163" i="6"/>
  <c r="L163" i="6" s="1"/>
  <c r="H167" i="6"/>
  <c r="H168" i="6"/>
  <c r="H169" i="6"/>
  <c r="L169" i="6" s="1"/>
  <c r="H170" i="6"/>
  <c r="L170" i="6" s="1"/>
  <c r="H175" i="6"/>
  <c r="H176" i="6"/>
  <c r="H177" i="6"/>
  <c r="H180" i="6"/>
  <c r="H181" i="6"/>
  <c r="H182" i="6"/>
  <c r="L182" i="6" s="1"/>
  <c r="H185" i="6"/>
  <c r="H189" i="6"/>
  <c r="H190" i="6"/>
  <c r="H191" i="6"/>
  <c r="H194" i="6"/>
  <c r="H197" i="6"/>
  <c r="H198" i="6"/>
  <c r="H201" i="6"/>
  <c r="H202" i="6"/>
  <c r="H205" i="6"/>
  <c r="H206" i="6"/>
  <c r="H209" i="6"/>
  <c r="H213" i="6"/>
  <c r="H214" i="6"/>
  <c r="I214" i="6"/>
  <c r="J214" i="6"/>
  <c r="H215" i="6"/>
  <c r="I215" i="6"/>
  <c r="J215" i="6"/>
  <c r="H216" i="6"/>
  <c r="I216" i="6"/>
  <c r="J216" i="6"/>
  <c r="I217" i="6"/>
  <c r="I218" i="6"/>
  <c r="I219" i="6"/>
  <c r="L219" i="6" s="1"/>
  <c r="I220" i="6"/>
  <c r="I221" i="6"/>
  <c r="I222" i="6"/>
  <c r="L222" i="6" s="1"/>
  <c r="I223" i="6"/>
  <c r="L223" i="6" s="1"/>
  <c r="I224" i="6"/>
  <c r="I225" i="6"/>
  <c r="I226" i="6"/>
  <c r="I227" i="6"/>
  <c r="I228" i="6"/>
  <c r="B25" i="5"/>
  <c r="D25" i="5" s="1"/>
  <c r="B24" i="5"/>
  <c r="D24" i="5" s="1"/>
  <c r="B23" i="5"/>
  <c r="D23" i="5" s="1"/>
  <c r="B22" i="5"/>
  <c r="D22" i="5" s="1"/>
  <c r="B21" i="5"/>
  <c r="AE3" i="10"/>
  <c r="AD3" i="10"/>
  <c r="D13" i="5"/>
  <c r="D21" i="5"/>
  <c r="D12" i="5"/>
  <c r="D11" i="5"/>
  <c r="H14" i="6" s="1"/>
  <c r="L14" i="6" s="1"/>
  <c r="K6" i="3"/>
  <c r="K21" i="3"/>
  <c r="K22" i="3"/>
  <c r="K23" i="3"/>
  <c r="K24" i="3"/>
  <c r="K25" i="3"/>
  <c r="G228" i="15" l="1"/>
  <c r="L154" i="6"/>
  <c r="I359" i="15"/>
  <c r="G359" i="15" s="1"/>
  <c r="G192" i="15"/>
  <c r="I466" i="15"/>
  <c r="O466" i="15" s="1"/>
  <c r="I376" i="15"/>
  <c r="I13" i="15"/>
  <c r="AA225" i="15"/>
  <c r="I225" i="15"/>
  <c r="O225" i="15" s="1"/>
  <c r="AA141" i="15"/>
  <c r="I141" i="15"/>
  <c r="O141" i="15" s="1"/>
  <c r="O16" i="15"/>
  <c r="G16" i="15"/>
  <c r="AE29" i="9" s="1"/>
  <c r="AE31" i="9" s="1"/>
  <c r="AC31" i="9" s="1"/>
  <c r="I436" i="15"/>
  <c r="G436" i="15" s="1"/>
  <c r="AA436" i="15"/>
  <c r="AA82" i="15"/>
  <c r="I82" i="15"/>
  <c r="O82" i="15" s="1"/>
  <c r="I401" i="15"/>
  <c r="O401" i="15" s="1"/>
  <c r="AA401" i="15"/>
  <c r="I334" i="15"/>
  <c r="G334" i="15" s="1"/>
  <c r="AA334" i="15"/>
  <c r="AA210" i="15"/>
  <c r="I210" i="15"/>
  <c r="G210" i="15" s="1"/>
  <c r="AA36" i="15"/>
  <c r="I36" i="15"/>
  <c r="O36" i="15" s="1"/>
  <c r="O10" i="15"/>
  <c r="G10" i="15"/>
  <c r="L228" i="6"/>
  <c r="AA314" i="15"/>
  <c r="I314" i="15"/>
  <c r="O314" i="15" s="1"/>
  <c r="I418" i="15"/>
  <c r="O418" i="15" s="1"/>
  <c r="AA418" i="15"/>
  <c r="I393" i="15"/>
  <c r="O393" i="15" s="1"/>
  <c r="AG392" i="15"/>
  <c r="I299" i="15"/>
  <c r="AA299" i="15"/>
  <c r="AA189" i="15"/>
  <c r="I189" i="15"/>
  <c r="O189" i="15" s="1"/>
  <c r="I42" i="15"/>
  <c r="AA42" i="15"/>
  <c r="I388" i="15"/>
  <c r="O388" i="15" s="1"/>
  <c r="AH387" i="15"/>
  <c r="I174" i="15"/>
  <c r="G174" i="15" s="1"/>
  <c r="AA174" i="15"/>
  <c r="L202" i="6"/>
  <c r="I360" i="15"/>
  <c r="O360" i="15" s="1"/>
  <c r="AG359" i="15"/>
  <c r="AB244" i="15"/>
  <c r="I244" i="15"/>
  <c r="O244" i="15" s="1"/>
  <c r="I58" i="15"/>
  <c r="AK55" i="15"/>
  <c r="AA445" i="15"/>
  <c r="I445" i="15"/>
  <c r="O445" i="15" s="1"/>
  <c r="I352" i="15"/>
  <c r="G352" i="15" s="1"/>
  <c r="AB352" i="15"/>
  <c r="AA138" i="15"/>
  <c r="I138" i="15"/>
  <c r="G138" i="15" s="1"/>
  <c r="I30" i="15"/>
  <c r="O30" i="15" s="1"/>
  <c r="AJ29" i="15"/>
  <c r="AA70" i="15"/>
  <c r="I70" i="15"/>
  <c r="G70" i="15" s="1"/>
  <c r="I472" i="15"/>
  <c r="O472" i="15" s="1"/>
  <c r="AA472" i="15"/>
  <c r="AA331" i="15"/>
  <c r="I331" i="15"/>
  <c r="O331" i="15" s="1"/>
  <c r="AB278" i="15"/>
  <c r="I278" i="15"/>
  <c r="O278" i="15" s="1"/>
  <c r="AA325" i="15"/>
  <c r="I325" i="15"/>
  <c r="O325" i="15" s="1"/>
  <c r="L151" i="6"/>
  <c r="AA451" i="15"/>
  <c r="I451" i="15"/>
  <c r="O451" i="15" s="1"/>
  <c r="AA103" i="15"/>
  <c r="I103" i="15"/>
  <c r="G103" i="15" s="1"/>
  <c r="AA19" i="15"/>
  <c r="I19" i="15"/>
  <c r="O19" i="15" s="1"/>
  <c r="I7" i="15"/>
  <c r="AG7" i="15"/>
  <c r="I377" i="15"/>
  <c r="O377" i="15" s="1"/>
  <c r="AG376" i="15"/>
  <c r="AA463" i="15"/>
  <c r="I463" i="15"/>
  <c r="I369" i="15"/>
  <c r="G369" i="15" s="1"/>
  <c r="AA369" i="15"/>
  <c r="I281" i="15"/>
  <c r="O281" i="15" s="1"/>
  <c r="AB281" i="15"/>
  <c r="AB260" i="15"/>
  <c r="I260" i="15"/>
  <c r="O260" i="15" s="1"/>
  <c r="AA156" i="15"/>
  <c r="I156" i="15"/>
  <c r="G156" i="15" s="1"/>
  <c r="G141" i="15"/>
  <c r="AA25" i="15"/>
  <c r="I25" i="15"/>
  <c r="G25" i="15" s="1"/>
  <c r="AA171" i="15"/>
  <c r="I171" i="15"/>
  <c r="AA469" i="15"/>
  <c r="I469" i="15"/>
  <c r="O469" i="15" s="1"/>
  <c r="AA427" i="15"/>
  <c r="I427" i="15"/>
  <c r="I322" i="15"/>
  <c r="O322" i="15" s="1"/>
  <c r="AG321" i="15"/>
  <c r="AA308" i="15"/>
  <c r="I308" i="15"/>
  <c r="O308" i="15" s="1"/>
  <c r="I121" i="15"/>
  <c r="G121" i="15" s="1"/>
  <c r="AA121" i="15"/>
  <c r="AA192" i="15"/>
  <c r="H203" i="6"/>
  <c r="H178" i="6"/>
  <c r="L178" i="6" s="1"/>
  <c r="H164" i="6"/>
  <c r="L164" i="6" s="1"/>
  <c r="H152" i="6"/>
  <c r="H141" i="6"/>
  <c r="H130" i="6"/>
  <c r="L130" i="6" s="1"/>
  <c r="L94" i="6"/>
  <c r="H81" i="6"/>
  <c r="H68" i="6"/>
  <c r="H55" i="6"/>
  <c r="H42" i="6"/>
  <c r="L42" i="6" s="1"/>
  <c r="H26" i="6"/>
  <c r="H13" i="6"/>
  <c r="I460" i="15"/>
  <c r="O460" i="15" s="1"/>
  <c r="I454" i="15"/>
  <c r="O454" i="15" s="1"/>
  <c r="I343" i="15"/>
  <c r="O343" i="15" s="1"/>
  <c r="I296" i="15"/>
  <c r="G45" i="15"/>
  <c r="H183" i="6"/>
  <c r="L183" i="6" s="1"/>
  <c r="H171" i="6"/>
  <c r="H159" i="6"/>
  <c r="H147" i="6"/>
  <c r="H135" i="6"/>
  <c r="H123" i="6"/>
  <c r="H111" i="6"/>
  <c r="H99" i="6"/>
  <c r="L99" i="6" s="1"/>
  <c r="H87" i="6"/>
  <c r="H63" i="6"/>
  <c r="H51" i="6"/>
  <c r="H39" i="6"/>
  <c r="H27" i="6"/>
  <c r="H15" i="6"/>
  <c r="I317" i="15"/>
  <c r="G317" i="15" s="1"/>
  <c r="L226" i="6"/>
  <c r="H212" i="6"/>
  <c r="H200" i="6"/>
  <c r="H188" i="6"/>
  <c r="L188" i="6" s="1"/>
  <c r="H174" i="6"/>
  <c r="H149" i="6"/>
  <c r="H137" i="6"/>
  <c r="H127" i="6"/>
  <c r="L127" i="6" s="1"/>
  <c r="H115" i="6"/>
  <c r="L115" i="6" s="1"/>
  <c r="H91" i="6"/>
  <c r="H77" i="6"/>
  <c r="L77" i="6" s="1"/>
  <c r="H62" i="6"/>
  <c r="H49" i="6"/>
  <c r="H9" i="6"/>
  <c r="I448" i="15"/>
  <c r="O448" i="15" s="1"/>
  <c r="AG405" i="15"/>
  <c r="I22" i="15"/>
  <c r="O22" i="15" s="1"/>
  <c r="AG16" i="15"/>
  <c r="H211" i="6"/>
  <c r="H187" i="6"/>
  <c r="L187" i="6" s="1"/>
  <c r="H173" i="6"/>
  <c r="H158" i="6"/>
  <c r="H126" i="6"/>
  <c r="H114" i="6"/>
  <c r="H103" i="6"/>
  <c r="L103" i="6" s="1"/>
  <c r="H90" i="6"/>
  <c r="H75" i="6"/>
  <c r="H61" i="6"/>
  <c r="L61" i="6" s="1"/>
  <c r="H35" i="6"/>
  <c r="H22" i="6"/>
  <c r="L22" i="6" s="1"/>
  <c r="H8" i="6"/>
  <c r="L8" i="6" s="1"/>
  <c r="H210" i="6"/>
  <c r="H199" i="6"/>
  <c r="H186" i="6"/>
  <c r="L186" i="6" s="1"/>
  <c r="H157" i="6"/>
  <c r="H146" i="6"/>
  <c r="H134" i="6"/>
  <c r="H125" i="6"/>
  <c r="H113" i="6"/>
  <c r="H102" i="6"/>
  <c r="H89" i="6"/>
  <c r="H74" i="6"/>
  <c r="H47" i="6"/>
  <c r="H34" i="6"/>
  <c r="H21" i="6"/>
  <c r="L21" i="6" s="1"/>
  <c r="H7" i="6"/>
  <c r="AB263" i="15"/>
  <c r="AA228" i="15"/>
  <c r="I207" i="15"/>
  <c r="AH55" i="15"/>
  <c r="H165" i="6"/>
  <c r="L133" i="6"/>
  <c r="I106" i="15"/>
  <c r="G59" i="15"/>
  <c r="L58" i="6"/>
  <c r="I409" i="15"/>
  <c r="G409" i="15" s="1"/>
  <c r="G360" i="15"/>
  <c r="I88" i="15"/>
  <c r="G88" i="15" s="1"/>
  <c r="I55" i="15"/>
  <c r="O55" i="15" s="1"/>
  <c r="AG10" i="15"/>
  <c r="L221" i="6"/>
  <c r="H193" i="6"/>
  <c r="L193" i="6" s="1"/>
  <c r="H179" i="6"/>
  <c r="H166" i="6"/>
  <c r="H153" i="6"/>
  <c r="L153" i="6" s="1"/>
  <c r="H142" i="6"/>
  <c r="H119" i="6"/>
  <c r="L119" i="6" s="1"/>
  <c r="H107" i="6"/>
  <c r="H95" i="6"/>
  <c r="H82" i="6"/>
  <c r="H69" i="6"/>
  <c r="H56" i="6"/>
  <c r="L56" i="6" s="1"/>
  <c r="H43" i="6"/>
  <c r="H29" i="6"/>
  <c r="I392" i="15"/>
  <c r="I349" i="15"/>
  <c r="H208" i="6"/>
  <c r="H196" i="6"/>
  <c r="H184" i="6"/>
  <c r="L184" i="6" s="1"/>
  <c r="H172" i="6"/>
  <c r="L172" i="6" s="1"/>
  <c r="H160" i="6"/>
  <c r="H148" i="6"/>
  <c r="H136" i="6"/>
  <c r="H124" i="6"/>
  <c r="L124" i="6" s="1"/>
  <c r="H112" i="6"/>
  <c r="L112" i="6" s="1"/>
  <c r="H100" i="6"/>
  <c r="L100" i="6" s="1"/>
  <c r="H88" i="6"/>
  <c r="L88" i="6" s="1"/>
  <c r="H76" i="6"/>
  <c r="H64" i="6"/>
  <c r="H52" i="6"/>
  <c r="L52" i="6" s="1"/>
  <c r="H40" i="6"/>
  <c r="L40" i="6" s="1"/>
  <c r="H28" i="6"/>
  <c r="L28" i="6" s="1"/>
  <c r="H16" i="6"/>
  <c r="L16" i="6" s="1"/>
  <c r="L190" i="6"/>
  <c r="L206" i="6"/>
  <c r="L70" i="6"/>
  <c r="L194" i="6"/>
  <c r="L175" i="6"/>
  <c r="L34" i="6"/>
  <c r="L195" i="6"/>
  <c r="L155" i="6"/>
  <c r="L139" i="6"/>
  <c r="L131" i="6"/>
  <c r="L78" i="6"/>
  <c r="L47" i="6"/>
  <c r="L37" i="6"/>
  <c r="L6" i="6"/>
  <c r="I439" i="15"/>
  <c r="AA439" i="15"/>
  <c r="I355" i="15"/>
  <c r="AB355" i="15"/>
  <c r="AA293" i="15"/>
  <c r="I293" i="15"/>
  <c r="O293" i="15" s="1"/>
  <c r="O183" i="15"/>
  <c r="G183" i="15"/>
  <c r="I177" i="15"/>
  <c r="AA177" i="15"/>
  <c r="O147" i="15"/>
  <c r="G147" i="15"/>
  <c r="O94" i="15"/>
  <c r="G94" i="15"/>
  <c r="I269" i="15"/>
  <c r="AB269" i="15"/>
  <c r="I234" i="15"/>
  <c r="AA234" i="15"/>
  <c r="O129" i="15"/>
  <c r="G129" i="15"/>
  <c r="I125" i="15"/>
  <c r="AC125" i="15"/>
  <c r="O76" i="15"/>
  <c r="G76" i="15"/>
  <c r="L216" i="6"/>
  <c r="L98" i="6"/>
  <c r="L67" i="6"/>
  <c r="L57" i="6"/>
  <c r="L36" i="6"/>
  <c r="L5" i="6"/>
  <c r="AA328" i="15"/>
  <c r="I328" i="15"/>
  <c r="O328" i="15" s="1"/>
  <c r="L138" i="6"/>
  <c r="L114" i="6"/>
  <c r="L97" i="6"/>
  <c r="L66" i="6"/>
  <c r="L25" i="6"/>
  <c r="I442" i="15"/>
  <c r="I433" i="15"/>
  <c r="AA433" i="15"/>
  <c r="I302" i="15"/>
  <c r="AA302" i="15"/>
  <c r="AB275" i="15"/>
  <c r="I275" i="15"/>
  <c r="O275" i="15" s="1"/>
  <c r="AB240" i="15"/>
  <c r="I240" i="15"/>
  <c r="O240" i="15" s="1"/>
  <c r="O165" i="15"/>
  <c r="G165" i="15"/>
  <c r="I159" i="15"/>
  <c r="AA159" i="15"/>
  <c r="I118" i="15"/>
  <c r="AA118" i="15"/>
  <c r="AB1053" i="9"/>
  <c r="AE387" i="15"/>
  <c r="I387" i="15"/>
  <c r="O387" i="15" s="1"/>
  <c r="I366" i="15"/>
  <c r="AA366" i="15"/>
  <c r="L215" i="6"/>
  <c r="L210" i="6"/>
  <c r="AB1059" i="9"/>
  <c r="AB1083" i="9"/>
  <c r="L162" i="6"/>
  <c r="L227" i="6"/>
  <c r="L209" i="6"/>
  <c r="L201" i="6"/>
  <c r="AB1017" i="9"/>
  <c r="L185" i="6"/>
  <c r="AB1071" i="9"/>
  <c r="L177" i="6"/>
  <c r="L161" i="6"/>
  <c r="L145" i="6"/>
  <c r="L129" i="6"/>
  <c r="L105" i="6"/>
  <c r="L96" i="6"/>
  <c r="L86" i="6"/>
  <c r="L65" i="6"/>
  <c r="L55" i="6"/>
  <c r="L45" i="6"/>
  <c r="L24" i="6"/>
  <c r="I421" i="15"/>
  <c r="AA421" i="15"/>
  <c r="I337" i="15"/>
  <c r="AB337" i="15"/>
  <c r="I251" i="15"/>
  <c r="AB251" i="15"/>
  <c r="I216" i="15"/>
  <c r="AA216" i="15"/>
  <c r="I153" i="15"/>
  <c r="AA153" i="15"/>
  <c r="I100" i="15"/>
  <c r="AA100" i="15"/>
  <c r="AG63" i="15"/>
  <c r="I64" i="15"/>
  <c r="O64" i="15" s="1"/>
  <c r="L220" i="6"/>
  <c r="L200" i="6"/>
  <c r="L176" i="6"/>
  <c r="AB1077" i="9"/>
  <c r="L152" i="6"/>
  <c r="L136" i="6"/>
  <c r="L85" i="6"/>
  <c r="L54" i="6"/>
  <c r="L23" i="6"/>
  <c r="L13" i="6"/>
  <c r="I457" i="15"/>
  <c r="AA457" i="15"/>
  <c r="G398" i="15"/>
  <c r="AA380" i="15"/>
  <c r="I380" i="15"/>
  <c r="O380" i="15" s="1"/>
  <c r="O290" i="15"/>
  <c r="G290" i="15"/>
  <c r="I284" i="15"/>
  <c r="AF284" i="15"/>
  <c r="AB257" i="15"/>
  <c r="I257" i="15"/>
  <c r="O257" i="15" s="1"/>
  <c r="AA222" i="15"/>
  <c r="I222" i="15"/>
  <c r="O222" i="15" s="1"/>
  <c r="I135" i="15"/>
  <c r="AA135" i="15"/>
  <c r="G57" i="15"/>
  <c r="O57" i="15"/>
  <c r="O33" i="15"/>
  <c r="G33" i="15"/>
  <c r="L144" i="6"/>
  <c r="L120" i="6"/>
  <c r="L84" i="6"/>
  <c r="L74" i="6"/>
  <c r="L53" i="6"/>
  <c r="L33" i="6"/>
  <c r="L12" i="6"/>
  <c r="I424" i="15"/>
  <c r="I415" i="15"/>
  <c r="AA415" i="15"/>
  <c r="I405" i="15"/>
  <c r="AA405" i="15"/>
  <c r="AG397" i="15"/>
  <c r="I198" i="15"/>
  <c r="AA198" i="15"/>
  <c r="AA39" i="15"/>
  <c r="I39" i="15"/>
  <c r="L192" i="6"/>
  <c r="L191" i="6"/>
  <c r="L167" i="6"/>
  <c r="L159" i="6"/>
  <c r="L143" i="6"/>
  <c r="L135" i="6"/>
  <c r="L83" i="6"/>
  <c r="L73" i="6"/>
  <c r="L63" i="6"/>
  <c r="L11" i="6"/>
  <c r="G393" i="15"/>
  <c r="AA363" i="15"/>
  <c r="I363" i="15"/>
  <c r="O363" i="15" s="1"/>
  <c r="G299" i="15"/>
  <c r="O299" i="15"/>
  <c r="O272" i="15"/>
  <c r="G272" i="15"/>
  <c r="I266" i="15"/>
  <c r="AB266" i="15"/>
  <c r="O237" i="15"/>
  <c r="G237" i="15"/>
  <c r="I231" i="15"/>
  <c r="AA231" i="15"/>
  <c r="AA204" i="15"/>
  <c r="I204" i="15"/>
  <c r="O204" i="15" s="1"/>
  <c r="I109" i="15"/>
  <c r="AA109" i="15"/>
  <c r="I63" i="15"/>
  <c r="AB63" i="15"/>
  <c r="L207" i="6"/>
  <c r="L225" i="6"/>
  <c r="L93" i="6"/>
  <c r="L72" i="6"/>
  <c r="L41" i="6"/>
  <c r="L31" i="6"/>
  <c r="AA430" i="15"/>
  <c r="I430" i="15"/>
  <c r="O430" i="15" s="1"/>
  <c r="I397" i="15"/>
  <c r="I180" i="15"/>
  <c r="AA180" i="15"/>
  <c r="I144" i="15"/>
  <c r="AA144" i="15"/>
  <c r="AA115" i="15"/>
  <c r="I115" i="15"/>
  <c r="O115" i="15" s="1"/>
  <c r="I91" i="15"/>
  <c r="AA91" i="15"/>
  <c r="I85" i="15"/>
  <c r="AA85" i="15"/>
  <c r="L218" i="6"/>
  <c r="L214" i="6"/>
  <c r="L198" i="6"/>
  <c r="AB1047" i="9"/>
  <c r="AB1107" i="9"/>
  <c r="L174" i="6"/>
  <c r="L150" i="6"/>
  <c r="L92" i="6"/>
  <c r="L71" i="6"/>
  <c r="L51" i="6"/>
  <c r="L30" i="6"/>
  <c r="I475" i="15"/>
  <c r="AA475" i="15"/>
  <c r="G406" i="15"/>
  <c r="G377" i="15"/>
  <c r="O254" i="15"/>
  <c r="G254" i="15"/>
  <c r="I248" i="15"/>
  <c r="AB248" i="15"/>
  <c r="O219" i="15"/>
  <c r="G219" i="15"/>
  <c r="I213" i="15"/>
  <c r="AA213" i="15"/>
  <c r="AA186" i="15"/>
  <c r="I186" i="15"/>
  <c r="O186" i="15" s="1"/>
  <c r="AA150" i="15"/>
  <c r="I150" i="15"/>
  <c r="O150" i="15" s="1"/>
  <c r="AA97" i="15"/>
  <c r="I97" i="15"/>
  <c r="O97" i="15" s="1"/>
  <c r="I73" i="15"/>
  <c r="AA73" i="15"/>
  <c r="I67" i="15"/>
  <c r="AA67" i="15"/>
  <c r="L168" i="6"/>
  <c r="L224" i="6"/>
  <c r="L217" i="6"/>
  <c r="L213" i="6"/>
  <c r="L205" i="6"/>
  <c r="L197" i="6"/>
  <c r="AB1023" i="9"/>
  <c r="L189" i="6"/>
  <c r="L181" i="6"/>
  <c r="L141" i="6"/>
  <c r="L117" i="6"/>
  <c r="L101" i="6"/>
  <c r="L81" i="6"/>
  <c r="L60" i="6"/>
  <c r="L50" i="6"/>
  <c r="L29" i="6"/>
  <c r="L19" i="6"/>
  <c r="L9" i="6"/>
  <c r="G392" i="15"/>
  <c r="O392" i="15"/>
  <c r="AA311" i="15"/>
  <c r="I311" i="15"/>
  <c r="O311" i="15" s="1"/>
  <c r="I305" i="15"/>
  <c r="AA305" i="15"/>
  <c r="I162" i="15"/>
  <c r="AA162" i="15"/>
  <c r="AA132" i="15"/>
  <c r="I132" i="15"/>
  <c r="O132" i="15" s="1"/>
  <c r="AA79" i="15"/>
  <c r="I79" i="15"/>
  <c r="O79" i="15" s="1"/>
  <c r="L148" i="6"/>
  <c r="L140" i="6"/>
  <c r="L90" i="6"/>
  <c r="L80" i="6"/>
  <c r="L59" i="6"/>
  <c r="L39" i="6"/>
  <c r="L18" i="6"/>
  <c r="O427" i="15"/>
  <c r="G427" i="15"/>
  <c r="AA412" i="15"/>
  <c r="I412" i="15"/>
  <c r="O412" i="15" s="1"/>
  <c r="AA346" i="15"/>
  <c r="I346" i="15"/>
  <c r="O346" i="15" s="1"/>
  <c r="I340" i="15"/>
  <c r="AB340" i="15"/>
  <c r="G263" i="15"/>
  <c r="O263" i="15"/>
  <c r="O201" i="15"/>
  <c r="G201" i="15"/>
  <c r="I195" i="15"/>
  <c r="AA195" i="15"/>
  <c r="AA168" i="15"/>
  <c r="I168" i="15"/>
  <c r="O168" i="15" s="1"/>
  <c r="AG125" i="15"/>
  <c r="I126" i="15"/>
  <c r="O126" i="15" s="1"/>
  <c r="G42" i="15"/>
  <c r="O42" i="15"/>
  <c r="L204" i="6"/>
  <c r="AB1029" i="9"/>
  <c r="AB1005" i="9"/>
  <c r="L180" i="6"/>
  <c r="L156" i="6"/>
  <c r="L132" i="6"/>
  <c r="L108" i="6"/>
  <c r="L89" i="6"/>
  <c r="L79" i="6"/>
  <c r="L69" i="6"/>
  <c r="L48" i="6"/>
  <c r="L17" i="6"/>
  <c r="L7" i="6"/>
  <c r="I383" i="15"/>
  <c r="AA383" i="15"/>
  <c r="G376" i="15"/>
  <c r="O376" i="15"/>
  <c r="I372" i="15"/>
  <c r="AA372" i="15"/>
  <c r="I321" i="15"/>
  <c r="AA321" i="15"/>
  <c r="I287" i="15"/>
  <c r="AF287" i="15"/>
  <c r="O112" i="15"/>
  <c r="G112" i="15"/>
  <c r="G64" i="15"/>
  <c r="G325" i="15"/>
  <c r="G308" i="15"/>
  <c r="I56" i="15"/>
  <c r="O56" i="15" s="1"/>
  <c r="I48" i="15"/>
  <c r="O48" i="15" s="1"/>
  <c r="I29" i="15"/>
  <c r="O29" i="15" s="1"/>
  <c r="O25" i="15"/>
  <c r="G22" i="15"/>
  <c r="I245" i="15"/>
  <c r="O245" i="15" s="1"/>
  <c r="O228" i="15"/>
  <c r="O210" i="15"/>
  <c r="O192" i="15"/>
  <c r="O156" i="15"/>
  <c r="O138" i="15"/>
  <c r="O121" i="15"/>
  <c r="AL55" i="15"/>
  <c r="L44" i="6"/>
  <c r="L38" i="6"/>
  <c r="L32" i="6"/>
  <c r="AA45" i="15"/>
  <c r="AA290" i="15"/>
  <c r="AB272" i="15"/>
  <c r="AB254" i="15"/>
  <c r="AB237" i="15"/>
  <c r="AA219" i="15"/>
  <c r="AA201" i="15"/>
  <c r="AA183" i="15"/>
  <c r="AA165" i="15"/>
  <c r="AA147" i="15"/>
  <c r="AA129" i="15"/>
  <c r="AA112" i="15"/>
  <c r="AA94" i="15"/>
  <c r="AA76" i="15"/>
  <c r="AA33" i="15"/>
  <c r="G30" i="15"/>
  <c r="L35" i="6" l="1"/>
  <c r="O88" i="15"/>
  <c r="O70" i="15"/>
  <c r="G244" i="15"/>
  <c r="O436" i="15"/>
  <c r="O359" i="15"/>
  <c r="AE214" i="9"/>
  <c r="AE216" i="9" s="1"/>
  <c r="AC216" i="9" s="1"/>
  <c r="L125" i="6"/>
  <c r="L157" i="6"/>
  <c r="AB1095" i="9"/>
  <c r="AB1041" i="9"/>
  <c r="L49" i="6"/>
  <c r="L179" i="6"/>
  <c r="L91" i="6"/>
  <c r="L149" i="6"/>
  <c r="L111" i="6"/>
  <c r="L68" i="6"/>
  <c r="AB999" i="9"/>
  <c r="L82" i="6"/>
  <c r="L26" i="6"/>
  <c r="AB1065" i="9"/>
  <c r="L165" i="6"/>
  <c r="L173" i="6"/>
  <c r="AB1035" i="9"/>
  <c r="AB1101" i="9"/>
  <c r="L123" i="6"/>
  <c r="L102" i="6"/>
  <c r="L203" i="6"/>
  <c r="L196" i="6"/>
  <c r="AB1011" i="9"/>
  <c r="L113" i="6"/>
  <c r="L62" i="6"/>
  <c r="L95" i="6"/>
  <c r="AC612" i="9"/>
  <c r="AC614" i="9" s="1"/>
  <c r="L211" i="6"/>
  <c r="L147" i="6"/>
  <c r="G387" i="15"/>
  <c r="G281" i="15"/>
  <c r="G401" i="15"/>
  <c r="G36" i="15"/>
  <c r="G472" i="15"/>
  <c r="O103" i="15"/>
  <c r="G460" i="15"/>
  <c r="G55" i="15"/>
  <c r="G328" i="15"/>
  <c r="O409" i="15"/>
  <c r="G293" i="15"/>
  <c r="O317" i="15"/>
  <c r="G388" i="15"/>
  <c r="G466" i="15"/>
  <c r="O352" i="15"/>
  <c r="O334" i="15"/>
  <c r="G19" i="15"/>
  <c r="G343" i="15"/>
  <c r="G445" i="15"/>
  <c r="O174" i="15"/>
  <c r="G454" i="15"/>
  <c r="G418" i="15"/>
  <c r="G331" i="15"/>
  <c r="G225" i="15"/>
  <c r="G13" i="15"/>
  <c r="O13" i="15"/>
  <c r="AD31" i="9"/>
  <c r="G322" i="15"/>
  <c r="AE263" i="9"/>
  <c r="AE265" i="9" s="1"/>
  <c r="AC265" i="9" s="1"/>
  <c r="AE893" i="9"/>
  <c r="AE551" i="9"/>
  <c r="AE553" i="9" s="1"/>
  <c r="AC553" i="9" s="1"/>
  <c r="AE156" i="9"/>
  <c r="AE158" i="9" s="1"/>
  <c r="AC158" i="9" s="1"/>
  <c r="AE401" i="9"/>
  <c r="AE403" i="9" s="1"/>
  <c r="AC403" i="9" s="1"/>
  <c r="AE186" i="9"/>
  <c r="G48" i="15"/>
  <c r="O106" i="15"/>
  <c r="G106" i="15"/>
  <c r="G314" i="15"/>
  <c r="G469" i="15"/>
  <c r="O296" i="15"/>
  <c r="G296" i="15"/>
  <c r="L158" i="6"/>
  <c r="L87" i="6"/>
  <c r="L107" i="6"/>
  <c r="L76" i="6"/>
  <c r="L142" i="6"/>
  <c r="G7" i="15"/>
  <c r="O7" i="15"/>
  <c r="L75" i="6"/>
  <c r="L160" i="6"/>
  <c r="L15" i="6"/>
  <c r="L171" i="6"/>
  <c r="G448" i="15"/>
  <c r="L126" i="6"/>
  <c r="L43" i="6"/>
  <c r="O369" i="15"/>
  <c r="AB1089" i="9"/>
  <c r="L64" i="6"/>
  <c r="G349" i="15"/>
  <c r="O349" i="15"/>
  <c r="G207" i="15"/>
  <c r="AE543" i="9" s="1"/>
  <c r="AE545" i="9" s="1"/>
  <c r="AC545" i="9" s="1"/>
  <c r="O207" i="15"/>
  <c r="L134" i="6"/>
  <c r="L146" i="6"/>
  <c r="G260" i="15"/>
  <c r="G82" i="15"/>
  <c r="L166" i="6"/>
  <c r="L212" i="6"/>
  <c r="O171" i="15"/>
  <c r="G171" i="15"/>
  <c r="G278" i="15"/>
  <c r="G346" i="15"/>
  <c r="L199" i="6"/>
  <c r="O463" i="15"/>
  <c r="G463" i="15"/>
  <c r="G451" i="15"/>
  <c r="AE1060" i="9" s="1"/>
  <c r="AE1062" i="9" s="1"/>
  <c r="AC1062" i="9" s="1"/>
  <c r="G189" i="15"/>
  <c r="L137" i="6"/>
  <c r="L27" i="6"/>
  <c r="AD216" i="9"/>
  <c r="G186" i="15"/>
  <c r="L208" i="6"/>
  <c r="G58" i="15"/>
  <c r="O58" i="15"/>
  <c r="AD477" i="9"/>
  <c r="AE599" i="9"/>
  <c r="AE601" i="9" s="1"/>
  <c r="AC601" i="9" s="1"/>
  <c r="AD601" i="9"/>
  <c r="G67" i="15"/>
  <c r="O67" i="15"/>
  <c r="AC252" i="9"/>
  <c r="AC254" i="9" s="1"/>
  <c r="AC701" i="9"/>
  <c r="AC703" i="9" s="1"/>
  <c r="AE106" i="9"/>
  <c r="AC355" i="9"/>
  <c r="AC358" i="9" s="1"/>
  <c r="G372" i="15"/>
  <c r="O372" i="15"/>
  <c r="AC382" i="9"/>
  <c r="AC384" i="9" s="1"/>
  <c r="G412" i="15"/>
  <c r="AE1090" i="9"/>
  <c r="AE1092" i="9" s="1"/>
  <c r="AC1092" i="9" s="1"/>
  <c r="G204" i="15"/>
  <c r="AC276" i="9"/>
  <c r="AC278" i="9" s="1"/>
  <c r="G275" i="15"/>
  <c r="AC564" i="9"/>
  <c r="AC566" i="9" s="1"/>
  <c r="AC284" i="9"/>
  <c r="AC286" i="9" s="1"/>
  <c r="AC645" i="9"/>
  <c r="AC647" i="9" s="1"/>
  <c r="AC588" i="9"/>
  <c r="AC590" i="9" s="1"/>
  <c r="G109" i="15"/>
  <c r="O109" i="15"/>
  <c r="AE950" i="9"/>
  <c r="G198" i="15"/>
  <c r="O198" i="15"/>
  <c r="G153" i="15"/>
  <c r="O153" i="15"/>
  <c r="O421" i="15"/>
  <c r="G421" i="15"/>
  <c r="AC742" i="9"/>
  <c r="AC744" i="9" s="1"/>
  <c r="G29" i="15"/>
  <c r="G380" i="15"/>
  <c r="AC620" i="9"/>
  <c r="AC622" i="9" s="1"/>
  <c r="AE1102" i="9"/>
  <c r="AE1104" i="9" s="1"/>
  <c r="AC1104" i="9" s="1"/>
  <c r="AC319" i="9"/>
  <c r="AC322" i="9" s="1"/>
  <c r="G168" i="15"/>
  <c r="G126" i="15"/>
  <c r="AC268" i="9"/>
  <c r="AC270" i="9" s="1"/>
  <c r="AC734" i="9"/>
  <c r="AC736" i="9" s="1"/>
  <c r="G363" i="15"/>
  <c r="AC364" i="9"/>
  <c r="AC367" i="9" s="1"/>
  <c r="G222" i="15"/>
  <c r="AC685" i="9"/>
  <c r="AC687" i="9" s="1"/>
  <c r="D3" i="5"/>
  <c r="AC337" i="9"/>
  <c r="AC340" i="9" s="1"/>
  <c r="AC374" i="9"/>
  <c r="AC376" i="9" s="1"/>
  <c r="G340" i="15"/>
  <c r="O340" i="15"/>
  <c r="AC653" i="9"/>
  <c r="AC655" i="9" s="1"/>
  <c r="G79" i="15"/>
  <c r="G144" i="15"/>
  <c r="O144" i="15"/>
  <c r="AC346" i="9"/>
  <c r="AC349" i="9" s="1"/>
  <c r="G150" i="15"/>
  <c r="G266" i="15"/>
  <c r="O266" i="15"/>
  <c r="AC677" i="9"/>
  <c r="AC679" i="9" s="1"/>
  <c r="G216" i="15"/>
  <c r="O216" i="15"/>
  <c r="O433" i="15"/>
  <c r="G433" i="15"/>
  <c r="G234" i="15"/>
  <c r="O234" i="15"/>
  <c r="AC693" i="9"/>
  <c r="AC695" i="9" s="1"/>
  <c r="O383" i="15"/>
  <c r="G383" i="15"/>
  <c r="AC726" i="9"/>
  <c r="AC728" i="9" s="1"/>
  <c r="O366" i="15"/>
  <c r="G366" i="15"/>
  <c r="O442" i="15"/>
  <c r="G442" i="15"/>
  <c r="G355" i="15"/>
  <c r="O355" i="15"/>
  <c r="AC219" i="9"/>
  <c r="AC222" i="9" s="1"/>
  <c r="D4" i="5"/>
  <c r="G245" i="15"/>
  <c r="G195" i="15"/>
  <c r="O195" i="15"/>
  <c r="G162" i="15"/>
  <c r="O162" i="15"/>
  <c r="AC709" i="9"/>
  <c r="AC711" i="9" s="1"/>
  <c r="AC717" i="9"/>
  <c r="AC720" i="9" s="1"/>
  <c r="G85" i="15"/>
  <c r="O85" i="15"/>
  <c r="G180" i="15"/>
  <c r="O180" i="15"/>
  <c r="G56" i="15"/>
  <c r="AE957" i="9"/>
  <c r="G251" i="15"/>
  <c r="O251" i="15"/>
  <c r="G257" i="15"/>
  <c r="AC750" i="9"/>
  <c r="AC752" i="9" s="1"/>
  <c r="AC210" i="9"/>
  <c r="AC213" i="9" s="1"/>
  <c r="G269" i="15"/>
  <c r="O269" i="15"/>
  <c r="G177" i="15"/>
  <c r="O177" i="15"/>
  <c r="AC201" i="9"/>
  <c r="AC204" i="9" s="1"/>
  <c r="AC572" i="9"/>
  <c r="AC574" i="9" s="1"/>
  <c r="AC244" i="9"/>
  <c r="AC246" i="9" s="1"/>
  <c r="G213" i="15"/>
  <c r="O213" i="15"/>
  <c r="O475" i="15"/>
  <c r="G475" i="15"/>
  <c r="G311" i="15"/>
  <c r="AC398" i="9"/>
  <c r="AC400" i="9" s="1"/>
  <c r="AC260" i="9"/>
  <c r="AC262" i="9" s="1"/>
  <c r="G39" i="15"/>
  <c r="O39" i="15"/>
  <c r="AC540" i="9"/>
  <c r="AC542" i="9" s="1"/>
  <c r="AE184" i="9"/>
  <c r="G284" i="15"/>
  <c r="O284" i="15"/>
  <c r="G118" i="15"/>
  <c r="O118" i="15"/>
  <c r="C4" i="5"/>
  <c r="G91" i="15"/>
  <c r="O91" i="15"/>
  <c r="G63" i="15"/>
  <c r="O63" i="15"/>
  <c r="O405" i="15"/>
  <c r="G405" i="15"/>
  <c r="AC548" i="9"/>
  <c r="AC550" i="9" s="1"/>
  <c r="AC292" i="9"/>
  <c r="AC295" i="9" s="1"/>
  <c r="AC628" i="9"/>
  <c r="AC630" i="9" s="1"/>
  <c r="AC390" i="9"/>
  <c r="AC392" i="9" s="1"/>
  <c r="G97" i="15"/>
  <c r="AC596" i="9"/>
  <c r="AC598" i="9" s="1"/>
  <c r="G115" i="15"/>
  <c r="G135" i="15"/>
  <c r="O135" i="15"/>
  <c r="G159" i="15"/>
  <c r="O159" i="15"/>
  <c r="O439" i="15"/>
  <c r="G439" i="15"/>
  <c r="G287" i="15"/>
  <c r="O287" i="15"/>
  <c r="AC228" i="9"/>
  <c r="AC230" i="9" s="1"/>
  <c r="AC636" i="9"/>
  <c r="AC638" i="9" s="1"/>
  <c r="AE10" i="9"/>
  <c r="AE11" i="9" s="1"/>
  <c r="G73" i="15"/>
  <c r="O73" i="15"/>
  <c r="O397" i="15"/>
  <c r="G397" i="15"/>
  <c r="O415" i="15"/>
  <c r="G415" i="15"/>
  <c r="AC604" i="9"/>
  <c r="AC606" i="9" s="1"/>
  <c r="O457" i="15"/>
  <c r="G457" i="15"/>
  <c r="G337" i="15"/>
  <c r="O337" i="15"/>
  <c r="G302" i="15"/>
  <c r="O302" i="15"/>
  <c r="AC556" i="9"/>
  <c r="AC558" i="9" s="1"/>
  <c r="AE924" i="9"/>
  <c r="O321" i="15"/>
  <c r="G321" i="15"/>
  <c r="AC301" i="9"/>
  <c r="AC304" i="9" s="1"/>
  <c r="AC580" i="9"/>
  <c r="AC582" i="9" s="1"/>
  <c r="AC328" i="9"/>
  <c r="AC331" i="9" s="1"/>
  <c r="G248" i="15"/>
  <c r="O248" i="15"/>
  <c r="G132" i="15"/>
  <c r="AC661" i="9"/>
  <c r="AC663" i="9" s="1"/>
  <c r="O424" i="15"/>
  <c r="G424" i="15"/>
  <c r="G305" i="15"/>
  <c r="O305" i="15"/>
  <c r="AC236" i="9"/>
  <c r="AC238" i="9" s="1"/>
  <c r="AE196" i="9"/>
  <c r="AC310" i="9"/>
  <c r="AC313" i="9" s="1"/>
  <c r="AE970" i="9"/>
  <c r="G231" i="15"/>
  <c r="O231" i="15"/>
  <c r="G430" i="15"/>
  <c r="AC669" i="9"/>
  <c r="AC671" i="9" s="1"/>
  <c r="G100" i="15"/>
  <c r="O100" i="15"/>
  <c r="G125" i="15"/>
  <c r="O125" i="15"/>
  <c r="G240" i="15"/>
  <c r="AE182" i="9" l="1"/>
  <c r="AE475" i="9"/>
  <c r="AE477" i="9" s="1"/>
  <c r="AC477" i="9" s="1"/>
  <c r="AD403" i="9"/>
  <c r="AE943" i="9"/>
  <c r="AD265" i="9"/>
  <c r="AD158" i="9"/>
  <c r="AE820" i="9"/>
  <c r="AE126" i="9"/>
  <c r="AE128" i="9" s="1"/>
  <c r="AC128" i="9" s="1"/>
  <c r="AE591" i="9"/>
  <c r="AE593" i="9" s="1"/>
  <c r="AC593" i="9" s="1"/>
  <c r="AD1104" i="9"/>
  <c r="AE24" i="9"/>
  <c r="AE25" i="9" s="1"/>
  <c r="AE1048" i="9"/>
  <c r="AE1050" i="9" s="1"/>
  <c r="AC1050" i="9" s="1"/>
  <c r="AD840" i="9"/>
  <c r="AD553" i="9"/>
  <c r="AE408" i="9"/>
  <c r="AE410" i="9" s="1"/>
  <c r="AC410" i="9" s="1"/>
  <c r="AD410" i="9"/>
  <c r="AD545" i="9"/>
  <c r="AD1062" i="9"/>
  <c r="AD1092" i="9"/>
  <c r="C3" i="5"/>
  <c r="AE305" i="9"/>
  <c r="AE307" i="9" s="1"/>
  <c r="AC307" i="9" s="1"/>
  <c r="AD307" i="9"/>
  <c r="AE185" i="9"/>
  <c r="AE1054" i="9"/>
  <c r="AE1056" i="9" s="1"/>
  <c r="AC1056" i="9" s="1"/>
  <c r="AD1056" i="9"/>
  <c r="AD630" i="9"/>
  <c r="AD246" i="9"/>
  <c r="AE963" i="9"/>
  <c r="AE965" i="9" s="1"/>
  <c r="AC965" i="9" s="1"/>
  <c r="AD965" i="9"/>
  <c r="AD736" i="9"/>
  <c r="AE923" i="9"/>
  <c r="AE926" i="9" s="1"/>
  <c r="AC926" i="9" s="1"/>
  <c r="AD926" i="9"/>
  <c r="AD566" i="9"/>
  <c r="AE844" i="9"/>
  <c r="AE846" i="9" s="1"/>
  <c r="AC846" i="9" s="1"/>
  <c r="AD846" i="9"/>
  <c r="AE146" i="9"/>
  <c r="AE148" i="9" s="1"/>
  <c r="AC148" i="9" s="1"/>
  <c r="AD148" i="9"/>
  <c r="AE116" i="9"/>
  <c r="AE118" i="9" s="1"/>
  <c r="AC118" i="9" s="1"/>
  <c r="AD118" i="9"/>
  <c r="AA337" i="9"/>
  <c r="AA339" i="9" s="1"/>
  <c r="AB319" i="9"/>
  <c r="AB321" i="9" s="1"/>
  <c r="AE777" i="9"/>
  <c r="AE779" i="9" s="1"/>
  <c r="AC779" i="9" s="1"/>
  <c r="AD779" i="9"/>
  <c r="AD550" i="9"/>
  <c r="AB210" i="9"/>
  <c r="AB212" i="9" s="1"/>
  <c r="AD711" i="9"/>
  <c r="AE862" i="9"/>
  <c r="AE864" i="9" s="1"/>
  <c r="AC864" i="9" s="1"/>
  <c r="AD864" i="9"/>
  <c r="AE332" i="9"/>
  <c r="AE334" i="9" s="1"/>
  <c r="AC334" i="9" s="1"/>
  <c r="AD334" i="9"/>
  <c r="AD270" i="9"/>
  <c r="AD703" i="9"/>
  <c r="AE832" i="9"/>
  <c r="AE834" i="9" s="1"/>
  <c r="AC834" i="9" s="1"/>
  <c r="AD834" i="9"/>
  <c r="AD262" i="9"/>
  <c r="AE712" i="9"/>
  <c r="AE714" i="9" s="1"/>
  <c r="AC714" i="9" s="1"/>
  <c r="AD714" i="9"/>
  <c r="AD655" i="9"/>
  <c r="AE795" i="9"/>
  <c r="AE797" i="9" s="1"/>
  <c r="AC797" i="9" s="1"/>
  <c r="AD797" i="9"/>
  <c r="AD647" i="9"/>
  <c r="AE688" i="9"/>
  <c r="AE690" i="9" s="1"/>
  <c r="AC690" i="9" s="1"/>
  <c r="AD690" i="9"/>
  <c r="AD671" i="9"/>
  <c r="AE771" i="9"/>
  <c r="AE773" i="9" s="1"/>
  <c r="AC773" i="9" s="1"/>
  <c r="AD773" i="9"/>
  <c r="AE1030" i="9"/>
  <c r="AE1032" i="9" s="1"/>
  <c r="AC1032" i="9" s="1"/>
  <c r="AD1032" i="9"/>
  <c r="AE892" i="9"/>
  <c r="AE895" i="9" s="1"/>
  <c r="AC895" i="9" s="1"/>
  <c r="AD895" i="9"/>
  <c r="AE826" i="9"/>
  <c r="AE828" i="9" s="1"/>
  <c r="AC828" i="9" s="1"/>
  <c r="AD828" i="9"/>
  <c r="AE99" i="9"/>
  <c r="AE101" i="9" s="1"/>
  <c r="AC101" i="9" s="1"/>
  <c r="AD101" i="9"/>
  <c r="AE457" i="9"/>
  <c r="AE459" i="9" s="1"/>
  <c r="AC459" i="9" s="1"/>
  <c r="AD459" i="9"/>
  <c r="AB201" i="9"/>
  <c r="AB203" i="9" s="1"/>
  <c r="AD752" i="9"/>
  <c r="AE439" i="9"/>
  <c r="AE441" i="9" s="1"/>
  <c r="AC441" i="9" s="1"/>
  <c r="AD441" i="9"/>
  <c r="AD695" i="9"/>
  <c r="AE369" i="9"/>
  <c r="AE639" i="9"/>
  <c r="AE279" i="9"/>
  <c r="AE281" i="9" s="1"/>
  <c r="AC281" i="9" s="1"/>
  <c r="AD281" i="9"/>
  <c r="AA355" i="9"/>
  <c r="AA357" i="9" s="1"/>
  <c r="AD254" i="9"/>
  <c r="AE911" i="9"/>
  <c r="AE913" i="9" s="1"/>
  <c r="AC913" i="9" s="1"/>
  <c r="AD913" i="9"/>
  <c r="AD638" i="9"/>
  <c r="AD392" i="9"/>
  <c r="AB292" i="9"/>
  <c r="AB294" i="9" s="1"/>
  <c r="AE759" i="9"/>
  <c r="AE761" i="9" s="1"/>
  <c r="AC761" i="9" s="1"/>
  <c r="AD761" i="9"/>
  <c r="AE868" i="9"/>
  <c r="AE870" i="9" s="1"/>
  <c r="AC870" i="9" s="1"/>
  <c r="AD870" i="9"/>
  <c r="AE529" i="9"/>
  <c r="AE531" i="9" s="1"/>
  <c r="AC531" i="9" s="1"/>
  <c r="AD531" i="9"/>
  <c r="AE183" i="9"/>
  <c r="AB717" i="9"/>
  <c r="AB719" i="9" s="1"/>
  <c r="AE976" i="9"/>
  <c r="AE978" i="9" s="1"/>
  <c r="AC978" i="9" s="1"/>
  <c r="AD978" i="9"/>
  <c r="AE511" i="9"/>
  <c r="AE513" i="9" s="1"/>
  <c r="AC513" i="9" s="1"/>
  <c r="AD513" i="9"/>
  <c r="AD278" i="9"/>
  <c r="AE1078" i="9"/>
  <c r="AE1080" i="9" s="1"/>
  <c r="AC1080" i="9" s="1"/>
  <c r="AD1080" i="9"/>
  <c r="AD687" i="9"/>
  <c r="AB364" i="9"/>
  <c r="AB366" i="9" s="1"/>
  <c r="AD590" i="9"/>
  <c r="AD384" i="9"/>
  <c r="AD606" i="9"/>
  <c r="AE874" i="9"/>
  <c r="AE876" i="9" s="1"/>
  <c r="AC876" i="9" s="1"/>
  <c r="AD876" i="9"/>
  <c r="AB301" i="9"/>
  <c r="AB303" i="9" s="1"/>
  <c r="AE1084" i="9"/>
  <c r="AE1086" i="9" s="1"/>
  <c r="AC1086" i="9" s="1"/>
  <c r="AD1086" i="9"/>
  <c r="AE813" i="9"/>
  <c r="AE815" i="9" s="1"/>
  <c r="AC815" i="9" s="1"/>
  <c r="AD815" i="9"/>
  <c r="AE49" i="9"/>
  <c r="AE51" i="9" s="1"/>
  <c r="AC51" i="9" s="1"/>
  <c r="AD51" i="9"/>
  <c r="AD542" i="9"/>
  <c r="AE737" i="9"/>
  <c r="AE739" i="9" s="1"/>
  <c r="AC739" i="9" s="1"/>
  <c r="AD739" i="9"/>
  <c r="AE942" i="9"/>
  <c r="AE945" i="9" s="1"/>
  <c r="AC945" i="9" s="1"/>
  <c r="AD945" i="9"/>
  <c r="AD728" i="9"/>
  <c r="AD679" i="9"/>
  <c r="AA346" i="9"/>
  <c r="AA348" i="9" s="1"/>
  <c r="AE949" i="9"/>
  <c r="AE952" i="9" s="1"/>
  <c r="AC952" i="9" s="1"/>
  <c r="AD952" i="9"/>
  <c r="AD744" i="9"/>
  <c r="AE880" i="9"/>
  <c r="AE882" i="9" s="1"/>
  <c r="AC882" i="9" s="1"/>
  <c r="AD882" i="9"/>
  <c r="AE765" i="9"/>
  <c r="AE767" i="9" s="1"/>
  <c r="AC767" i="9" s="1"/>
  <c r="AD767" i="9"/>
  <c r="AE377" i="9"/>
  <c r="AE379" i="9" s="1"/>
  <c r="AC379" i="9" s="1"/>
  <c r="AD379" i="9"/>
  <c r="AE623" i="9"/>
  <c r="AE625" i="9" s="1"/>
  <c r="AC625" i="9" s="1"/>
  <c r="AD625" i="9"/>
  <c r="AE664" i="9"/>
  <c r="AE666" i="9" s="1"/>
  <c r="AC666" i="9" s="1"/>
  <c r="AD666" i="9"/>
  <c r="AD598" i="9"/>
  <c r="AD230" i="9"/>
  <c r="AE493" i="9"/>
  <c r="AE495" i="9" s="1"/>
  <c r="AC495" i="9" s="1"/>
  <c r="AD495" i="9"/>
  <c r="AD400" i="9"/>
  <c r="AD376" i="9"/>
  <c r="AD622" i="9"/>
  <c r="AB328" i="9"/>
  <c r="AB330" i="9" s="1"/>
  <c r="AE1012" i="9"/>
  <c r="AE1014" i="9" s="1"/>
  <c r="AC1014" i="9" s="1"/>
  <c r="AD1014" i="9"/>
  <c r="AD663" i="9"/>
  <c r="AE499" i="9"/>
  <c r="AE501" i="9" s="1"/>
  <c r="AC501" i="9" s="1"/>
  <c r="AD501" i="9"/>
  <c r="AE807" i="9"/>
  <c r="AE809" i="9" s="1"/>
  <c r="AC809" i="9" s="1"/>
  <c r="AD809" i="9"/>
  <c r="AE421" i="9"/>
  <c r="AE423" i="9" s="1"/>
  <c r="AC423" i="9" s="1"/>
  <c r="AD423" i="9"/>
  <c r="AE575" i="9"/>
  <c r="AE577" i="9" s="1"/>
  <c r="AC577" i="9" s="1"/>
  <c r="AD577" i="9"/>
  <c r="AE359" i="9"/>
  <c r="AE361" i="9" s="1"/>
  <c r="AC361" i="9" s="1"/>
  <c r="AD361" i="9"/>
  <c r="AE994" i="9"/>
  <c r="AE996" i="9" s="1"/>
  <c r="AC996" i="9" s="1"/>
  <c r="AD996" i="9"/>
  <c r="AD614" i="9"/>
  <c r="AD558" i="9"/>
  <c r="AB310" i="9"/>
  <c r="AB312" i="9" s="1"/>
  <c r="AD238" i="9"/>
  <c r="AD582" i="9"/>
  <c r="AE231" i="9"/>
  <c r="AE233" i="9" s="1"/>
  <c r="AC233" i="9" s="1"/>
  <c r="AD233" i="9"/>
  <c r="AD574" i="9"/>
  <c r="AE640" i="9"/>
  <c r="AB219" i="9"/>
  <c r="AB221" i="9" s="1"/>
  <c r="AD286" i="9"/>
  <c r="AD1050" i="9" l="1"/>
  <c r="AD1068" i="9"/>
  <c r="AE1066" i="9"/>
  <c r="AE1068" i="9" s="1"/>
  <c r="AC1068" i="9" s="1"/>
  <c r="AE188" i="9"/>
  <c r="AC188" i="9" s="1"/>
  <c r="AE166" i="9"/>
  <c r="AE168" i="9" s="1"/>
  <c r="AC168" i="9" s="1"/>
  <c r="AD593" i="9"/>
  <c r="AD128" i="9"/>
  <c r="AE838" i="9"/>
  <c r="AE840" i="9" s="1"/>
  <c r="AC840" i="9" s="1"/>
  <c r="AD168" i="9"/>
  <c r="AE39" i="9"/>
  <c r="AE41" i="9" s="1"/>
  <c r="AC41" i="9" s="1"/>
  <c r="AD41" i="9"/>
  <c r="AE247" i="9"/>
  <c r="AE249" i="9" s="1"/>
  <c r="AC249" i="9" s="1"/>
  <c r="AD249" i="9"/>
  <c r="AD1098" i="9"/>
  <c r="AE1096" i="9"/>
  <c r="AE1098" i="9" s="1"/>
  <c r="AC1098" i="9" s="1"/>
  <c r="AE505" i="9"/>
  <c r="AE507" i="9" s="1"/>
  <c r="AC507" i="9" s="1"/>
  <c r="AD507" i="9"/>
  <c r="AE6" i="9"/>
  <c r="AE7" i="9" s="1"/>
  <c r="AE680" i="9"/>
  <c r="AE682" i="9" s="1"/>
  <c r="AC682" i="9" s="1"/>
  <c r="AD682" i="9"/>
  <c r="AE729" i="9"/>
  <c r="AE731" i="9" s="1"/>
  <c r="AC731" i="9" s="1"/>
  <c r="AD731" i="9"/>
  <c r="AD471" i="9"/>
  <c r="AE469" i="9"/>
  <c r="AE471" i="9" s="1"/>
  <c r="AC471" i="9" s="1"/>
  <c r="AE314" i="9"/>
  <c r="AE316" i="9" s="1"/>
  <c r="AC316" i="9" s="1"/>
  <c r="AD316" i="9"/>
  <c r="AE481" i="9"/>
  <c r="AE483" i="9" s="1"/>
  <c r="AC483" i="9" s="1"/>
  <c r="AD483" i="9"/>
  <c r="AE296" i="9"/>
  <c r="AE298" i="9" s="1"/>
  <c r="AC298" i="9" s="1"/>
  <c r="AD298" i="9"/>
  <c r="AE1006" i="9"/>
  <c r="AE1008" i="9" s="1"/>
  <c r="AC1008" i="9" s="1"/>
  <c r="AD1008" i="9"/>
  <c r="AE631" i="9"/>
  <c r="AE633" i="9" s="1"/>
  <c r="AC633" i="9" s="1"/>
  <c r="AD633" i="9"/>
  <c r="AE969" i="9"/>
  <c r="AE972" i="9" s="1"/>
  <c r="AC972" i="9" s="1"/>
  <c r="AD972" i="9"/>
  <c r="AE205" i="9"/>
  <c r="AE207" i="9" s="1"/>
  <c r="AC207" i="9" s="1"/>
  <c r="AD207" i="9"/>
  <c r="AE385" i="9"/>
  <c r="AE387" i="9" s="1"/>
  <c r="AC387" i="9" s="1"/>
  <c r="AD387" i="9"/>
  <c r="AE936" i="9"/>
  <c r="AE938" i="9" s="1"/>
  <c r="AC938" i="9" s="1"/>
  <c r="AD938" i="9"/>
  <c r="AE445" i="9"/>
  <c r="AE447" i="9" s="1"/>
  <c r="AC447" i="9" s="1"/>
  <c r="AD447" i="9"/>
  <c r="AE607" i="9"/>
  <c r="AE609" i="9" s="1"/>
  <c r="AC609" i="9" s="1"/>
  <c r="AD609" i="9"/>
  <c r="AE1108" i="9"/>
  <c r="AE1110" i="9" s="1"/>
  <c r="AC1110" i="9" s="1"/>
  <c r="AD1110" i="9"/>
  <c r="AE789" i="9"/>
  <c r="AE791" i="9" s="1"/>
  <c r="AC791" i="9" s="1"/>
  <c r="AD791" i="9"/>
  <c r="AE393" i="9"/>
  <c r="AE395" i="9" s="1"/>
  <c r="AC395" i="9" s="1"/>
  <c r="AD395" i="9"/>
  <c r="AE271" i="9"/>
  <c r="AE273" i="9" s="1"/>
  <c r="AC273" i="9" s="1"/>
  <c r="AD273" i="9"/>
  <c r="AE567" i="9"/>
  <c r="AE569" i="9" s="1"/>
  <c r="AC569" i="9" s="1"/>
  <c r="AD569" i="9"/>
  <c r="AE341" i="9"/>
  <c r="AE343" i="9" s="1"/>
  <c r="AC343" i="9" s="1"/>
  <c r="AD343" i="9"/>
  <c r="AE850" i="9"/>
  <c r="AE852" i="9" s="1"/>
  <c r="AC852" i="9" s="1"/>
  <c r="AD852" i="9"/>
  <c r="AE487" i="9"/>
  <c r="AE489" i="9" s="1"/>
  <c r="AC489" i="9" s="1"/>
  <c r="AD489" i="9"/>
  <c r="AE136" i="9"/>
  <c r="AE138" i="9" s="1"/>
  <c r="AC138" i="9" s="1"/>
  <c r="AD138" i="9"/>
  <c r="AE223" i="9"/>
  <c r="AE225" i="9" s="1"/>
  <c r="AC225" i="9" s="1"/>
  <c r="AD225" i="9"/>
  <c r="AE899" i="9"/>
  <c r="AE901" i="9" s="1"/>
  <c r="AC901" i="9" s="1"/>
  <c r="AD901" i="9"/>
  <c r="AE1036" i="9"/>
  <c r="AE1038" i="9" s="1"/>
  <c r="AC1038" i="9" s="1"/>
  <c r="AD1038" i="9"/>
  <c r="AE1018" i="9"/>
  <c r="AE1020" i="9" s="1"/>
  <c r="AC1020" i="9" s="1"/>
  <c r="AD1020" i="9"/>
  <c r="AE368" i="9"/>
  <c r="AE371" i="9" s="1"/>
  <c r="AC371" i="9" s="1"/>
  <c r="AD371" i="9"/>
  <c r="AE721" i="9"/>
  <c r="AE723" i="9" s="1"/>
  <c r="AC723" i="9" s="1"/>
  <c r="AD723" i="9"/>
  <c r="AE523" i="9"/>
  <c r="AE525" i="9" s="1"/>
  <c r="AC525" i="9" s="1"/>
  <c r="AD525" i="9"/>
  <c r="AE535" i="9"/>
  <c r="AE537" i="9" s="1"/>
  <c r="AC537" i="9" s="1"/>
  <c r="AD537" i="9"/>
  <c r="AE1042" i="9"/>
  <c r="AE1044" i="9" s="1"/>
  <c r="AC1044" i="9" s="1"/>
  <c r="AD1044" i="9"/>
  <c r="AE819" i="9"/>
  <c r="AE822" i="9" s="1"/>
  <c r="AC822" i="9" s="1"/>
  <c r="AD822" i="9"/>
  <c r="AE753" i="9"/>
  <c r="AE755" i="9" s="1"/>
  <c r="AC755" i="9" s="1"/>
  <c r="AD755" i="9"/>
  <c r="AE905" i="9"/>
  <c r="AE907" i="9" s="1"/>
  <c r="AC907" i="9" s="1"/>
  <c r="AD907" i="9"/>
  <c r="AE704" i="9"/>
  <c r="AE706" i="9" s="1"/>
  <c r="AC706" i="9" s="1"/>
  <c r="AD706" i="9"/>
  <c r="AE451" i="9"/>
  <c r="AE453" i="9" s="1"/>
  <c r="AC453" i="9" s="1"/>
  <c r="AD453" i="9"/>
  <c r="AD642" i="9"/>
  <c r="AE856" i="9"/>
  <c r="AE858" i="9" s="1"/>
  <c r="AC858" i="9" s="1"/>
  <c r="AD858" i="9"/>
  <c r="AE105" i="9"/>
  <c r="AE108" i="9" s="1"/>
  <c r="AC108" i="9" s="1"/>
  <c r="AD108" i="9"/>
  <c r="AE917" i="9"/>
  <c r="AE919" i="9" s="1"/>
  <c r="AC919" i="9" s="1"/>
  <c r="AD919" i="9"/>
  <c r="AE463" i="9"/>
  <c r="AE465" i="9" s="1"/>
  <c r="AC465" i="9" s="1"/>
  <c r="AD465" i="9"/>
  <c r="AE415" i="9"/>
  <c r="AE417" i="9" s="1"/>
  <c r="AC417" i="9" s="1"/>
  <c r="AD417" i="9"/>
  <c r="AE642" i="9"/>
  <c r="AC642" i="9" s="1"/>
  <c r="AE696" i="9"/>
  <c r="AE698" i="9" s="1"/>
  <c r="AC698" i="9" s="1"/>
  <c r="AD698" i="9"/>
  <c r="AE745" i="9"/>
  <c r="AE747" i="9" s="1"/>
  <c r="AC747" i="9" s="1"/>
  <c r="AD747" i="9"/>
  <c r="AE583" i="9"/>
  <c r="AE585" i="9" s="1"/>
  <c r="AC585" i="9" s="1"/>
  <c r="AD585" i="9"/>
  <c r="AE988" i="9"/>
  <c r="AE990" i="9" s="1"/>
  <c r="AC990" i="9" s="1"/>
  <c r="AD990" i="9"/>
  <c r="AE350" i="9"/>
  <c r="AE352" i="9" s="1"/>
  <c r="AC352" i="9" s="1"/>
  <c r="AD352" i="9"/>
  <c r="AE427" i="9"/>
  <c r="AE429" i="9" s="1"/>
  <c r="AC429" i="9" s="1"/>
  <c r="AD429" i="9"/>
  <c r="AE656" i="9"/>
  <c r="AE658" i="9" s="1"/>
  <c r="AC658" i="9" s="1"/>
  <c r="AD658" i="9"/>
  <c r="AE886" i="9"/>
  <c r="AE888" i="9" s="1"/>
  <c r="AC888" i="9" s="1"/>
  <c r="AD888" i="9"/>
  <c r="AE783" i="9"/>
  <c r="AE785" i="9" s="1"/>
  <c r="AC785" i="9" s="1"/>
  <c r="AD785" i="9"/>
  <c r="AE1000" i="9"/>
  <c r="AE1002" i="9" s="1"/>
  <c r="AC1002" i="9" s="1"/>
  <c r="AD1002" i="9"/>
  <c r="AE239" i="9"/>
  <c r="AE241" i="9" s="1"/>
  <c r="AC241" i="9" s="1"/>
  <c r="AD241" i="9"/>
  <c r="AE323" i="9"/>
  <c r="AE325" i="9" s="1"/>
  <c r="AC325" i="9" s="1"/>
  <c r="AD325" i="9"/>
  <c r="AE672" i="9"/>
  <c r="AE674" i="9" s="1"/>
  <c r="AC674" i="9" s="1"/>
  <c r="AD674" i="9"/>
  <c r="AE287" i="9"/>
  <c r="AE289" i="9" s="1"/>
  <c r="AC289" i="9" s="1"/>
  <c r="AD289" i="9"/>
  <c r="AE956" i="9"/>
  <c r="AE959" i="9" s="1"/>
  <c r="AC959" i="9" s="1"/>
  <c r="AD959" i="9"/>
  <c r="AE648" i="9"/>
  <c r="AE650" i="9" s="1"/>
  <c r="AC650" i="9" s="1"/>
  <c r="AD650" i="9"/>
  <c r="AE433" i="9"/>
  <c r="AE435" i="9" s="1"/>
  <c r="AC435" i="9" s="1"/>
  <c r="AD435" i="9"/>
  <c r="AE1072" i="9"/>
  <c r="AE1074" i="9" s="1"/>
  <c r="AC1074" i="9" s="1"/>
  <c r="AD1074" i="9"/>
  <c r="AE930" i="9"/>
  <c r="AE932" i="9" s="1"/>
  <c r="AC932" i="9" s="1"/>
  <c r="AD932" i="9"/>
  <c r="AE517" i="9"/>
  <c r="AE519" i="9" s="1"/>
  <c r="AC519" i="9" s="1"/>
  <c r="AD519" i="9"/>
  <c r="AE615" i="9"/>
  <c r="AE617" i="9" s="1"/>
  <c r="AC617" i="9" s="1"/>
  <c r="AD617" i="9"/>
  <c r="AE559" i="9"/>
  <c r="AE561" i="9" s="1"/>
  <c r="AC561" i="9" s="1"/>
  <c r="AD561" i="9"/>
  <c r="AE1024" i="9"/>
  <c r="AE1026" i="9" s="1"/>
  <c r="AC1026" i="9" s="1"/>
  <c r="AD1026" i="9"/>
  <c r="AE982" i="9"/>
  <c r="AE984" i="9" s="1"/>
  <c r="AC984" i="9" s="1"/>
  <c r="AD984" i="9"/>
  <c r="AE255" i="9"/>
  <c r="AE257" i="9" s="1"/>
  <c r="AC257" i="9" s="1"/>
  <c r="AD257" i="9"/>
  <c r="AE801" i="9"/>
  <c r="AE803" i="9" s="1"/>
  <c r="AC803" i="9" s="1"/>
  <c r="AD803" i="9"/>
  <c r="AE195" i="9"/>
  <c r="AE198" i="9" s="1"/>
  <c r="AC198" i="9" s="1"/>
  <c r="AD198" i="9"/>
  <c r="AD213" i="9" l="1"/>
  <c r="AD304" i="9"/>
  <c r="AD313" i="9"/>
  <c r="AD340" i="9"/>
  <c r="AD222" i="9"/>
  <c r="AD322" i="9"/>
  <c r="AD358" i="9"/>
  <c r="AD367" i="9"/>
  <c r="AD349" i="9"/>
  <c r="AD204" i="9"/>
  <c r="AD295" i="9"/>
  <c r="AD331" i="9"/>
  <c r="AD720" i="9"/>
  <c r="D2" i="5" l="1"/>
  <c r="D11" i="3" s="1"/>
  <c r="K11" i="3" s="1"/>
  <c r="B3" i="5"/>
  <c r="F3" i="5" s="1"/>
  <c r="D34" i="3" s="1"/>
  <c r="B4" i="5"/>
  <c r="F4" i="5" s="1"/>
  <c r="D33" i="3" s="1"/>
  <c r="AD188" i="9" l="1"/>
  <c r="K34" i="3"/>
  <c r="L34" i="3" s="1"/>
  <c r="K33" i="3"/>
  <c r="D32" i="3"/>
  <c r="K32" i="3" s="1"/>
  <c r="C2" i="5" l="1"/>
  <c r="D8" i="3" s="1"/>
  <c r="D16" i="3" s="1"/>
  <c r="K16" i="3" s="1"/>
  <c r="D9" i="3" l="1"/>
  <c r="K9" i="3" s="1"/>
  <c r="D15" i="3"/>
  <c r="K15" i="3" s="1"/>
  <c r="K8" i="3"/>
  <c r="D14" i="3"/>
  <c r="D20" i="3" s="1"/>
  <c r="K20" i="3" s="1"/>
  <c r="D10" i="3" l="1"/>
  <c r="K10" i="3" s="1"/>
  <c r="K14" i="3"/>
  <c r="D12" i="3" l="1"/>
  <c r="K12" i="3" s="1"/>
  <c r="D13" i="3"/>
  <c r="K13" i="3" s="1"/>
  <c r="B2" i="5" l="1"/>
  <c r="D5" i="3" l="1"/>
  <c r="F2" i="5"/>
  <c r="D7" i="3" l="1"/>
  <c r="K5" i="3"/>
  <c r="D17" i="3" l="1"/>
  <c r="D18" i="3"/>
  <c r="K18" i="3" s="1"/>
  <c r="D19" i="3"/>
  <c r="K19" i="3" s="1"/>
  <c r="K7" i="3"/>
  <c r="D26" i="3" l="1"/>
  <c r="K17" i="3"/>
  <c r="K26" i="3" l="1"/>
  <c r="D27" i="3"/>
  <c r="D28" i="3" s="1"/>
  <c r="K27" i="3" l="1"/>
  <c r="K28" i="3"/>
  <c r="D29" i="3" l="1"/>
  <c r="D30" i="3" s="1"/>
  <c r="K30" i="3" s="1"/>
  <c r="K29" i="3" l="1"/>
  <c r="D31" i="3"/>
  <c r="K31" i="3" s="1"/>
  <c r="K37" i="3" l="1"/>
  <c r="D37" i="3" s="1"/>
</calcChain>
</file>

<file path=xl/sharedStrings.xml><?xml version="1.0" encoding="utf-8"?>
<sst xmlns="http://schemas.openxmlformats.org/spreadsheetml/2006/main" count="36189" uniqueCount="3411">
  <si>
    <t xml:space="preserve"> </t>
    <phoneticPr fontId="3" type="noConversion"/>
  </si>
  <si>
    <t xml:space="preserve"> </t>
    <phoneticPr fontId="3" type="noConversion"/>
  </si>
  <si>
    <t xml:space="preserve"> </t>
    <phoneticPr fontId="3" type="noConversion"/>
  </si>
  <si>
    <t>노무비</t>
    <phoneticPr fontId="3" type="noConversion"/>
  </si>
  <si>
    <t>경비</t>
    <phoneticPr fontId="3" type="noConversion"/>
  </si>
  <si>
    <t>재료비</t>
    <phoneticPr fontId="3" type="noConversion"/>
  </si>
  <si>
    <t>계</t>
    <phoneticPr fontId="3" type="noConversion"/>
  </si>
  <si>
    <t>총 급 액</t>
    <phoneticPr fontId="3" type="noConversion"/>
  </si>
  <si>
    <t>*(공종별 노임 적용율(%))*</t>
    <phoneticPr fontId="3" type="noConversion"/>
  </si>
  <si>
    <t>적용율(%)</t>
    <phoneticPr fontId="3" type="noConversion"/>
  </si>
  <si>
    <t>소수자릿수</t>
    <phoneticPr fontId="3" type="noConversion"/>
  </si>
  <si>
    <t>끝자리</t>
    <phoneticPr fontId="3" type="noConversion"/>
  </si>
  <si>
    <t>소모잡자재(%)</t>
    <phoneticPr fontId="3" type="noConversion"/>
  </si>
  <si>
    <t>방폭할증(%)</t>
    <phoneticPr fontId="3" type="noConversion"/>
  </si>
  <si>
    <t>고소할증(%)</t>
    <phoneticPr fontId="3" type="noConversion"/>
  </si>
  <si>
    <t>공구손료(%)</t>
    <phoneticPr fontId="3" type="noConversion"/>
  </si>
  <si>
    <t>코드</t>
    <phoneticPr fontId="3" type="noConversion"/>
  </si>
  <si>
    <t>공종코드</t>
    <phoneticPr fontId="3" type="noConversion"/>
  </si>
  <si>
    <t>…</t>
    <phoneticPr fontId="3" type="noConversion"/>
  </si>
  <si>
    <t>번호</t>
    <phoneticPr fontId="3" type="noConversion"/>
  </si>
  <si>
    <t>번호</t>
    <phoneticPr fontId="3" type="noConversion"/>
  </si>
  <si>
    <t>코드</t>
    <phoneticPr fontId="3" type="noConversion"/>
  </si>
  <si>
    <t>…</t>
    <phoneticPr fontId="3" type="noConversion"/>
  </si>
  <si>
    <t xml:space="preserve"> </t>
    <phoneticPr fontId="3" type="noConversion"/>
  </si>
  <si>
    <t>노임 계산 정보</t>
    <phoneticPr fontId="3" type="noConversion"/>
  </si>
  <si>
    <t>노임계</t>
    <phoneticPr fontId="3" type="noConversion"/>
  </si>
  <si>
    <t>전체(%)</t>
    <phoneticPr fontId="3" type="noConversion"/>
  </si>
  <si>
    <t>공종별(%)</t>
    <phoneticPr fontId="3" type="noConversion"/>
  </si>
  <si>
    <t>노임 소수</t>
    <phoneticPr fontId="3" type="noConversion"/>
  </si>
  <si>
    <t>부속재 및 손료</t>
    <phoneticPr fontId="3" type="noConversion"/>
  </si>
  <si>
    <t>소모재</t>
    <phoneticPr fontId="3" type="noConversion"/>
  </si>
  <si>
    <t>노임계</t>
    <phoneticPr fontId="3" type="noConversion"/>
  </si>
  <si>
    <t>자재계</t>
    <phoneticPr fontId="3" type="noConversion"/>
  </si>
  <si>
    <t>*(그룹별 자재 단가 추가 할증)*</t>
    <phoneticPr fontId="3" type="noConversion"/>
  </si>
  <si>
    <t>Cable(CAB) 할증(%)</t>
    <phoneticPr fontId="3" type="noConversion"/>
  </si>
  <si>
    <t>Wire (WIR) 할증(%)</t>
    <phoneticPr fontId="3" type="noConversion"/>
  </si>
  <si>
    <t>제 4그룹   할증(%)</t>
    <phoneticPr fontId="3" type="noConversion"/>
  </si>
  <si>
    <t>제 5그룹   할증(%)</t>
    <phoneticPr fontId="3" type="noConversion"/>
  </si>
  <si>
    <t>Pipe (PIP) 할증(%)</t>
    <phoneticPr fontId="3" type="noConversion"/>
  </si>
  <si>
    <t>적용율(%)/100</t>
    <phoneticPr fontId="3" type="noConversion"/>
  </si>
  <si>
    <t>금액</t>
    <phoneticPr fontId="3" type="noConversion"/>
  </si>
  <si>
    <t>요율</t>
    <phoneticPr fontId="3" type="noConversion"/>
  </si>
  <si>
    <t>수량</t>
    <phoneticPr fontId="3" type="noConversion"/>
  </si>
  <si>
    <t>끝자리 맞추기</t>
    <phoneticPr fontId="3" type="noConversion"/>
  </si>
  <si>
    <t>이윤</t>
    <phoneticPr fontId="3" type="noConversion"/>
  </si>
  <si>
    <t>공사명:</t>
    <phoneticPr fontId="3" type="noConversion"/>
  </si>
  <si>
    <t>목차코드</t>
    <phoneticPr fontId="3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</si>
  <si>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</si>
  <si>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</si>
  <si>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</si>
  <si>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</si>
  <si>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</si>
  <si>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</si>
  <si>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3" type="noConversion"/>
  </si>
  <si>
    <t>CD배관재</t>
    <phoneticPr fontId="3" type="noConversion"/>
  </si>
  <si>
    <t>일위대가소수</t>
    <phoneticPr fontId="3" type="noConversion"/>
  </si>
  <si>
    <t>번호</t>
    <phoneticPr fontId="3" type="noConversion"/>
  </si>
  <si>
    <t>공종코드</t>
    <phoneticPr fontId="3" type="noConversion"/>
  </si>
  <si>
    <t>코드</t>
    <phoneticPr fontId="3" type="noConversion"/>
  </si>
  <si>
    <t>전체자재 적용율(%)(공종/일위대가)</t>
    <phoneticPr fontId="3" type="noConversion"/>
  </si>
  <si>
    <t>전체노임 적용율(%)(공종)</t>
    <phoneticPr fontId="3" type="noConversion"/>
  </si>
  <si>
    <t>전체노임 적용율(%)(일위대가)</t>
    <phoneticPr fontId="3" type="noConversion"/>
  </si>
  <si>
    <t>연속견적가로형식</t>
  </si>
  <si>
    <t>비 목</t>
  </si>
  <si>
    <t>구  분</t>
  </si>
  <si>
    <t>금 액</t>
  </si>
  <si>
    <t>구  성  비</t>
  </si>
  <si>
    <t>재 료 비</t>
  </si>
  <si>
    <t xml:space="preserve"> </t>
  </si>
  <si>
    <t>순</t>
  </si>
  <si>
    <t>노 무 비</t>
  </si>
  <si>
    <t>공</t>
  </si>
  <si>
    <t>경</t>
  </si>
  <si>
    <t>사</t>
  </si>
  <si>
    <t>비</t>
  </si>
  <si>
    <t>공   종   명</t>
  </si>
  <si>
    <t>규격</t>
  </si>
  <si>
    <t>단위</t>
  </si>
  <si>
    <t>수량</t>
  </si>
  <si>
    <t>재료비</t>
  </si>
  <si>
    <t>노무비</t>
  </si>
  <si>
    <t>경비</t>
  </si>
  <si>
    <t>계</t>
  </si>
  <si>
    <t>비고</t>
  </si>
  <si>
    <t>단가</t>
  </si>
  <si>
    <t>금액</t>
  </si>
  <si>
    <t>명   칭</t>
  </si>
  <si>
    <t>규   격</t>
  </si>
  <si>
    <t>코드</t>
  </si>
  <si>
    <t>공량산출</t>
  </si>
  <si>
    <t>단 위 단 가 산 출</t>
  </si>
  <si>
    <t>품셈근거</t>
  </si>
  <si>
    <t>결정수량</t>
  </si>
  <si>
    <t>할증</t>
  </si>
  <si>
    <t>산출수량</t>
  </si>
  <si>
    <t>재할%</t>
  </si>
  <si>
    <t>명칭</t>
  </si>
  <si>
    <t>품셈</t>
  </si>
  <si>
    <t>할증%</t>
  </si>
  <si>
    <t>공량</t>
  </si>
  <si>
    <t>단위단가</t>
  </si>
  <si>
    <t>단위계</t>
  </si>
  <si>
    <t xml:space="preserve">  </t>
  </si>
  <si>
    <t>지급비</t>
  </si>
  <si>
    <t>적용단가</t>
  </si>
  <si>
    <t>PAGE</t>
  </si>
  <si>
    <t>1-1-1.전력인입및전기실공사</t>
  </si>
  <si>
    <t>1-1-2.전력간선공사</t>
  </si>
  <si>
    <t>1-1-3.동력설비공사</t>
  </si>
  <si>
    <t>1-1-4.전열설비공사</t>
  </si>
  <si>
    <t>1-1-5.전등설비공사</t>
  </si>
  <si>
    <t>1-1-6.냉난방설비공사</t>
  </si>
  <si>
    <t>1-1-7.전열교환기설비공사</t>
  </si>
  <si>
    <t>1-1-8.태양광발전설비공사</t>
  </si>
  <si>
    <t>1-1-10.원격검침설비공사</t>
  </si>
  <si>
    <t>1-1-11.CABLE TRAY공사</t>
  </si>
  <si>
    <t>1-1-9-1.접지</t>
  </si>
  <si>
    <t>1-1-9-2.피뢰</t>
  </si>
  <si>
    <t>2-1.분전반</t>
  </si>
  <si>
    <t>2-2.조명기구</t>
  </si>
  <si>
    <t>3-1.수배전반및MCC반</t>
  </si>
  <si>
    <t>3-2.태양광</t>
  </si>
  <si>
    <t>3-3.원격검침</t>
  </si>
  <si>
    <t>시설단가</t>
    <phoneticPr fontId="3" type="noConversion"/>
  </si>
  <si>
    <t>거래가격</t>
    <phoneticPr fontId="3" type="noConversion"/>
  </si>
  <si>
    <t>물가정보</t>
    <phoneticPr fontId="3" type="noConversion"/>
  </si>
  <si>
    <t>물가자료</t>
    <phoneticPr fontId="3" type="noConversion"/>
  </si>
  <si>
    <t>조사단가1</t>
    <phoneticPr fontId="3" type="noConversion"/>
  </si>
  <si>
    <t>유통물가</t>
    <phoneticPr fontId="3" type="noConversion"/>
  </si>
  <si>
    <t>3913170610034839</t>
  </si>
  <si>
    <t>강제전선관</t>
  </si>
  <si>
    <t>아연도 82 mm</t>
  </si>
  <si>
    <t>M</t>
  </si>
  <si>
    <t>1029</t>
  </si>
  <si>
    <t>1-1196</t>
  </si>
  <si>
    <t>1101</t>
  </si>
  <si>
    <t>3913170610034841</t>
  </si>
  <si>
    <t>아연도 104 mm</t>
  </si>
  <si>
    <t>3913170660935608</t>
  </si>
  <si>
    <t>나사없는전선관</t>
  </si>
  <si>
    <t>E19(16C)</t>
  </si>
  <si>
    <t>1102</t>
  </si>
  <si>
    <t>3913170660935609</t>
  </si>
  <si>
    <t>E25(22C)</t>
  </si>
  <si>
    <t>3913170660935610</t>
  </si>
  <si>
    <t>E31(28C)</t>
  </si>
  <si>
    <t>3913170660935611</t>
  </si>
  <si>
    <t>E39(36C)</t>
  </si>
  <si>
    <t>3913170660935613</t>
  </si>
  <si>
    <t>E51(42C)</t>
  </si>
  <si>
    <t>3913170660935614</t>
  </si>
  <si>
    <t>E63(54C)</t>
  </si>
  <si>
    <t>3913170670935609</t>
  </si>
  <si>
    <t>나사없는전선관(노출)</t>
  </si>
  <si>
    <t>3913170670935613</t>
  </si>
  <si>
    <t>3913170610034965</t>
  </si>
  <si>
    <t>경질비닐전선관</t>
  </si>
  <si>
    <t>HI 16 mm</t>
  </si>
  <si>
    <t>1024</t>
  </si>
  <si>
    <t>1-1198</t>
  </si>
  <si>
    <t>1107</t>
  </si>
  <si>
    <t>3913170610034967</t>
  </si>
  <si>
    <t>HI 28 mm</t>
  </si>
  <si>
    <t>3913170610034968</t>
  </si>
  <si>
    <t>HI 36 mm</t>
  </si>
  <si>
    <t>3913170610035664</t>
  </si>
  <si>
    <t>합성수지제 가요전선관</t>
  </si>
  <si>
    <t>CD-난연성 16㎜</t>
  </si>
  <si>
    <t>1025</t>
  </si>
  <si>
    <t>1104</t>
  </si>
  <si>
    <t>3913170610035665</t>
  </si>
  <si>
    <t>CD-난연성 22㎜</t>
  </si>
  <si>
    <t>3913170610035666</t>
  </si>
  <si>
    <t>CD-난연성 28㎜</t>
  </si>
  <si>
    <t>3913170610035637</t>
  </si>
  <si>
    <t>파상형 폴리에틸렌 전선관</t>
  </si>
  <si>
    <t>125㎜</t>
  </si>
  <si>
    <t>1106</t>
  </si>
  <si>
    <t>3913170620174434</t>
  </si>
  <si>
    <t>1종금속제가요전선관</t>
  </si>
  <si>
    <t>커넥터, 16 mm 일반-비방수</t>
  </si>
  <si>
    <t>개</t>
  </si>
  <si>
    <t>1027</t>
  </si>
  <si>
    <t>1-1199</t>
  </si>
  <si>
    <t>1103</t>
  </si>
  <si>
    <t>3913170620174447</t>
  </si>
  <si>
    <t>커넥터, 22 mm 일반-방수</t>
  </si>
  <si>
    <t>3913170620174448</t>
  </si>
  <si>
    <t>커넥터, 28 mm 일반-방수</t>
  </si>
  <si>
    <t>3913170620174451</t>
  </si>
  <si>
    <t>커넥터, 54 mm 일반-방수</t>
  </si>
  <si>
    <t>3913170620174478</t>
  </si>
  <si>
    <t>16 mm 고장력-비방수</t>
  </si>
  <si>
    <t>3913170620174471</t>
  </si>
  <si>
    <t>22 mm 고장력-방수</t>
  </si>
  <si>
    <t>3913170620174472</t>
  </si>
  <si>
    <t>28 mm 고장력-방수</t>
  </si>
  <si>
    <t>3913170620174475</t>
  </si>
  <si>
    <t>54 mm 고장력-방수</t>
  </si>
  <si>
    <t>3912139920409529</t>
  </si>
  <si>
    <t>발포지수제</t>
  </si>
  <si>
    <t>D150 이하</t>
  </si>
  <si>
    <t>3912139920935638</t>
  </si>
  <si>
    <t>수밀보호테이프</t>
  </si>
  <si>
    <t>3913170820174930</t>
  </si>
  <si>
    <t>실링가스켓</t>
  </si>
  <si>
    <t>D125</t>
  </si>
  <si>
    <t>3913170821871118</t>
  </si>
  <si>
    <t>관구밀폐기</t>
  </si>
  <si>
    <t>이종연결관Φ125m</t>
  </si>
  <si>
    <t>1229</t>
  </si>
  <si>
    <t>3913170820335001</t>
  </si>
  <si>
    <t>나사없는 전선관(부속품)</t>
  </si>
  <si>
    <t>커플링 E19(16C)</t>
  </si>
  <si>
    <t>3913170820335002</t>
  </si>
  <si>
    <t>커플링 E25(22C)</t>
  </si>
  <si>
    <t>3913170820335003</t>
  </si>
  <si>
    <t>커플링 E31(28C)</t>
  </si>
  <si>
    <t>3913170820335004</t>
  </si>
  <si>
    <t>커플링 E39(36C)</t>
  </si>
  <si>
    <t>3913170820335005</t>
  </si>
  <si>
    <t>커플링 E51(42C)</t>
  </si>
  <si>
    <t>3913170820335006</t>
  </si>
  <si>
    <t>커플링 E63(54C)</t>
  </si>
  <si>
    <t>3913170820335101</t>
  </si>
  <si>
    <t>커넥터 E19(16C)</t>
  </si>
  <si>
    <t>3913170820335102</t>
  </si>
  <si>
    <t>커넥터 E25(22C)</t>
  </si>
  <si>
    <t>3913170820335103</t>
  </si>
  <si>
    <t>커넥터 E31(28C)</t>
  </si>
  <si>
    <t>3913170820335104</t>
  </si>
  <si>
    <t>커넥터 E39(36C)</t>
  </si>
  <si>
    <t>3913170820335105</t>
  </si>
  <si>
    <t>커넥터 E51(42C)</t>
  </si>
  <si>
    <t>3913170820335106</t>
  </si>
  <si>
    <t>커넥터 E63(54C)</t>
  </si>
  <si>
    <t>3913170820357061</t>
  </si>
  <si>
    <t>노말밴드(나사없는 전선관용)</t>
  </si>
  <si>
    <t>3913170820357062</t>
  </si>
  <si>
    <t>3913170820357063</t>
  </si>
  <si>
    <t>3913170820357064</t>
  </si>
  <si>
    <t>3913170820357065</t>
  </si>
  <si>
    <t>3913170820357066</t>
  </si>
  <si>
    <t>3913170820176481</t>
  </si>
  <si>
    <t>강재전선관용 부품</t>
  </si>
  <si>
    <t>노말밴드, 아연도104 mm</t>
  </si>
  <si>
    <t>1-1197</t>
  </si>
  <si>
    <t>3913170820935617</t>
  </si>
  <si>
    <t>경질비닐전선관용 부품</t>
  </si>
  <si>
    <t>노말밴드, 28 mm</t>
  </si>
  <si>
    <t>3912130810035750</t>
  </si>
  <si>
    <t>아우트렛박스</t>
  </si>
  <si>
    <t>8각 54㎜</t>
  </si>
  <si>
    <t>1028</t>
  </si>
  <si>
    <t>1-1201</t>
  </si>
  <si>
    <t>1105</t>
  </si>
  <si>
    <t>3912130810035753</t>
  </si>
  <si>
    <t>중형4각 54㎜</t>
  </si>
  <si>
    <t>3912130610035778</t>
  </si>
  <si>
    <t>스위치박스</t>
  </si>
  <si>
    <t>1 개용 54 mm</t>
  </si>
  <si>
    <t>3912130610035781</t>
  </si>
  <si>
    <t>2 개용 54 mm(4각)</t>
  </si>
  <si>
    <t>3912130820174712</t>
  </si>
  <si>
    <t>아우트렛박스 커버</t>
  </si>
  <si>
    <t>8각, 둥근구멍(평)</t>
  </si>
  <si>
    <t>3912130820174715</t>
  </si>
  <si>
    <t>4각, 둥근구멍(평)</t>
  </si>
  <si>
    <t>3912131020171573</t>
  </si>
  <si>
    <t>FLOOR BOX</t>
  </si>
  <si>
    <t>150x150x80</t>
  </si>
  <si>
    <t>1035</t>
  </si>
  <si>
    <t>3912130320175917</t>
  </si>
  <si>
    <t>JOINT BOX</t>
  </si>
  <si>
    <t>100*100*50</t>
  </si>
  <si>
    <t>EA</t>
  </si>
  <si>
    <t>3912130310035795</t>
  </si>
  <si>
    <t>풀박스</t>
  </si>
  <si>
    <t>100×100×75</t>
  </si>
  <si>
    <t>3913170910034920</t>
  </si>
  <si>
    <t>레이스웨이</t>
  </si>
  <si>
    <t>BODY, 70 x 40</t>
  </si>
  <si>
    <t>1040</t>
  </si>
  <si>
    <t>1-1200</t>
  </si>
  <si>
    <t>1115</t>
  </si>
  <si>
    <t>3913170910034923</t>
  </si>
  <si>
    <t>COVER, 70 x 40</t>
  </si>
  <si>
    <t>3913170910034926</t>
  </si>
  <si>
    <t>JOINER, 70 x 40</t>
  </si>
  <si>
    <t>3913170910034929</t>
  </si>
  <si>
    <t>END CAP, 70 x 40</t>
  </si>
  <si>
    <t>3913170910034937</t>
  </si>
  <si>
    <t>A형 HANGER, 70 x 40</t>
  </si>
  <si>
    <t>3913170910034945</t>
  </si>
  <si>
    <t>JOINT BOX, 70 x 40</t>
  </si>
  <si>
    <t>3913170910034934</t>
  </si>
  <si>
    <t>기구용금구, 70 x 40</t>
  </si>
  <si>
    <t>3913170910034948</t>
  </si>
  <si>
    <t>JUNC.BOX - 3방, 70x 40</t>
  </si>
  <si>
    <t>3913170420174048</t>
  </si>
  <si>
    <t>케이블트레이</t>
  </si>
  <si>
    <t>STRAIGHT,St W300x100Hx2.3t</t>
  </si>
  <si>
    <t>1038</t>
  </si>
  <si>
    <t>1-1211</t>
  </si>
  <si>
    <t>1112</t>
  </si>
  <si>
    <t>3913170420174115</t>
  </si>
  <si>
    <t>STRAIGHT,St W500x100Hx2.3t</t>
  </si>
  <si>
    <t>3913170420171161</t>
  </si>
  <si>
    <t>COVER,St W300</t>
  </si>
  <si>
    <t>3913170420171215</t>
  </si>
  <si>
    <t>COVER,St W500</t>
  </si>
  <si>
    <t>3913170520175050</t>
  </si>
  <si>
    <t>케이블트레이부속품</t>
  </si>
  <si>
    <t>H. ELBOW, St,W300x100Hx2.3t</t>
  </si>
  <si>
    <t>3913170520175715</t>
  </si>
  <si>
    <t>H. ELBOW, St,W500x100Hx2.3t</t>
  </si>
  <si>
    <t>3913170520175064</t>
  </si>
  <si>
    <t>V. ELBOW, St,W300x100Hx2.3t</t>
  </si>
  <si>
    <t>3913170520178215</t>
  </si>
  <si>
    <t>V. ELBOW, St,W500x100Hx2.3t</t>
  </si>
  <si>
    <t>3913170520175078</t>
  </si>
  <si>
    <t>H. TEE, St, W300x100Hx2.3t</t>
  </si>
  <si>
    <t>3913170520177115</t>
  </si>
  <si>
    <t>H. TEE, St, W500x100Hx2.3t</t>
  </si>
  <si>
    <t>3913170520175515</t>
  </si>
  <si>
    <t>REDUCER, St, W500x100Hx2.3t</t>
  </si>
  <si>
    <t>3913170520175118</t>
  </si>
  <si>
    <t>JOINT CONNEC.아연도100Hx2.3</t>
  </si>
  <si>
    <t>3913170520175120</t>
  </si>
  <si>
    <t>SHANK BOLT &amp; NUT, 아연도</t>
  </si>
  <si>
    <t>3913170520175124</t>
  </si>
  <si>
    <t>BONDING JUMPER, 38㎟</t>
  </si>
  <si>
    <t>3913170520935624</t>
  </si>
  <si>
    <t>RAIL CLAMP</t>
  </si>
  <si>
    <t>1-1208</t>
  </si>
  <si>
    <t>1111</t>
  </si>
  <si>
    <t>3913170520175125</t>
  </si>
  <si>
    <t>HOLD DOWN CLAMP, 아연도</t>
  </si>
  <si>
    <t>3913170520175126</t>
  </si>
  <si>
    <t>찬넬스프링 너트, 아연도</t>
  </si>
  <si>
    <t>3913170520175128</t>
  </si>
  <si>
    <t>U CHANNEL, 41x41x2.6t</t>
  </si>
  <si>
    <t>3913170810036357</t>
  </si>
  <si>
    <t>파이프행거, 16 C</t>
  </si>
  <si>
    <t>3913170810036358</t>
  </si>
  <si>
    <t>파이프행거, 22 C</t>
  </si>
  <si>
    <t>3913170810036359</t>
  </si>
  <si>
    <t>파이프행거, 28 C</t>
  </si>
  <si>
    <t>3913170810036360</t>
  </si>
  <si>
    <t>파이프행거, 36 C</t>
  </si>
  <si>
    <t>3913170810036361</t>
  </si>
  <si>
    <t>파이프행거, 42 C</t>
  </si>
  <si>
    <t>3913170810036362</t>
  </si>
  <si>
    <t>파이프행거, 54 C</t>
  </si>
  <si>
    <t>3913170810036364</t>
  </si>
  <si>
    <t>파이프행거, 82 C</t>
  </si>
  <si>
    <t>3913170810036365</t>
  </si>
  <si>
    <t>파이프행거, 104 C</t>
  </si>
  <si>
    <t>3116210220135742</t>
  </si>
  <si>
    <t>셋트앵커</t>
  </si>
  <si>
    <t>M8×L150mm</t>
  </si>
  <si>
    <t>1-48</t>
  </si>
  <si>
    <t>3116210220135769</t>
  </si>
  <si>
    <t>스트롱앵커</t>
  </si>
  <si>
    <t>3/8</t>
  </si>
  <si>
    <t>94</t>
  </si>
  <si>
    <t>52</t>
  </si>
  <si>
    <t>1651644984980210</t>
  </si>
  <si>
    <t>스트롱앵커(RACE WAY)</t>
  </si>
  <si>
    <t>1818111888880000</t>
  </si>
  <si>
    <t>인서트(TRAY)</t>
  </si>
  <si>
    <t>주물, Φ9mm</t>
  </si>
  <si>
    <t>47(7월)</t>
  </si>
  <si>
    <t>3116169820135160</t>
  </si>
  <si>
    <t>행거볼트</t>
  </si>
  <si>
    <t>∮9×1000㎜</t>
  </si>
  <si>
    <t>1-43</t>
  </si>
  <si>
    <t>46</t>
  </si>
  <si>
    <t>2612162922076724</t>
  </si>
  <si>
    <t>내열비닐절연전선</t>
  </si>
  <si>
    <t>HFIX 2.5sq (1.78mm)-(바닥)단선</t>
  </si>
  <si>
    <t>993</t>
  </si>
  <si>
    <t>1-1161</t>
  </si>
  <si>
    <t>1074</t>
  </si>
  <si>
    <t>2612162922076727</t>
  </si>
  <si>
    <t>HFIX 2.5sq (1.78mm)-단선</t>
  </si>
  <si>
    <t>2612152420683696</t>
  </si>
  <si>
    <t>접지용비닐절연전선(F-GV)</t>
  </si>
  <si>
    <t>4㎟</t>
  </si>
  <si>
    <t>994</t>
  </si>
  <si>
    <t>1075</t>
  </si>
  <si>
    <t>2612152420683697</t>
  </si>
  <si>
    <t>6㎟</t>
  </si>
  <si>
    <t>2612152420683698</t>
  </si>
  <si>
    <t>10㎟</t>
  </si>
  <si>
    <t>2612152420683699</t>
  </si>
  <si>
    <t>16㎟</t>
  </si>
  <si>
    <t>2612152420683702</t>
  </si>
  <si>
    <t>50㎟</t>
  </si>
  <si>
    <t>2612152420683704</t>
  </si>
  <si>
    <t>95㎟</t>
  </si>
  <si>
    <t>2612152420683705</t>
  </si>
  <si>
    <t>120㎟</t>
  </si>
  <si>
    <t>2612152420182439</t>
  </si>
  <si>
    <t>전기용 연동연선(BC)</t>
  </si>
  <si>
    <t>70㎟</t>
  </si>
  <si>
    <t>1008</t>
  </si>
  <si>
    <t>1-1176</t>
  </si>
  <si>
    <t>2612162920685026</t>
  </si>
  <si>
    <t>전력케이블-4열/1열</t>
  </si>
  <si>
    <t>0.6/1kv F-CV 1C×95㎟</t>
  </si>
  <si>
    <t>1-1164</t>
  </si>
  <si>
    <t>8888850100000000</t>
  </si>
  <si>
    <t>0.6/1kv F-CV 1C×185㎟</t>
  </si>
  <si>
    <t>8888855100000000</t>
  </si>
  <si>
    <t>전력케이블-4열/1열-옥외</t>
  </si>
  <si>
    <t>2612162920683922</t>
  </si>
  <si>
    <t>전력케이블</t>
  </si>
  <si>
    <t>0.6/1kv F-CV 3C×4㎟</t>
  </si>
  <si>
    <t>2612162920683944</t>
  </si>
  <si>
    <t>0.6/1kv F-CV 4C×4㎟</t>
  </si>
  <si>
    <t>2612162920683945</t>
  </si>
  <si>
    <t>0.6/1kv F-CV 4C×6㎟</t>
  </si>
  <si>
    <t>2612162920683946</t>
  </si>
  <si>
    <t>0.6/1kv F-CV 4C×10㎟</t>
  </si>
  <si>
    <t>2612162920683947</t>
  </si>
  <si>
    <t>0.6/1kv F-CV 4C×16㎟</t>
  </si>
  <si>
    <t>2612162920683948</t>
  </si>
  <si>
    <t>0.6/1kv F-CV 4C×25㎟</t>
  </si>
  <si>
    <t>2612164020684032</t>
  </si>
  <si>
    <t>소방용내화전선(F-FR-8)</t>
  </si>
  <si>
    <t>3C×4㎟</t>
  </si>
  <si>
    <t>998</t>
  </si>
  <si>
    <t>1-1168</t>
  </si>
  <si>
    <t>1078</t>
  </si>
  <si>
    <t>2612164020684046</t>
  </si>
  <si>
    <t>3C×10㎟-2열</t>
  </si>
  <si>
    <t>2612164020684056</t>
  </si>
  <si>
    <t>4C×25㎟</t>
  </si>
  <si>
    <t>2612161321650585</t>
  </si>
  <si>
    <t>알루미늄인터룩 전력케이블</t>
  </si>
  <si>
    <t>2.5sq(단선)/3c</t>
  </si>
  <si>
    <t>1000</t>
  </si>
  <si>
    <t>1-1174</t>
  </si>
  <si>
    <t>1083</t>
  </si>
  <si>
    <t>2612160320684231</t>
  </si>
  <si>
    <t>난연제어케이블</t>
  </si>
  <si>
    <t>F-CVV 3Cx2.5㎟</t>
  </si>
  <si>
    <t>995</t>
  </si>
  <si>
    <t>1-1167</t>
  </si>
  <si>
    <t>1076</t>
  </si>
  <si>
    <t>2612160320684480</t>
  </si>
  <si>
    <t>F-CVV-SB 4Cx2.5㎟</t>
  </si>
  <si>
    <t>2612160921650751</t>
  </si>
  <si>
    <t>UTP 케이블</t>
  </si>
  <si>
    <t>Cat.5E 0.5mm 4P</t>
  </si>
  <si>
    <t>1002</t>
  </si>
  <si>
    <t>1-1173</t>
  </si>
  <si>
    <t>2612160620185741</t>
  </si>
  <si>
    <t>STP 케이블</t>
  </si>
  <si>
    <t>3912998720170517</t>
  </si>
  <si>
    <t>매입스위치</t>
  </si>
  <si>
    <t>15A, 250V 1로1구</t>
  </si>
  <si>
    <t>1098</t>
  </si>
  <si>
    <t>1-1276</t>
  </si>
  <si>
    <t>1203</t>
  </si>
  <si>
    <t>3912998720170518</t>
  </si>
  <si>
    <t>15A, 250V 1로2구</t>
  </si>
  <si>
    <t>3912998720170519</t>
  </si>
  <si>
    <t>15A, 250V 1로3구</t>
  </si>
  <si>
    <t>3912998720170520</t>
  </si>
  <si>
    <t>15A, 250V 1로4구</t>
  </si>
  <si>
    <t>3912998720170521</t>
  </si>
  <si>
    <t>15A, 250V 1로5구</t>
  </si>
  <si>
    <t>3912140620170849</t>
  </si>
  <si>
    <t>콘센트</t>
  </si>
  <si>
    <t>매입-접지형, 15A 250V 1구</t>
  </si>
  <si>
    <t>1099</t>
  </si>
  <si>
    <t>1204</t>
  </si>
  <si>
    <t>3912140620170850</t>
  </si>
  <si>
    <t>매입-접지형, 15A 250V 2구</t>
  </si>
  <si>
    <t>3912140621030227</t>
  </si>
  <si>
    <t>방우콘센트</t>
  </si>
  <si>
    <t>3912140621030228</t>
  </si>
  <si>
    <t>3912161310034844</t>
  </si>
  <si>
    <t>접지봉-전기</t>
  </si>
  <si>
    <t>14Φ×1000 mm</t>
  </si>
  <si>
    <t>1-1271</t>
  </si>
  <si>
    <t>1198</t>
  </si>
  <si>
    <t>3912130321650852</t>
  </si>
  <si>
    <t>접지단자함</t>
  </si>
  <si>
    <t>SUS, 1 CCT</t>
  </si>
  <si>
    <t>면</t>
  </si>
  <si>
    <t>1-1266</t>
  </si>
  <si>
    <t>3912130321650854</t>
  </si>
  <si>
    <t>SUS, 3 CCT</t>
  </si>
  <si>
    <t>3912130322497088</t>
  </si>
  <si>
    <t>SUS, 7 CCT</t>
  </si>
  <si>
    <t>InMastDBNonCode</t>
  </si>
  <si>
    <t>SUS, 15 CCT</t>
  </si>
  <si>
    <t>3912170120173495</t>
  </si>
  <si>
    <t>케이블걸이</t>
  </si>
  <si>
    <t>걸이쇠, 3조</t>
  </si>
  <si>
    <t>1134</t>
  </si>
  <si>
    <t>3912170120174008</t>
  </si>
  <si>
    <t>케이블받침대</t>
  </si>
  <si>
    <t>75x40x5x1150</t>
  </si>
  <si>
    <t>3912143210033800</t>
  </si>
  <si>
    <t>러그단자</t>
  </si>
  <si>
    <t>동관단자 2 HOLE 95 ㎟</t>
  </si>
  <si>
    <t>1019</t>
  </si>
  <si>
    <t>1-1193</t>
  </si>
  <si>
    <t>1095</t>
  </si>
  <si>
    <t>3912143210033802</t>
  </si>
  <si>
    <t>동관단자 2 HOLE 185 ㎟</t>
  </si>
  <si>
    <t>8521594563570002</t>
  </si>
  <si>
    <t>동관단자 2 HOLE 95 ㎟-접지용</t>
  </si>
  <si>
    <t>8521594563570010</t>
  </si>
  <si>
    <t>압착단자</t>
  </si>
  <si>
    <t>R형동선 16㎟/1C-접지용</t>
  </si>
  <si>
    <t>8521594563570013</t>
  </si>
  <si>
    <t>R형동선 50㎟/1C-접지용</t>
  </si>
  <si>
    <t>8521594563570020</t>
  </si>
  <si>
    <t>R형동선 나압착 16㎟/4C</t>
  </si>
  <si>
    <t>8521594563570021</t>
  </si>
  <si>
    <t>R형동선 나압착 25㎟/4C</t>
  </si>
  <si>
    <t>3912219520175644</t>
  </si>
  <si>
    <t>지중선용 가선철물</t>
  </si>
  <si>
    <t>맨홀용발판볼트, 200x330</t>
  </si>
  <si>
    <t>3912219520175645</t>
  </si>
  <si>
    <t>맨홀용 훅크, 100x250</t>
  </si>
  <si>
    <t>인터넷</t>
  </si>
  <si>
    <t>3912219520175619</t>
  </si>
  <si>
    <t>케이블표지시트</t>
  </si>
  <si>
    <t>저압, 0.15x150</t>
  </si>
  <si>
    <t>747</t>
  </si>
  <si>
    <t>3012169821869320</t>
  </si>
  <si>
    <t>맨홀</t>
  </si>
  <si>
    <t>1500x1500x1500</t>
  </si>
  <si>
    <t>조</t>
  </si>
  <si>
    <t>223</t>
  </si>
  <si>
    <t>1-206</t>
  </si>
  <si>
    <t>3012169520160609</t>
  </si>
  <si>
    <t>맨홀뚜껑(철개)</t>
  </si>
  <si>
    <t>회주철, Φ918</t>
  </si>
  <si>
    <t>233</t>
  </si>
  <si>
    <t>1-207</t>
  </si>
  <si>
    <t>3010220420289162</t>
  </si>
  <si>
    <t>열연강판</t>
  </si>
  <si>
    <t>6t</t>
  </si>
  <si>
    <t>kg</t>
  </si>
  <si>
    <t>1-14</t>
  </si>
  <si>
    <t>3010150420165123</t>
  </si>
  <si>
    <t>ㄷ형강</t>
  </si>
  <si>
    <t>75x40x4T</t>
  </si>
  <si>
    <t>1-6</t>
  </si>
  <si>
    <t>3116162010023390</t>
  </si>
  <si>
    <t>6각볼트</t>
  </si>
  <si>
    <t>3/8,M10</t>
  </si>
  <si>
    <t>1-41</t>
  </si>
  <si>
    <t>3116172710024976</t>
  </si>
  <si>
    <t>6각너트</t>
  </si>
  <si>
    <t>M10</t>
  </si>
  <si>
    <t>1-39</t>
  </si>
  <si>
    <t>3116172710023970</t>
  </si>
  <si>
    <t>3116181120136195</t>
  </si>
  <si>
    <t>스프링와샤</t>
  </si>
  <si>
    <t>D10</t>
  </si>
  <si>
    <t>1111161120142610</t>
  </si>
  <si>
    <t>자갈</t>
  </si>
  <si>
    <t>상차도</t>
  </si>
  <si>
    <t>㎥</t>
  </si>
  <si>
    <t>1-54</t>
  </si>
  <si>
    <t>9998887770000074</t>
  </si>
  <si>
    <t>내화충전(패드)</t>
  </si>
  <si>
    <t>500x500x30T</t>
  </si>
  <si>
    <t>장</t>
  </si>
  <si>
    <t>964</t>
  </si>
  <si>
    <t>9998887770001018</t>
  </si>
  <si>
    <t>카운터센서</t>
  </si>
  <si>
    <t>1206</t>
  </si>
  <si>
    <t>9998887770001019</t>
  </si>
  <si>
    <t>카운터절전스위치</t>
  </si>
  <si>
    <t>조명기구(어게인행복센터)</t>
  </si>
  <si>
    <t>TYPE "A"</t>
  </si>
  <si>
    <t>한결라이팅</t>
  </si>
  <si>
    <t>준라이트</t>
  </si>
  <si>
    <t>일렉하우스</t>
  </si>
  <si>
    <t>TYPE "B"</t>
  </si>
  <si>
    <t>TYPE "C"</t>
  </si>
  <si>
    <t>TYPE "D"</t>
  </si>
  <si>
    <t>TYPE "E"</t>
  </si>
  <si>
    <t>TYPE "F"</t>
  </si>
  <si>
    <t>수배전반(어게인행복센터)-*@</t>
  </si>
  <si>
    <t>SS-1</t>
  </si>
  <si>
    <t>가람이앤씨</t>
  </si>
  <si>
    <t>디엠티</t>
  </si>
  <si>
    <t>대경산전</t>
  </si>
  <si>
    <t>MCC반(어게인행복센터)-*@관급</t>
  </si>
  <si>
    <t>MCC-F</t>
  </si>
  <si>
    <t>분전반(어게인행복센터)</t>
  </si>
  <si>
    <t>MCP-E</t>
  </si>
  <si>
    <t>LN-전기실</t>
  </si>
  <si>
    <t>LN-1-M</t>
  </si>
  <si>
    <t>LN-1-화장실</t>
  </si>
  <si>
    <t>LN-사무실</t>
  </si>
  <si>
    <t>LN-북카페</t>
  </si>
  <si>
    <t>LN-프로그램</t>
  </si>
  <si>
    <t>LN-2-M</t>
  </si>
  <si>
    <t>LN-2-화장실</t>
  </si>
  <si>
    <t>LN-다목적실</t>
  </si>
  <si>
    <t>LN-건강관리</t>
  </si>
  <si>
    <t>LN-ELEV</t>
  </si>
  <si>
    <t>LN-EHP-RF</t>
  </si>
  <si>
    <t>태양광발전설비(어게인행복센터</t>
  </si>
  <si>
    <t>70.2KW</t>
  </si>
  <si>
    <t>식</t>
  </si>
  <si>
    <t>에이엠</t>
  </si>
  <si>
    <t>원격검침설비(어게인행복센터)</t>
  </si>
  <si>
    <t>베스트</t>
  </si>
  <si>
    <t>철근클램프</t>
  </si>
  <si>
    <t>구조체접속</t>
  </si>
  <si>
    <t>1262</t>
  </si>
  <si>
    <t>C형 슬리브</t>
  </si>
  <si>
    <t>70SQ</t>
  </si>
  <si>
    <t>SUS접지모듈</t>
  </si>
  <si>
    <t>(100×100×1200)</t>
  </si>
  <si>
    <t>접지저감재</t>
  </si>
  <si>
    <t>그린어스 탄소형</t>
  </si>
  <si>
    <t>포</t>
  </si>
  <si>
    <t>수막처리봉</t>
  </si>
  <si>
    <t>300L</t>
  </si>
  <si>
    <t>대지고유저항  측정 및 분석</t>
  </si>
  <si>
    <t>POINT</t>
  </si>
  <si>
    <t>접지저항 측정</t>
  </si>
  <si>
    <t>기</t>
  </si>
  <si>
    <t>수평도체</t>
  </si>
  <si>
    <t>알루미늄 8mm</t>
  </si>
  <si>
    <t>Expansion Joint</t>
  </si>
  <si>
    <t>이완수축방지용(편조형)</t>
  </si>
  <si>
    <t>도선지지금구</t>
  </si>
  <si>
    <t>S1 (알루미늄)</t>
  </si>
  <si>
    <t>연결콘넥터(볼트조임형)</t>
  </si>
  <si>
    <t>ㅡ,+ (알루미늄)</t>
  </si>
  <si>
    <t>칼블럭(지지금구 고정)</t>
  </si>
  <si>
    <t>지지금구 * 2</t>
  </si>
  <si>
    <t>S2피뢰침</t>
  </si>
  <si>
    <t>1M(알루미늄)</t>
  </si>
  <si>
    <t>그라운드 패드</t>
  </si>
  <si>
    <t>이질슬리브</t>
  </si>
  <si>
    <t>1260</t>
  </si>
  <si>
    <t>번디클램프</t>
  </si>
  <si>
    <t>철근콘크리트 내 죔쇠접속</t>
  </si>
  <si>
    <t>391115ZZ701Z0001</t>
  </si>
  <si>
    <t>조달 수수료(17)</t>
  </si>
  <si>
    <t>0.54%</t>
  </si>
  <si>
    <t>391115ZZ701Z0002</t>
  </si>
  <si>
    <t>조달 수수료(18)</t>
  </si>
  <si>
    <t>391115ZZ701Z0003</t>
  </si>
  <si>
    <t>조달 수수료(20)</t>
  </si>
  <si>
    <t>391115ZZ701Z0004</t>
  </si>
  <si>
    <t>조달 수수료(21)</t>
  </si>
  <si>
    <t>391115ZZ701Z0005</t>
  </si>
  <si>
    <t>조달 수수료(22)</t>
  </si>
  <si>
    <t>2~5천만원 530,000원</t>
  </si>
  <si>
    <t>ECA565826042</t>
  </si>
  <si>
    <t>기계터파기</t>
  </si>
  <si>
    <t>보통토사(0.6㎥/43.6)</t>
  </si>
  <si>
    <t>재료</t>
  </si>
  <si>
    <t>노무</t>
  </si>
  <si>
    <t>ECA565826051</t>
  </si>
  <si>
    <t>기계되메우기</t>
  </si>
  <si>
    <t>ECA565826044</t>
  </si>
  <si>
    <t>크레인</t>
  </si>
  <si>
    <t>트럭 탑재형 10 Ton</t>
  </si>
  <si>
    <t>hr</t>
  </si>
  <si>
    <t>L001010101000075</t>
  </si>
  <si>
    <t>내선전공</t>
  </si>
  <si>
    <t>인</t>
  </si>
  <si>
    <t>L001010101000078</t>
  </si>
  <si>
    <t>저압케이블전공</t>
  </si>
  <si>
    <t>L001010101000081</t>
  </si>
  <si>
    <t>배전전공</t>
  </si>
  <si>
    <t>L001010101000079</t>
  </si>
  <si>
    <t>송전전공</t>
  </si>
  <si>
    <t>L001010501000115</t>
  </si>
  <si>
    <t>전기공사산업기사</t>
  </si>
  <si>
    <t>L001010101000089</t>
  </si>
  <si>
    <t>통신케이블공</t>
  </si>
  <si>
    <t>L001010101000002</t>
  </si>
  <si>
    <t>보통인부</t>
  </si>
  <si>
    <t>L001010101000003</t>
  </si>
  <si>
    <t>특별인부</t>
  </si>
  <si>
    <t>L001010101000030</t>
  </si>
  <si>
    <t>내장공</t>
  </si>
  <si>
    <t>L001010101000026</t>
  </si>
  <si>
    <t>방수공</t>
  </si>
  <si>
    <t>L001010101000034</t>
  </si>
  <si>
    <t>줄눈공</t>
  </si>
  <si>
    <t>L001010101000001</t>
  </si>
  <si>
    <t>작업반장</t>
  </si>
  <si>
    <t>243</t>
  </si>
  <si>
    <t>59750337008</t>
  </si>
  <si>
    <t>59750337010</t>
  </si>
  <si>
    <t>59750337018</t>
  </si>
  <si>
    <t>59750338001</t>
  </si>
  <si>
    <t>59750338002</t>
  </si>
  <si>
    <t>59750338003</t>
  </si>
  <si>
    <t>59750338004</t>
  </si>
  <si>
    <t>59750338006</t>
  </si>
  <si>
    <t>59750338007</t>
  </si>
  <si>
    <t>59750338012</t>
  </si>
  <si>
    <t>59750338016</t>
  </si>
  <si>
    <t>59751467012</t>
  </si>
  <si>
    <t>59751467014</t>
  </si>
  <si>
    <t>59751467015</t>
  </si>
  <si>
    <t>59751467032</t>
  </si>
  <si>
    <t>59751467034</t>
  </si>
  <si>
    <t>59753097002</t>
  </si>
  <si>
    <t>59753097003</t>
  </si>
  <si>
    <t>59753097004</t>
  </si>
  <si>
    <t>59753178007</t>
  </si>
  <si>
    <t>59753017043</t>
  </si>
  <si>
    <t>59753017064</t>
  </si>
  <si>
    <t>59753017065</t>
  </si>
  <si>
    <t>59753017068</t>
  </si>
  <si>
    <t>MM496797011</t>
  </si>
  <si>
    <t>MM496797030</t>
  </si>
  <si>
    <t>MM496797031</t>
  </si>
  <si>
    <t>MM496797034</t>
  </si>
  <si>
    <t>59754887003</t>
  </si>
  <si>
    <t>59754887006</t>
  </si>
  <si>
    <t>59754877106</t>
  </si>
  <si>
    <t>59754877026</t>
  </si>
  <si>
    <t>MM318075001</t>
  </si>
  <si>
    <t>MM318075002</t>
  </si>
  <si>
    <t>MM318075003</t>
  </si>
  <si>
    <t>MM318075004</t>
  </si>
  <si>
    <t>MM318075005</t>
  </si>
  <si>
    <t>MM318075006</t>
  </si>
  <si>
    <t>MM318075101</t>
  </si>
  <si>
    <t>MM318075102</t>
  </si>
  <si>
    <t>MM318075103</t>
  </si>
  <si>
    <t>MM318075104</t>
  </si>
  <si>
    <t>MM318075105</t>
  </si>
  <si>
    <t>MM318075106</t>
  </si>
  <si>
    <t>59759027061</t>
  </si>
  <si>
    <t>59759027062</t>
  </si>
  <si>
    <t>59759027063</t>
  </si>
  <si>
    <t>59759027064</t>
  </si>
  <si>
    <t>59759027065</t>
  </si>
  <si>
    <t>59759027066</t>
  </si>
  <si>
    <t>59759017068</t>
  </si>
  <si>
    <t>59759027001</t>
  </si>
  <si>
    <t>59753767011</t>
  </si>
  <si>
    <t>59753767041</t>
  </si>
  <si>
    <t>59753777102</t>
  </si>
  <si>
    <t>59753777111</t>
  </si>
  <si>
    <t>59753767221</t>
  </si>
  <si>
    <t>59753767251</t>
  </si>
  <si>
    <t>MM300040267</t>
  </si>
  <si>
    <t>61455137894</t>
  </si>
  <si>
    <t>59753857011</t>
  </si>
  <si>
    <t>59750897011</t>
  </si>
  <si>
    <t>59750897041</t>
  </si>
  <si>
    <t>59750897071</t>
  </si>
  <si>
    <t>59750897101</t>
  </si>
  <si>
    <t>59750897181</t>
  </si>
  <si>
    <t>59750897291</t>
  </si>
  <si>
    <t>59750897151</t>
  </si>
  <si>
    <t>59750897341</t>
  </si>
  <si>
    <t>59751817222</t>
  </si>
  <si>
    <t>59751817233</t>
  </si>
  <si>
    <t>59751817334</t>
  </si>
  <si>
    <t>59751817410</t>
  </si>
  <si>
    <t>59754967011</t>
  </si>
  <si>
    <t>59754967018</t>
  </si>
  <si>
    <t>59754967111</t>
  </si>
  <si>
    <t>59754967118</t>
  </si>
  <si>
    <t>59754967207</t>
  </si>
  <si>
    <t>59754967212</t>
  </si>
  <si>
    <t>59754967418</t>
  </si>
  <si>
    <t>59754967501</t>
  </si>
  <si>
    <t>59754967521</t>
  </si>
  <si>
    <t>59754967561</t>
  </si>
  <si>
    <t>59754967572</t>
  </si>
  <si>
    <t>59754967571</t>
  </si>
  <si>
    <t>59754967581</t>
  </si>
  <si>
    <t>59754967601</t>
  </si>
  <si>
    <t>59759017111</t>
  </si>
  <si>
    <t>59759017112</t>
  </si>
  <si>
    <t>59759017113</t>
  </si>
  <si>
    <t>59759017114</t>
  </si>
  <si>
    <t>59759017115</t>
  </si>
  <si>
    <t>59759017116</t>
  </si>
  <si>
    <t>59759017118</t>
  </si>
  <si>
    <t>59759017119</t>
  </si>
  <si>
    <t>53060707007</t>
  </si>
  <si>
    <t>53060807001</t>
  </si>
  <si>
    <t>MMG19031756</t>
  </si>
  <si>
    <t>MMG93335585</t>
  </si>
  <si>
    <t>53060327011</t>
  </si>
  <si>
    <t>MM633570019</t>
  </si>
  <si>
    <t>MM481669624</t>
  </si>
  <si>
    <t>E1450927202</t>
  </si>
  <si>
    <t>E1450927203</t>
  </si>
  <si>
    <t>E1450927204</t>
  </si>
  <si>
    <t>E1450927205</t>
  </si>
  <si>
    <t>E1450927209</t>
  </si>
  <si>
    <t>E1450927212</t>
  </si>
  <si>
    <t>E1450927213</t>
  </si>
  <si>
    <t>MM449604036</t>
  </si>
  <si>
    <t>L1450287512</t>
  </si>
  <si>
    <t>L1450287515</t>
  </si>
  <si>
    <t>MMG19010986</t>
  </si>
  <si>
    <t>E1450287539</t>
  </si>
  <si>
    <t>E1450287562</t>
  </si>
  <si>
    <t>E1450287563</t>
  </si>
  <si>
    <t>E1450287564</t>
  </si>
  <si>
    <t>E1450287565</t>
  </si>
  <si>
    <t>E1450287566</t>
  </si>
  <si>
    <t>E1450137302</t>
  </si>
  <si>
    <t>E1450137318</t>
  </si>
  <si>
    <t>E1450137406</t>
  </si>
  <si>
    <t>MM452120356</t>
  </si>
  <si>
    <t>E1450358045</t>
  </si>
  <si>
    <t>61450358510</t>
  </si>
  <si>
    <t>MM362692755</t>
  </si>
  <si>
    <t>61452167511</t>
  </si>
  <si>
    <t>59301517001</t>
  </si>
  <si>
    <t>59301517002</t>
  </si>
  <si>
    <t>59301517003</t>
  </si>
  <si>
    <t>59301517004</t>
  </si>
  <si>
    <t>59301517005</t>
  </si>
  <si>
    <t>59350317205</t>
  </si>
  <si>
    <t>59350317206</t>
  </si>
  <si>
    <t>59350317207</t>
  </si>
  <si>
    <t>59350317208</t>
  </si>
  <si>
    <t>59750427102</t>
  </si>
  <si>
    <t>59750430001</t>
  </si>
  <si>
    <t>59750430003</t>
  </si>
  <si>
    <t>59750430007</t>
  </si>
  <si>
    <t>MMR97997290</t>
  </si>
  <si>
    <t>59750167003</t>
  </si>
  <si>
    <t>59751807002</t>
  </si>
  <si>
    <t>E9400177027</t>
  </si>
  <si>
    <t>E9400177029</t>
  </si>
  <si>
    <t>MM779923058</t>
  </si>
  <si>
    <t>EG400267006</t>
  </si>
  <si>
    <t>EG400267009</t>
  </si>
  <si>
    <t>E940026G023</t>
  </si>
  <si>
    <t>E940026G024</t>
  </si>
  <si>
    <t>59755057204</t>
  </si>
  <si>
    <t>59755057205</t>
  </si>
  <si>
    <t>59755057152</t>
  </si>
  <si>
    <t>56300217299</t>
  </si>
  <si>
    <t>56800447351</t>
  </si>
  <si>
    <t>95150607001</t>
  </si>
  <si>
    <t>95200027092</t>
  </si>
  <si>
    <t>53060027000</t>
  </si>
  <si>
    <t>53100027003</t>
  </si>
  <si>
    <t>53100028501</t>
  </si>
  <si>
    <t>52100327001</t>
  </si>
  <si>
    <t>56100047001</t>
  </si>
  <si>
    <t>MM355702721</t>
  </si>
  <si>
    <t>MMG26477762</t>
  </si>
  <si>
    <t>MMG26477763</t>
  </si>
  <si>
    <t>MMT97727316</t>
  </si>
  <si>
    <t>MAS</t>
  </si>
  <si>
    <t>MMT97727317</t>
  </si>
  <si>
    <t>MMT97727318</t>
  </si>
  <si>
    <t>MMT97727319</t>
  </si>
  <si>
    <t>MMT97727320</t>
  </si>
  <si>
    <t>MMT97727321</t>
  </si>
  <si>
    <t>MMR97997260</t>
  </si>
  <si>
    <t>MMR97997261</t>
  </si>
  <si>
    <t>MMR97997262</t>
  </si>
  <si>
    <t>MMR97997263</t>
  </si>
  <si>
    <t>MMR97997264</t>
  </si>
  <si>
    <t>MMR97997266</t>
  </si>
  <si>
    <t>MMR97997269</t>
  </si>
  <si>
    <t>MMR97997270</t>
  </si>
  <si>
    <t>MMR97997268</t>
  </si>
  <si>
    <t>MMR97997265</t>
  </si>
  <si>
    <t>MMR97997267</t>
  </si>
  <si>
    <t>MMR97997271</t>
  </si>
  <si>
    <t>MMR97997272</t>
  </si>
  <si>
    <t>MMR97997273</t>
  </si>
  <si>
    <t>MMR97997274</t>
  </si>
  <si>
    <t>MMR97997275</t>
  </si>
  <si>
    <t>MMR98331860</t>
  </si>
  <si>
    <t>부가세포함</t>
  </si>
  <si>
    <t>MM998331910</t>
  </si>
  <si>
    <t>MM998331911</t>
  </si>
  <si>
    <t>MM998331912</t>
  </si>
  <si>
    <t>MM998331913</t>
  </si>
  <si>
    <t>MM998331914</t>
  </si>
  <si>
    <t>MM998331915</t>
  </si>
  <si>
    <t>MM998331916</t>
  </si>
  <si>
    <t>MM998342289</t>
  </si>
  <si>
    <t>MM998342290</t>
  </si>
  <si>
    <t>MM998342291</t>
  </si>
  <si>
    <t>MM998342292</t>
  </si>
  <si>
    <t>MM998342293</t>
  </si>
  <si>
    <t>MM998342294</t>
  </si>
  <si>
    <t>MM998342295</t>
  </si>
  <si>
    <t>MM998342296</t>
  </si>
  <si>
    <t>MM998342297</t>
  </si>
  <si>
    <t>MM998342298</t>
  </si>
  <si>
    <t>MM009839319</t>
  </si>
  <si>
    <t>MM009839321</t>
  </si>
  <si>
    <t>MM009839323</t>
  </si>
  <si>
    <t>MM007319577</t>
  </si>
  <si>
    <t>MM007319579</t>
  </si>
  <si>
    <t>CA565826042</t>
  </si>
  <si>
    <t>164-하</t>
  </si>
  <si>
    <t>CA565826051</t>
  </si>
  <si>
    <t>CA565826044</t>
  </si>
  <si>
    <t>166-하</t>
  </si>
  <si>
    <t>56900017016</t>
  </si>
  <si>
    <t>56900017076</t>
  </si>
  <si>
    <t>56900017031</t>
  </si>
  <si>
    <t>56900017048</t>
  </si>
  <si>
    <t>56900017078</t>
  </si>
  <si>
    <t>56900017116</t>
  </si>
  <si>
    <t>56900017041</t>
  </si>
  <si>
    <t>56900017118</t>
  </si>
  <si>
    <t>56900017017</t>
  </si>
  <si>
    <t>56900017029</t>
  </si>
  <si>
    <t>56900017091</t>
  </si>
  <si>
    <t>56900017074</t>
  </si>
  <si>
    <t>237</t>
  </si>
  <si>
    <t>내선전공</t>
    <phoneticPr fontId="3" type="noConversion"/>
  </si>
  <si>
    <t>저압케이블전공</t>
    <phoneticPr fontId="3" type="noConversion"/>
  </si>
  <si>
    <t>배전전공</t>
    <phoneticPr fontId="3" type="noConversion"/>
  </si>
  <si>
    <t>송전전공</t>
    <phoneticPr fontId="3" type="noConversion"/>
  </si>
  <si>
    <t>전기공사산업기사</t>
    <phoneticPr fontId="3" type="noConversion"/>
  </si>
  <si>
    <t>통신케이블공</t>
    <phoneticPr fontId="3" type="noConversion"/>
  </si>
  <si>
    <t>보통인부</t>
    <phoneticPr fontId="3" type="noConversion"/>
  </si>
  <si>
    <t>특별인부</t>
    <phoneticPr fontId="3" type="noConversion"/>
  </si>
  <si>
    <t>내장공</t>
    <phoneticPr fontId="3" type="noConversion"/>
  </si>
  <si>
    <t>방수공</t>
    <phoneticPr fontId="3" type="noConversion"/>
  </si>
  <si>
    <t>줄눈공</t>
    <phoneticPr fontId="3" type="noConversion"/>
  </si>
  <si>
    <t>작업반장</t>
    <phoneticPr fontId="3" type="noConversion"/>
  </si>
  <si>
    <t>800</t>
  </si>
  <si>
    <t>391115ZZ701Z0008</t>
  </si>
  <si>
    <t>품셈 산출근거</t>
  </si>
  <si>
    <t>인력터파기 보통토사 0-1M</t>
  </si>
  <si>
    <t>건설(공통)3-1-1</t>
  </si>
  <si>
    <t>노임계</t>
  </si>
  <si>
    <t>391115ZZ701Z0006</t>
  </si>
  <si>
    <t>인력되메우기 보통토사 0-1M</t>
  </si>
  <si>
    <t>건설(공통)3-2-1</t>
  </si>
  <si>
    <t>391115ZZ701Z0007</t>
  </si>
  <si>
    <t>인력잔토처리 현장처리</t>
  </si>
  <si>
    <t>건설(공통)3-3-1</t>
  </si>
  <si>
    <t>391115ZZ701Z0009</t>
  </si>
  <si>
    <t>잡석깔기지정 떨공이다지기</t>
  </si>
  <si>
    <t>토목3-2-4</t>
  </si>
  <si>
    <t>전기5-29</t>
  </si>
  <si>
    <t>전기3-39-1</t>
  </si>
  <si>
    <t>전기4-43-3</t>
  </si>
  <si>
    <t>전기4-39</t>
  </si>
  <si>
    <t>전기2-18</t>
  </si>
  <si>
    <t>전기5-1</t>
  </si>
  <si>
    <t>전기4-31</t>
  </si>
  <si>
    <t>전기5-3</t>
  </si>
  <si>
    <t>GGGGG00000000001</t>
  </si>
  <si>
    <t>시스템 박스</t>
  </si>
  <si>
    <t>전선관용(매입) 대기전력</t>
  </si>
  <si>
    <t>전기5-5</t>
  </si>
  <si>
    <t>전기5-4</t>
  </si>
  <si>
    <t>전기5-9-1</t>
  </si>
  <si>
    <t>전기5-8</t>
  </si>
  <si>
    <t>전기5-10</t>
  </si>
  <si>
    <t>전기3-38</t>
  </si>
  <si>
    <t>전기5-11</t>
  </si>
  <si>
    <t>전기4-34</t>
  </si>
  <si>
    <t>전기5-13</t>
  </si>
  <si>
    <t>통신4-3-1</t>
  </si>
  <si>
    <t>통신4-10</t>
  </si>
  <si>
    <t>전기5-23-2</t>
  </si>
  <si>
    <t>전기5-23-1</t>
  </si>
  <si>
    <t>3912140620170848</t>
  </si>
  <si>
    <t>대기전력차단콘센트</t>
  </si>
  <si>
    <t>매입형, 10A 250V 3구</t>
  </si>
  <si>
    <t>전기4-37</t>
  </si>
  <si>
    <t>전기4-45</t>
  </si>
  <si>
    <t>전기5-23-나</t>
  </si>
  <si>
    <t>전기3-39-마</t>
  </si>
  <si>
    <t>전기3-39</t>
  </si>
  <si>
    <t>전기2-23-1</t>
  </si>
  <si>
    <t>전기5-42-2</t>
  </si>
  <si>
    <t>전기5-9</t>
  </si>
  <si>
    <t>@관급자재</t>
  </si>
  <si>
    <t>전기5-25-3</t>
  </si>
  <si>
    <t>[ 제 1호 ] 인력터파기  보통토사0-1m [㎥_]</t>
  </si>
  <si>
    <t>공종줄</t>
    <phoneticPr fontId="3" type="noConversion"/>
  </si>
  <si>
    <t>[ 제 2호 ] 인력되메우기  보통토사0-1m [㎥_]</t>
  </si>
  <si>
    <t>[ 제 5호 ] 인력잔토처리  현장처리 [㎥_]</t>
  </si>
  <si>
    <t>[ 제 6호 ] 잡석깔기지정  떨공이다지기 [㎥]</t>
  </si>
  <si>
    <t>[ 제 7호 ] 파이프행가  82 C [개소]</t>
  </si>
  <si>
    <t>[ 제 8호 ] 파이프행가  104 C [개소]</t>
  </si>
  <si>
    <t>[ 제 14호 ] 동력배관지지가대  배관용 [개소]</t>
  </si>
  <si>
    <t>[ 제 15호 ] 방화구획(내화충전)  W 300 [개소]</t>
  </si>
  <si>
    <t>[ 제 16호 ] 나사없는전선관행거  E19(16C) [개소]</t>
  </si>
  <si>
    <t>[ 제 17호 ] 나사없는전선관행거  E25(22C) [개소]</t>
  </si>
  <si>
    <t>[ 제 18호 ] 나사없는전선관행거  E31(28C) [개소]</t>
  </si>
  <si>
    <t>[ 제 19호 ] 나사없는전선관행거  E39(36C) [개소]</t>
  </si>
  <si>
    <t>[ 제 20호 ] 나사없는전선관행거  E51(42C) [개소]</t>
  </si>
  <si>
    <t>[ 제 21호 ] 나사없는전선관행거  E63(54C) [개소]</t>
  </si>
  <si>
    <t>[ 제 22호 ] 맨홀  1500x1500x1500 [개소]</t>
  </si>
  <si>
    <t>[ 제 23호 ] 관로구방수  ø125 [개]</t>
  </si>
  <si>
    <t>[ 제 24호 ] 강제전선관  아연도 82 mm [M.]</t>
  </si>
  <si>
    <t>[ 제 25호 ] 강제전선관  아연도 104 mm [M.]</t>
  </si>
  <si>
    <t>[ 제 26호 ] 강제전선관(노출)  아연도 82 mm [M.]</t>
  </si>
  <si>
    <t>[ 제 27호 ] 나사없는전선관  E19(16C) [M]</t>
  </si>
  <si>
    <t>[ 제 28호 ] 나사없는전선관  E25(22C) [M]</t>
  </si>
  <si>
    <t>[ 제 29호 ] 나사없는전선관  E31(28C) [M]</t>
  </si>
  <si>
    <t>[ 제 30호 ] 나사없는전선관  E39(36C) [M]</t>
  </si>
  <si>
    <t>[ 제 31호 ] 나사없는전선관  E51(42C) [M]</t>
  </si>
  <si>
    <t>[ 제 32호 ] 나사없는전선관  E63(54C) [M]</t>
  </si>
  <si>
    <t>[ 제 33호 ] 나사없는전선관(노출)  E25(22C) [M]</t>
  </si>
  <si>
    <t>[ 제 34호 ] 나사없는전선관(노출)  E51(42C) [M]</t>
  </si>
  <si>
    <t>[ 제 35호 ] 경질비닐전선관  HI 16 mm [M.]</t>
  </si>
  <si>
    <t>[ 제 36호 ] 경질비닐전선관  HI 28 mm [M.]</t>
  </si>
  <si>
    <t>[ 제 37호 ] 경질비닐전선관  HI 36 mm [M.]</t>
  </si>
  <si>
    <t>[ 제 38호 ] 경질비닐전선관(지중)  HI 16 mm [M.]</t>
  </si>
  <si>
    <t>[ 제 39호 ] 경질비닐전선관(지중)  HI 28 mm [M.]</t>
  </si>
  <si>
    <t>[ 제 40호 ] 합성수지제 가요전선관  CD-난연성 16㎜ [M..]</t>
  </si>
  <si>
    <t>[ 제 41호 ] 합성수지제 가요전선관  CD-난연성 22㎜ [M..]</t>
  </si>
  <si>
    <t>[ 제 42호 ] 합성수지제 가요전선관  CD-난연성 28㎜ [M..]</t>
  </si>
  <si>
    <t>[ 제 43호 ] 파상형 폴리에틸렌 전선관  125㎜(전기) [M.]</t>
  </si>
  <si>
    <t>[ 제 44호 ] 1종금속제가요전선관  16 mm 고장력-비방수 [M]</t>
  </si>
  <si>
    <t>[ 제 45호 ] 1종금속제가요전선관  22 mm 고장력-방수 [M]</t>
  </si>
  <si>
    <t>[ 제 46호 ] 1종금속제가요전선관  28 mm 고장력-방수 [M]</t>
  </si>
  <si>
    <t>[ 제 47호 ] 1종금속제가요전선관  54 mm 고장력-방수 [M]</t>
  </si>
  <si>
    <t>[ 제 48호 ] 아우트렛박스(커버포함)  8각 54㎜ [개]</t>
  </si>
  <si>
    <t>[ 제 49호 ] 아우트렛박스(커버포함)  중형4각 54㎜ [개]</t>
  </si>
  <si>
    <t>[ 제 50호 ] 스위치박스  1 개용 54 mm [개]</t>
  </si>
  <si>
    <t>[ 제 51호 ] 스위치박스  2 개용 54 mm(4각) [개]</t>
  </si>
  <si>
    <t>[ 제 52호 ] 시스템 박스  전선관용(매입) 대기전력 [개]</t>
  </si>
  <si>
    <t>[ 제 53호 ] FLOOR BOX  150x150x80 [개]</t>
  </si>
  <si>
    <t>[ 제 54호 ] JOINT BOX  100*100*50 [EA]</t>
  </si>
  <si>
    <t>[ 제 55호 ] 풀박스  100×100×75 [개]</t>
  </si>
  <si>
    <t>[ 제 56호 ] 레이스웨이  BODY, 70 x 40 [m]</t>
  </si>
  <si>
    <t>[ 제 57호 ] 레이스웨이  JOINT BOX, 70 x 40 [개]</t>
  </si>
  <si>
    <t>[ 제 58호 ] 레이스웨이  JUNC.BOX - 3방, 70x 40 [개]</t>
  </si>
  <si>
    <t>[ 제 59호 ] 케이블트레이  STRAIGHT,St W300x100Hx2.3t [m]</t>
  </si>
  <si>
    <t>[ 제 60호 ] 케이블트레이  STRAIGHT,St W500x100Hx2.3t [m]</t>
  </si>
  <si>
    <t>[ 제 61호 ] 케이블트레이  COVER,St W300 [m]</t>
  </si>
  <si>
    <t>[ 제 62호 ] 케이블트레이  COVER,St W500 [m]</t>
  </si>
  <si>
    <t>[ 제 63호 ] 케이블트레이부속품  H. ELBOW, St,W300x100Hx2.3t [개]</t>
  </si>
  <si>
    <t>[ 제 64호 ] 케이블트레이부속품  H. ELBOW, St,W500x100Hx2.3t [개]</t>
  </si>
  <si>
    <t>[ 제 65호 ] 케이블트레이부속품  V. ELBOW, St,W300x100Hx2.3t [개]</t>
  </si>
  <si>
    <t>[ 제 66호 ] 케이블트레이부속품  V. ELBOW, St,W500x100Hx2.3t [개]</t>
  </si>
  <si>
    <t>[ 제 67호 ] 케이블트레이부속품  H. TEE, St, W300x100Hx2.3t [개]</t>
  </si>
  <si>
    <t>[ 제 68호 ] 케이블트레이부속품  H. TEE, St, W500x100Hx2.3t [개]</t>
  </si>
  <si>
    <t>[ 제 69호 ] 케이블트레이부속품  REDUCER, St, W500x100Hx2.3t [개]</t>
  </si>
  <si>
    <t>[ 제 70호 ] 내열비닐절연전선  HFIX 2.5sq (1.78mm)-(바닥)단선 [M]</t>
  </si>
  <si>
    <t>[ 제 71호 ] 내열비닐절연전선  HFIX 2.5sq (1.78mm)-단선 [M]</t>
  </si>
  <si>
    <t>[ 제 72호 ] 접지용비닐절연전선(F-GV)  4㎟ [M]</t>
  </si>
  <si>
    <t>[ 제 73호 ] 접지용비닐절연전선(F-GV)  6㎟ [M]</t>
  </si>
  <si>
    <t>[ 제 74호 ] 접지용비닐절연전선(F-GV)  10㎟ [M]</t>
  </si>
  <si>
    <t>[ 제 75호 ] 접지용비닐절연전선(F-GV)  16㎟ [M]</t>
  </si>
  <si>
    <t>[ 제 76호 ] 접지용비닐절연전선(F-GV)  50㎟ [M]</t>
  </si>
  <si>
    <t>[ 제 77호 ] 접지용비닐절연전선(F-GV)  95㎟ [M]</t>
  </si>
  <si>
    <t>[ 제 78호 ] 접지용비닐절연전선(F-GV)  120㎟ [M]</t>
  </si>
  <si>
    <t>[ 제 79호 ] 전기용 연동연선(BC)  70㎟ [M]</t>
  </si>
  <si>
    <t>[ 제 80호 ] 전력케이블-4열/1열  0.6/1kv F-CV 1C×95㎟ [M]</t>
  </si>
  <si>
    <t>[ 제 81호 ] 전력케이블-4열/1열  0.6/1kv F-CV 1C×185㎟ [M]</t>
  </si>
  <si>
    <t>[ 제 82호 ] 전력케이블-4열/1열-옥외  0.6/1kv F-CV 1C×185㎟ [M]</t>
  </si>
  <si>
    <t>[ 제 83호 ] 전력케이블  0.6/1kv F-CV 3C×4㎟ [M]</t>
  </si>
  <si>
    <t>[ 제 84호 ] 전력케이블  0.6/1kv F-CV 4C×4㎟ [M]</t>
  </si>
  <si>
    <t>[ 제 85호 ] 전력케이블  0.6/1kv F-CV 4C×6㎟ [M]</t>
  </si>
  <si>
    <t>[ 제 86호 ] 전력케이블  0.6/1kv F-CV 4C×10㎟ [M]</t>
  </si>
  <si>
    <t>[ 제 87호 ] 전력케이블  0.6/1kv F-CV 4C×16㎟ [M]</t>
  </si>
  <si>
    <t>[ 제 88호 ] 전력케이블  0.6/1kv F-CV 4C×25㎟ [M]</t>
  </si>
  <si>
    <t>[ 제 89호 ] 소방용내화전선(F-FR-8)  3C×4㎟ [M]</t>
  </si>
  <si>
    <t>[ 제 90호 ] 소방용내화전선(F-FR-8)  3C×10㎟-2열 [M]</t>
  </si>
  <si>
    <t>[ 제 91호 ] 소방용내화전선(F-FR-8)  4C×25㎟ [M]</t>
  </si>
  <si>
    <t>[ 제 92호 ] 알루미늄인터룩 전력케이블  2.5sq(단선)/3c [M.]</t>
  </si>
  <si>
    <t>[ 제 93호 ] 난연제어케이블  F-CVV 3Cx2.5㎟ [M]</t>
  </si>
  <si>
    <t>[ 제 94호 ] 난연제어케이블  F-CVV-SB 4Cx2.5㎟ [M]</t>
  </si>
  <si>
    <t>[ 제 95호 ] UTP 케이블  Cat.5E 0.5mm 4P [M]</t>
  </si>
  <si>
    <t>[ 제 96호 ] STP 케이블  Cat.5E 0.5mm 4P [M]</t>
  </si>
  <si>
    <t>[ 제 97호 ] 매입스위치  15A, 250V 1로1구 [개]</t>
  </si>
  <si>
    <t>[ 제 98호 ] 매입스위치  15A, 250V 1로2구 [개]</t>
  </si>
  <si>
    <t>[ 제 99호 ] 매입스위치  15A, 250V 1로3구 [개]</t>
  </si>
  <si>
    <t>[ 제 100호 ] 매입스위치  15A, 250V 1로4구 [개]</t>
  </si>
  <si>
    <t>[ 제 101호 ] 매입스위치  15A, 250V 1로5구 [개]</t>
  </si>
  <si>
    <t>[ 제 102호 ] 콘센트  매입-접지형, 15A 250V 1구 [개]</t>
  </si>
  <si>
    <t>[ 제 103호 ] 콘센트  매입-접지형, 15A 250V 2구 [개]</t>
  </si>
  <si>
    <t>[ 제 104호 ] 방우콘센트  매입-접지형, 15A 250V 1구 [개]</t>
  </si>
  <si>
    <t>[ 제 105호 ] 방우콘센트  매입-접지형, 15A 250V 2구 [개]</t>
  </si>
  <si>
    <t>[ 제 106호 ] 대기전력차단콘센트  매입형, 10A 250V 3구 [개]</t>
  </si>
  <si>
    <t>[ 제 107호 ] 접지봉-전기  14Φ×1000 mm [개]</t>
  </si>
  <si>
    <t>[ 제 108호 ] 접지단자함  SUS, 1 CCT [면]</t>
  </si>
  <si>
    <t>[ 제 109호 ] 접지단자함  SUS, 3 CCT [면]</t>
  </si>
  <si>
    <t>[ 제 110호 ] 접지단자함  SUS, 7 CCT [면]</t>
  </si>
  <si>
    <t>[ 제 111호 ] 접지단자함  SUS, 15 CCT [면]</t>
  </si>
  <si>
    <t>[ 제 112호 ] 러그단자  동관단자 2 HOLE 95 ㎟ [개]</t>
  </si>
  <si>
    <t>[ 제 113호 ] 러그단자  동관단자 2 HOLE 185 ㎟ [개]</t>
  </si>
  <si>
    <t>[ 제 114호 ] 러그단자  동관단자 2 HOLE 95 ㎟-접지용 [개]</t>
  </si>
  <si>
    <t>[ 제 115호 ] 압착단자  R형동선 16㎟/1C-접지용 [개]</t>
  </si>
  <si>
    <t>[ 제 116호 ] 압착단자  R형동선 50㎟/1C-접지용 [개]</t>
  </si>
  <si>
    <t>[ 제 117호 ] 압착단자  R형동선 나압착 16㎟/4C [개]</t>
  </si>
  <si>
    <t>[ 제 118호 ] 압착단자  R형동선 나압착 25㎟/4C [개]</t>
  </si>
  <si>
    <t>[ 제 119호 ] 케이블표지시트  저압, 0.15x150 [m]</t>
  </si>
  <si>
    <t>[ 제 120호 ] 카운터센서 [EA]</t>
  </si>
  <si>
    <t>[ 제 121호 ] 카운터절전스위치 [EA]</t>
  </si>
  <si>
    <t>[ 제 122호 ] 철근클램프  구조체접속 [EA]</t>
  </si>
  <si>
    <t>[ 제 123호 ] C형 슬리브  70SQ [EA]</t>
  </si>
  <si>
    <t>[ 제 124호 ] SUS접지모듈  (100×100×1200) [EA]</t>
  </si>
  <si>
    <t>[ 제 125호 ] 접지저감재  그린어스 탄소형 [포]</t>
  </si>
  <si>
    <t>[ 제 126호 ] 수막처리봉  300L [EA]</t>
  </si>
  <si>
    <t>[ 제 127호 ] 대지고유저항  측정 및 분석 [POINT]</t>
  </si>
  <si>
    <t>[ 제 128호 ] 접지저항 측정 [기]</t>
  </si>
  <si>
    <t>[ 제 129호 ] 수평도체  알루미늄 8mm [m]</t>
  </si>
  <si>
    <t>[ 제 130호 ] 칼블럭(지지금구 고정)  지지금구 * 2 [EA]</t>
  </si>
  <si>
    <t>[ 제 131호 ] S2피뢰침  1M(알루미늄) [EA]</t>
  </si>
  <si>
    <t>[ 제 132호 ] 구조체접속  철근클램프 [EA]</t>
  </si>
  <si>
    <t>[ 제 133호 ] 그라운드 패드 [EA]</t>
  </si>
  <si>
    <t>[ 제 134호 ] 이질슬리브 [EA]</t>
  </si>
  <si>
    <t>[ 제 135호 ] 번디클램프  철근콘크리트 내 죔쇠접속 [EA]</t>
  </si>
  <si>
    <t>[ 제 136호 ] 분전반(어게인행복센터)-@관급  LN-1-M [면]</t>
  </si>
  <si>
    <t>[ 제 137호 ] 분전반(어게인행복센터)-@관급  LN-1-화장실 [면]</t>
  </si>
  <si>
    <t>[ 제 138호 ] 분전반(어게인행복센터)-@관급  LN-2-M [면]</t>
  </si>
  <si>
    <t>[ 제 139호 ] 분전반(어게인행복센터)-@관급  LN-2-화장실 [면]</t>
  </si>
  <si>
    <t>[ 제 140호 ] 분전반(어게인행복센터)-@관급  LN-EHP-RF [면]</t>
  </si>
  <si>
    <t>[ 제 141호 ] 분전반(어게인행복센터)-@관급  LN-ELEV [면]</t>
  </si>
  <si>
    <t>[ 제 142호 ] 분전반(어게인행복센터)-@관급  LN-건강관리 [면]</t>
  </si>
  <si>
    <t>[ 제 143호 ] 분전반(어게인행복센터)-@관급  LN-다목적실 [면]</t>
  </si>
  <si>
    <t>[ 제 144호 ] 분전반(어게인행복센터)-@관급  LN-북카페 [면]</t>
  </si>
  <si>
    <t>[ 제 145호 ] 분전반(어게인행복센터)-@관급  LN-사무실 [면]</t>
  </si>
  <si>
    <t>[ 제 146호 ] 분전반(어게인행복센터)-@관급  LN-전기실 [면]</t>
  </si>
  <si>
    <t>[ 제 147호 ] 분전반(어게인행복센터)-@관급  LN-프로그램 [면]</t>
  </si>
  <si>
    <t>[ 제 148호 ] 분전반(어게인행복센터)-@관급  MCP-E [면]</t>
  </si>
  <si>
    <t>[ 제 149호 ] 조명기구(어게인행복센터)-@관급  TYPE "A" [EA]</t>
  </si>
  <si>
    <t>[ 제 150호 ] 조명기구(어게인행복센터)-@관급  TYPE "B" [EA]</t>
  </si>
  <si>
    <t>[ 제 151호 ] 조명기구(어게인행복센터)-@관급  TYPE "C" [EA]</t>
  </si>
  <si>
    <t>[ 제 152호 ] 조명기구(어게인행복센터)-@관급  TYPE "D" [EA]</t>
  </si>
  <si>
    <t>[ 제 153호 ] 조명기구(어게인행복센터)-@관급  TYPE "E" [EA]</t>
  </si>
  <si>
    <t>[ 제 154호 ] 조명기구(어게인행복센터)-@관급  TYPE "F" [EA]</t>
  </si>
  <si>
    <t>497</t>
  </si>
  <si>
    <t>56930210010</t>
  </si>
  <si>
    <t>ABB111100000</t>
  </si>
  <si>
    <t>제 1호</t>
  </si>
  <si>
    <t>인력터파기</t>
  </si>
  <si>
    <t>보통토사0-1m</t>
  </si>
  <si>
    <t>㎥_</t>
  </si>
  <si>
    <t>56930210021</t>
  </si>
  <si>
    <t>ABD100001000</t>
  </si>
  <si>
    <t>제 2호</t>
  </si>
  <si>
    <t>인력되메우기</t>
  </si>
  <si>
    <t>56930220040</t>
  </si>
  <si>
    <t>ABB103100000</t>
  </si>
  <si>
    <t>제 3호</t>
  </si>
  <si>
    <t>터파기(기계90%,인력10%)</t>
  </si>
  <si>
    <t>보통토사</t>
  </si>
  <si>
    <t>56930220053</t>
  </si>
  <si>
    <t>ABB104100000</t>
  </si>
  <si>
    <t>제 4호</t>
  </si>
  <si>
    <t>되메우기(기계90%,인력10%)</t>
  </si>
  <si>
    <t>56930220102</t>
  </si>
  <si>
    <t>ABC112700000</t>
  </si>
  <si>
    <t>제 5호</t>
  </si>
  <si>
    <t>인력잔토처리</t>
  </si>
  <si>
    <t>현장처리</t>
  </si>
  <si>
    <t>56930250040</t>
  </si>
  <si>
    <t>ABD102300000</t>
  </si>
  <si>
    <t>제 6호</t>
  </si>
  <si>
    <t>잡석깔기지정</t>
  </si>
  <si>
    <t>떨공이다지기</t>
  </si>
  <si>
    <t>56950120082</t>
  </si>
  <si>
    <t>EAA110180000</t>
  </si>
  <si>
    <t>제 7호</t>
  </si>
  <si>
    <t>파이프행가</t>
  </si>
  <si>
    <t>82 C</t>
  </si>
  <si>
    <t>개소</t>
  </si>
  <si>
    <t>56950120104</t>
  </si>
  <si>
    <t>EAA110200000</t>
  </si>
  <si>
    <t>제 8호</t>
  </si>
  <si>
    <t>104 C</t>
  </si>
  <si>
    <t>56950160300</t>
  </si>
  <si>
    <t>EAA110430000</t>
  </si>
  <si>
    <t>제 9호</t>
  </si>
  <si>
    <t>TRAY/DUCT HANGER</t>
  </si>
  <si>
    <t>W300-1단</t>
  </si>
  <si>
    <t>56950160500</t>
  </si>
  <si>
    <t>EAA110450000</t>
  </si>
  <si>
    <t>제 10호</t>
  </si>
  <si>
    <t>W500-1단</t>
  </si>
  <si>
    <t>56950170114</t>
  </si>
  <si>
    <t>EAA110640000</t>
  </si>
  <si>
    <t>제 11호</t>
  </si>
  <si>
    <t>TRAY/DUCT SUPPORT(W/F)</t>
  </si>
  <si>
    <t>56950170153</t>
  </si>
  <si>
    <t>EAZ800010000</t>
  </si>
  <si>
    <t>제 12호</t>
  </si>
  <si>
    <t>닥트및트레이</t>
  </si>
  <si>
    <t>바닥지지 W300</t>
  </si>
  <si>
    <t>56950170162</t>
  </si>
  <si>
    <t>EAA110760020</t>
  </si>
  <si>
    <t>제 13호</t>
  </si>
  <si>
    <t>RACE WAY 행거</t>
  </si>
  <si>
    <t>70x40</t>
  </si>
  <si>
    <t>56950180016</t>
  </si>
  <si>
    <t>EAA110810000</t>
  </si>
  <si>
    <t>제 14호</t>
  </si>
  <si>
    <t>동력배관지지가대</t>
  </si>
  <si>
    <t>배관용</t>
  </si>
  <si>
    <t>56950657006</t>
  </si>
  <si>
    <t>EAZ800020000</t>
  </si>
  <si>
    <t>제 15호</t>
  </si>
  <si>
    <t>방화구획(내화충전)</t>
  </si>
  <si>
    <t>W 300</t>
  </si>
  <si>
    <t>569506GG000</t>
  </si>
  <si>
    <t>EAZ800030000</t>
  </si>
  <si>
    <t>제 16호</t>
  </si>
  <si>
    <t>나사없는전선관행거</t>
  </si>
  <si>
    <t>569506GG001</t>
  </si>
  <si>
    <t>EAZ800040000</t>
  </si>
  <si>
    <t>제 17호</t>
  </si>
  <si>
    <t>569506GG002</t>
  </si>
  <si>
    <t>EAZ800050000</t>
  </si>
  <si>
    <t>제 18호</t>
  </si>
  <si>
    <t>569506GG003</t>
  </si>
  <si>
    <t>EAZ800060000</t>
  </si>
  <si>
    <t>제 19호</t>
  </si>
  <si>
    <t>569506GG004</t>
  </si>
  <si>
    <t>EAZ800070000</t>
  </si>
  <si>
    <t>제 20호</t>
  </si>
  <si>
    <t>569506GG005</t>
  </si>
  <si>
    <t>EAZ800080000</t>
  </si>
  <si>
    <t>제 21호</t>
  </si>
  <si>
    <t>56959000020</t>
  </si>
  <si>
    <t>EAZ800090000</t>
  </si>
  <si>
    <t>제 22호</t>
  </si>
  <si>
    <t>EKN36100002</t>
  </si>
  <si>
    <t>EKN361000002</t>
  </si>
  <si>
    <t>제 23호</t>
  </si>
  <si>
    <t>관로구방수</t>
  </si>
  <si>
    <t>ø125</t>
  </si>
  <si>
    <t>56958000001</t>
  </si>
  <si>
    <t>EAZ700010000</t>
  </si>
  <si>
    <t>제 24호</t>
  </si>
  <si>
    <t>56958000002</t>
  </si>
  <si>
    <t>EAZ700020000</t>
  </si>
  <si>
    <t>제 25호</t>
  </si>
  <si>
    <t>56958000003</t>
  </si>
  <si>
    <t>EAZ700030000</t>
  </si>
  <si>
    <t>제 26호</t>
  </si>
  <si>
    <t>강제전선관(노출)</t>
  </si>
  <si>
    <t>56958000004</t>
  </si>
  <si>
    <t>EAZ700040000</t>
  </si>
  <si>
    <t>제 27호</t>
  </si>
  <si>
    <t>56958000005</t>
  </si>
  <si>
    <t>EAZ700050000</t>
  </si>
  <si>
    <t>제 28호</t>
  </si>
  <si>
    <t>56958000006</t>
  </si>
  <si>
    <t>EAZ700060000</t>
  </si>
  <si>
    <t>제 29호</t>
  </si>
  <si>
    <t>56958000007</t>
  </si>
  <si>
    <t>EAZ700070000</t>
  </si>
  <si>
    <t>제 30호</t>
  </si>
  <si>
    <t>56958000008</t>
  </si>
  <si>
    <t>EAZ700080000</t>
  </si>
  <si>
    <t>제 31호</t>
  </si>
  <si>
    <t>56958000009</t>
  </si>
  <si>
    <t>EAZ700090000</t>
  </si>
  <si>
    <t>제 32호</t>
  </si>
  <si>
    <t>56958000010</t>
  </si>
  <si>
    <t>EAZ700100000</t>
  </si>
  <si>
    <t>제 33호</t>
  </si>
  <si>
    <t>56958000011</t>
  </si>
  <si>
    <t>EAZ700110000</t>
  </si>
  <si>
    <t>제 34호</t>
  </si>
  <si>
    <t>56958000012</t>
  </si>
  <si>
    <t>EAZ700120000</t>
  </si>
  <si>
    <t>제 35호</t>
  </si>
  <si>
    <t>56958000013</t>
  </si>
  <si>
    <t>EAZ700130000</t>
  </si>
  <si>
    <t>제 36호</t>
  </si>
  <si>
    <t>56958000014</t>
  </si>
  <si>
    <t>EAZ700140000</t>
  </si>
  <si>
    <t>제 37호</t>
  </si>
  <si>
    <t>56958000015</t>
  </si>
  <si>
    <t>EAZ700150000</t>
  </si>
  <si>
    <t>제 38호</t>
  </si>
  <si>
    <t>경질비닐전선관(지중)</t>
  </si>
  <si>
    <t>56958000016</t>
  </si>
  <si>
    <t>EAZ700160000</t>
  </si>
  <si>
    <t>제 39호</t>
  </si>
  <si>
    <t>56958000017</t>
  </si>
  <si>
    <t>EAZ700170000</t>
  </si>
  <si>
    <t>제 40호</t>
  </si>
  <si>
    <t>M..</t>
  </si>
  <si>
    <t>56958000018</t>
  </si>
  <si>
    <t>EAZ700180000</t>
  </si>
  <si>
    <t>제 41호</t>
  </si>
  <si>
    <t>56958000019</t>
  </si>
  <si>
    <t>EAZ700190000</t>
  </si>
  <si>
    <t>제 42호</t>
  </si>
  <si>
    <t>56958000020</t>
  </si>
  <si>
    <t>EAZ700200000</t>
  </si>
  <si>
    <t>제 43호</t>
  </si>
  <si>
    <t>125㎜(전기)</t>
  </si>
  <si>
    <t>56958000021</t>
  </si>
  <si>
    <t>EAZ700210000</t>
  </si>
  <si>
    <t>제 44호</t>
  </si>
  <si>
    <t>56958000022</t>
  </si>
  <si>
    <t>EAZ700220000</t>
  </si>
  <si>
    <t>제 45호</t>
  </si>
  <si>
    <t>56958000023</t>
  </si>
  <si>
    <t>EAZ700230000</t>
  </si>
  <si>
    <t>제 46호</t>
  </si>
  <si>
    <t>56958000024</t>
  </si>
  <si>
    <t>EAZ700240000</t>
  </si>
  <si>
    <t>제 47호</t>
  </si>
  <si>
    <t>56958000025</t>
  </si>
  <si>
    <t>EAZ700250000</t>
  </si>
  <si>
    <t>제 48호</t>
  </si>
  <si>
    <t>아우트렛박스(커버포함)</t>
  </si>
  <si>
    <t>56958000026</t>
  </si>
  <si>
    <t>EAZ700260000</t>
  </si>
  <si>
    <t>제 49호</t>
  </si>
  <si>
    <t>56958000027</t>
  </si>
  <si>
    <t>EAZ700270000</t>
  </si>
  <si>
    <t>제 50호</t>
  </si>
  <si>
    <t>56958000028</t>
  </si>
  <si>
    <t>EAZ700280000</t>
  </si>
  <si>
    <t>제 51호</t>
  </si>
  <si>
    <t>56958000029</t>
  </si>
  <si>
    <t>EAZ700290000</t>
  </si>
  <si>
    <t>제 52호</t>
  </si>
  <si>
    <t>56958000030</t>
  </si>
  <si>
    <t>EAZ700300000</t>
  </si>
  <si>
    <t>제 53호</t>
  </si>
  <si>
    <t>56958000031</t>
  </si>
  <si>
    <t>EAZ700310000</t>
  </si>
  <si>
    <t>제 54호</t>
  </si>
  <si>
    <t>56958000032</t>
  </si>
  <si>
    <t>EAZ700320000</t>
  </si>
  <si>
    <t>제 55호</t>
  </si>
  <si>
    <t>56958000033</t>
  </si>
  <si>
    <t>EAZ700330000</t>
  </si>
  <si>
    <t>제 56호</t>
  </si>
  <si>
    <t>m</t>
  </si>
  <si>
    <t>56958000034</t>
  </si>
  <si>
    <t>EAZ700340000</t>
  </si>
  <si>
    <t>제 57호</t>
  </si>
  <si>
    <t>56958000035</t>
  </si>
  <si>
    <t>EAZ700350000</t>
  </si>
  <si>
    <t>제 58호</t>
  </si>
  <si>
    <t>56958000036</t>
  </si>
  <si>
    <t>EAZ700360000</t>
  </si>
  <si>
    <t>제 59호</t>
  </si>
  <si>
    <t>56958000037</t>
  </si>
  <si>
    <t>EAZ700370000</t>
  </si>
  <si>
    <t>제 60호</t>
  </si>
  <si>
    <t>56958000038</t>
  </si>
  <si>
    <t>EAZ700380000</t>
  </si>
  <si>
    <t>제 61호</t>
  </si>
  <si>
    <t>56958000039</t>
  </si>
  <si>
    <t>EAZ700390000</t>
  </si>
  <si>
    <t>제 62호</t>
  </si>
  <si>
    <t>56958000040</t>
  </si>
  <si>
    <t>EAZ700400000</t>
  </si>
  <si>
    <t>제 63호</t>
  </si>
  <si>
    <t>56958000041</t>
  </si>
  <si>
    <t>EAZ700410000</t>
  </si>
  <si>
    <t>제 64호</t>
  </si>
  <si>
    <t>56958000042</t>
  </si>
  <si>
    <t>EAZ700420000</t>
  </si>
  <si>
    <t>제 65호</t>
  </si>
  <si>
    <t>56958000043</t>
  </si>
  <si>
    <t>EAZ700430000</t>
  </si>
  <si>
    <t>제 66호</t>
  </si>
  <si>
    <t>56958000044</t>
  </si>
  <si>
    <t>EAZ700440000</t>
  </si>
  <si>
    <t>제 67호</t>
  </si>
  <si>
    <t>56958000045</t>
  </si>
  <si>
    <t>EAZ700450000</t>
  </si>
  <si>
    <t>제 68호</t>
  </si>
  <si>
    <t>56958000046</t>
  </si>
  <si>
    <t>EAZ700460000</t>
  </si>
  <si>
    <t>제 69호</t>
  </si>
  <si>
    <t>56958000047</t>
  </si>
  <si>
    <t>EAZ700470000</t>
  </si>
  <si>
    <t>제 70호</t>
  </si>
  <si>
    <t>56958000048</t>
  </si>
  <si>
    <t>EAZ700480000</t>
  </si>
  <si>
    <t>제 71호</t>
  </si>
  <si>
    <t>56958000049</t>
  </si>
  <si>
    <t>EAZ700490000</t>
  </si>
  <si>
    <t>제 72호</t>
  </si>
  <si>
    <t>56958000050</t>
  </si>
  <si>
    <t>EAZ700500000</t>
  </si>
  <si>
    <t>제 73호</t>
  </si>
  <si>
    <t>56958000051</t>
  </si>
  <si>
    <t>EAZ700510000</t>
  </si>
  <si>
    <t>제 74호</t>
  </si>
  <si>
    <t>56958000052</t>
  </si>
  <si>
    <t>EAZ700520000</t>
  </si>
  <si>
    <t>제 75호</t>
  </si>
  <si>
    <t>56958000053</t>
  </si>
  <si>
    <t>EAZ700530000</t>
  </si>
  <si>
    <t>제 76호</t>
  </si>
  <si>
    <t>56958000054</t>
  </si>
  <si>
    <t>EAZ700540000</t>
  </si>
  <si>
    <t>제 77호</t>
  </si>
  <si>
    <t>56958000055</t>
  </si>
  <si>
    <t>EAZ700550000</t>
  </si>
  <si>
    <t>제 78호</t>
  </si>
  <si>
    <t>56958000056</t>
  </si>
  <si>
    <t>EAZ700560000</t>
  </si>
  <si>
    <t>제 79호</t>
  </si>
  <si>
    <t>56958000057</t>
  </si>
  <si>
    <t>EAZ700570000</t>
  </si>
  <si>
    <t>제 80호</t>
  </si>
  <si>
    <t>56958000058</t>
  </si>
  <si>
    <t>EAZ700580000</t>
  </si>
  <si>
    <t>제 81호</t>
  </si>
  <si>
    <t>56958000059</t>
  </si>
  <si>
    <t>EAZ700590000</t>
  </si>
  <si>
    <t>제 82호</t>
  </si>
  <si>
    <t>56958000060</t>
  </si>
  <si>
    <t>EAZ700600000</t>
  </si>
  <si>
    <t>제 83호</t>
  </si>
  <si>
    <t>56958000061</t>
  </si>
  <si>
    <t>EAZ700610000</t>
  </si>
  <si>
    <t>제 84호</t>
  </si>
  <si>
    <t>56958000062</t>
  </si>
  <si>
    <t>EAZ700620000</t>
  </si>
  <si>
    <t>제 85호</t>
  </si>
  <si>
    <t>56958000063</t>
  </si>
  <si>
    <t>EAZ700630000</t>
  </si>
  <si>
    <t>제 86호</t>
  </si>
  <si>
    <t>56958000064</t>
  </si>
  <si>
    <t>EAZ700640000</t>
  </si>
  <si>
    <t>제 87호</t>
  </si>
  <si>
    <t>56958000065</t>
  </si>
  <si>
    <t>EAZ700650000</t>
  </si>
  <si>
    <t>제 88호</t>
  </si>
  <si>
    <t>56958000066</t>
  </si>
  <si>
    <t>EAZ700660000</t>
  </si>
  <si>
    <t>제 89호</t>
  </si>
  <si>
    <t>56958000067</t>
  </si>
  <si>
    <t>EAZ700670000</t>
  </si>
  <si>
    <t>제 90호</t>
  </si>
  <si>
    <t>56958000068</t>
  </si>
  <si>
    <t>EAZ700680000</t>
  </si>
  <si>
    <t>제 91호</t>
  </si>
  <si>
    <t>56958000069</t>
  </si>
  <si>
    <t>EAZ700690000</t>
  </si>
  <si>
    <t>제 92호</t>
  </si>
  <si>
    <t>56958000070</t>
  </si>
  <si>
    <t>EAZ700700000</t>
  </si>
  <si>
    <t>제 93호</t>
  </si>
  <si>
    <t>56958000071</t>
  </si>
  <si>
    <t>EAZ700710000</t>
  </si>
  <si>
    <t>제 94호</t>
  </si>
  <si>
    <t>56958000072</t>
  </si>
  <si>
    <t>EAZ700720000</t>
  </si>
  <si>
    <t>제 95호</t>
  </si>
  <si>
    <t>56958000073</t>
  </si>
  <si>
    <t>EAZ700730000</t>
  </si>
  <si>
    <t>제 96호</t>
  </si>
  <si>
    <t>56958000074</t>
  </si>
  <si>
    <t>EAZ700740000</t>
  </si>
  <si>
    <t>제 97호</t>
  </si>
  <si>
    <t>56958000075</t>
  </si>
  <si>
    <t>EAZ700750000</t>
  </si>
  <si>
    <t>제 98호</t>
  </si>
  <si>
    <t>56958000076</t>
  </si>
  <si>
    <t>EAZ700760000</t>
  </si>
  <si>
    <t>제 99호</t>
  </si>
  <si>
    <t>56958000077</t>
  </si>
  <si>
    <t>EAZ700770000</t>
  </si>
  <si>
    <t>제 100호</t>
  </si>
  <si>
    <t>56958000078</t>
  </si>
  <si>
    <t>EAZ700780000</t>
  </si>
  <si>
    <t>제 101호</t>
  </si>
  <si>
    <t>56958000079</t>
  </si>
  <si>
    <t>EAZ700790000</t>
  </si>
  <si>
    <t>제 102호</t>
  </si>
  <si>
    <t>56958000080</t>
  </si>
  <si>
    <t>EAZ700800000</t>
  </si>
  <si>
    <t>제 103호</t>
  </si>
  <si>
    <t>56958000081</t>
  </si>
  <si>
    <t>EAZ700810000</t>
  </si>
  <si>
    <t>제 104호</t>
  </si>
  <si>
    <t>56958000082</t>
  </si>
  <si>
    <t>EAZ700820000</t>
  </si>
  <si>
    <t>제 105호</t>
  </si>
  <si>
    <t>56958000083</t>
  </si>
  <si>
    <t>EAZ700830000</t>
  </si>
  <si>
    <t>제 106호</t>
  </si>
  <si>
    <t>56958000084</t>
  </si>
  <si>
    <t>EAZ700840000</t>
  </si>
  <si>
    <t>제 107호</t>
  </si>
  <si>
    <t>56958000085</t>
  </si>
  <si>
    <t>EAZ700850000</t>
  </si>
  <si>
    <t>제 108호</t>
  </si>
  <si>
    <t>56958000086</t>
  </si>
  <si>
    <t>EAZ700860000</t>
  </si>
  <si>
    <t>제 109호</t>
  </si>
  <si>
    <t>56958000087</t>
  </si>
  <si>
    <t>EAZ700870000</t>
  </si>
  <si>
    <t>제 110호</t>
  </si>
  <si>
    <t>56958000088</t>
  </si>
  <si>
    <t>EAZ700880000</t>
  </si>
  <si>
    <t>제 111호</t>
  </si>
  <si>
    <t>56958000089</t>
  </si>
  <si>
    <t>EAZ700890000</t>
  </si>
  <si>
    <t>제 112호</t>
  </si>
  <si>
    <t>56958000090</t>
  </si>
  <si>
    <t>EAZ700900000</t>
  </si>
  <si>
    <t>제 113호</t>
  </si>
  <si>
    <t>56958000091</t>
  </si>
  <si>
    <t>EAZ700910000</t>
  </si>
  <si>
    <t>제 114호</t>
  </si>
  <si>
    <t>56958000092</t>
  </si>
  <si>
    <t>EAZ700920000</t>
  </si>
  <si>
    <t>제 115호</t>
  </si>
  <si>
    <t>56958000093</t>
  </si>
  <si>
    <t>EAZ700930000</t>
  </si>
  <si>
    <t>제 116호</t>
  </si>
  <si>
    <t>56958000094</t>
  </si>
  <si>
    <t>EAZ700940000</t>
  </si>
  <si>
    <t>제 117호</t>
  </si>
  <si>
    <t>56958000095</t>
  </si>
  <si>
    <t>EAZ700950000</t>
  </si>
  <si>
    <t>제 118호</t>
  </si>
  <si>
    <t>56958000096</t>
  </si>
  <si>
    <t>EAZ700960000</t>
  </si>
  <si>
    <t>제 119호</t>
  </si>
  <si>
    <t>56958000097</t>
  </si>
  <si>
    <t>EAZ700970000</t>
  </si>
  <si>
    <t>제 120호</t>
  </si>
  <si>
    <t>56958000098</t>
  </si>
  <si>
    <t>EAZ700980000</t>
  </si>
  <si>
    <t>제 121호</t>
  </si>
  <si>
    <t>56958000099</t>
  </si>
  <si>
    <t>EAZ700990000</t>
  </si>
  <si>
    <t>제 122호</t>
  </si>
  <si>
    <t>56958000100</t>
  </si>
  <si>
    <t>EAZ701000000</t>
  </si>
  <si>
    <t>제 123호</t>
  </si>
  <si>
    <t>56958000101</t>
  </si>
  <si>
    <t>EAZ701010000</t>
  </si>
  <si>
    <t>제 124호</t>
  </si>
  <si>
    <t>56958000102</t>
  </si>
  <si>
    <t>EAZ701020000</t>
  </si>
  <si>
    <t>제 125호</t>
  </si>
  <si>
    <t>56958000103</t>
  </si>
  <si>
    <t>EAZ701030000</t>
  </si>
  <si>
    <t>제 126호</t>
  </si>
  <si>
    <t>56958000104</t>
  </si>
  <si>
    <t>EAZ701040000</t>
  </si>
  <si>
    <t>제 127호</t>
  </si>
  <si>
    <t>56958000105</t>
  </si>
  <si>
    <t>EAZ701050000</t>
  </si>
  <si>
    <t>제 128호</t>
  </si>
  <si>
    <t>56958000106</t>
  </si>
  <si>
    <t>EAZ701060000</t>
  </si>
  <si>
    <t>제 129호</t>
  </si>
  <si>
    <t>56958000107</t>
  </si>
  <si>
    <t>EAZ701070000</t>
  </si>
  <si>
    <t>제 130호</t>
  </si>
  <si>
    <t>56958000108</t>
  </si>
  <si>
    <t>EAZ701080000</t>
  </si>
  <si>
    <t>제 131호</t>
  </si>
  <si>
    <t>56958000109</t>
  </si>
  <si>
    <t>EAZ701090000</t>
  </si>
  <si>
    <t>제 132호</t>
  </si>
  <si>
    <t>56958000110</t>
  </si>
  <si>
    <t>EAZ701100000</t>
  </si>
  <si>
    <t>제 133호</t>
  </si>
  <si>
    <t>56958000111</t>
  </si>
  <si>
    <t>EAZ701110000</t>
  </si>
  <si>
    <t>제 134호</t>
  </si>
  <si>
    <t>56958000112</t>
  </si>
  <si>
    <t>EAZ701120000</t>
  </si>
  <si>
    <t>제 135호</t>
  </si>
  <si>
    <t>56958000113</t>
  </si>
  <si>
    <t>EAZ701130000</t>
  </si>
  <si>
    <t>제 136호</t>
  </si>
  <si>
    <t>분전반(어게인행복센터)-@관급</t>
  </si>
  <si>
    <t>56958000114</t>
  </si>
  <si>
    <t>EAZ701140000</t>
  </si>
  <si>
    <t>제 137호</t>
  </si>
  <si>
    <t>56958000115</t>
  </si>
  <si>
    <t>EAZ701150000</t>
  </si>
  <si>
    <t>제 138호</t>
  </si>
  <si>
    <t>56958000116</t>
  </si>
  <si>
    <t>EAZ701160000</t>
  </si>
  <si>
    <t>제 139호</t>
  </si>
  <si>
    <t>56958000117</t>
  </si>
  <si>
    <t>EAZ701170000</t>
  </si>
  <si>
    <t>제 140호</t>
  </si>
  <si>
    <t>56958000118</t>
  </si>
  <si>
    <t>EAZ701180000</t>
  </si>
  <si>
    <t>제 141호</t>
  </si>
  <si>
    <t>56958000119</t>
  </si>
  <si>
    <t>EAZ701190000</t>
  </si>
  <si>
    <t>제 142호</t>
  </si>
  <si>
    <t>56958000120</t>
  </si>
  <si>
    <t>EAZ701200000</t>
  </si>
  <si>
    <t>제 143호</t>
  </si>
  <si>
    <t>56958000121</t>
  </si>
  <si>
    <t>EAZ701210000</t>
  </si>
  <si>
    <t>제 144호</t>
  </si>
  <si>
    <t>56958000122</t>
  </si>
  <si>
    <t>EAZ701220000</t>
  </si>
  <si>
    <t>제 145호</t>
  </si>
  <si>
    <t>56958000123</t>
  </si>
  <si>
    <t>EAZ701230000</t>
  </si>
  <si>
    <t>제 146호</t>
  </si>
  <si>
    <t>56958000124</t>
  </si>
  <si>
    <t>EAZ701240000</t>
  </si>
  <si>
    <t>제 147호</t>
  </si>
  <si>
    <t>56958000125</t>
  </si>
  <si>
    <t>EAZ701250000</t>
  </si>
  <si>
    <t>제 148호</t>
  </si>
  <si>
    <t>56958000126</t>
  </si>
  <si>
    <t>EAZ701260000</t>
  </si>
  <si>
    <t>제 149호</t>
  </si>
  <si>
    <t>조명기구(어게인행복센터)-@관급</t>
  </si>
  <si>
    <t>56958000127</t>
  </si>
  <si>
    <t>EAZ701270000</t>
  </si>
  <si>
    <t>제 150호</t>
  </si>
  <si>
    <t>56958000128</t>
  </si>
  <si>
    <t>EAZ701280000</t>
  </si>
  <si>
    <t>제 151호</t>
  </si>
  <si>
    <t>56958000129</t>
  </si>
  <si>
    <t>EAZ701290000</t>
  </si>
  <si>
    <t>제 152호</t>
  </si>
  <si>
    <t>56958000130</t>
  </si>
  <si>
    <t>EAZ701300000</t>
  </si>
  <si>
    <t>제 153호</t>
  </si>
  <si>
    <t>56958000131</t>
  </si>
  <si>
    <t>EAZ701310000</t>
  </si>
  <si>
    <t>제 154호</t>
  </si>
  <si>
    <t>159</t>
  </si>
  <si>
    <t>합계줄</t>
  </si>
  <si>
    <t>( 합       계 )</t>
  </si>
  <si>
    <t>ILD</t>
  </si>
  <si>
    <t>A0300000000</t>
  </si>
  <si>
    <t>RENT000000000006</t>
  </si>
  <si>
    <t>[ 공 구 손 료 ]</t>
  </si>
  <si>
    <t>노무비의 3 %</t>
  </si>
  <si>
    <t>ST</t>
  </si>
  <si>
    <t>A0500000000</t>
  </si>
  <si>
    <t>RENT000000000002</t>
  </si>
  <si>
    <t>[ 배관 부속재 ]</t>
  </si>
  <si>
    <t>전선관의 15 %</t>
  </si>
  <si>
    <t>A0100000000</t>
  </si>
  <si>
    <t>RENT000000000003</t>
  </si>
  <si>
    <t>[ 소모 잡자재 ]</t>
  </si>
  <si>
    <t>전선, 전선관의 2 %</t>
  </si>
  <si>
    <t>HI</t>
  </si>
  <si>
    <t>CD</t>
  </si>
  <si>
    <t>A0600000000</t>
  </si>
  <si>
    <t>RENT000000000001</t>
  </si>
  <si>
    <t>CD 전선관의 40 %</t>
  </si>
  <si>
    <t>ELP</t>
  </si>
  <si>
    <t>MMG03845629</t>
  </si>
  <si>
    <t>TRAY</t>
  </si>
  <si>
    <t>59350317224</t>
  </si>
  <si>
    <t>관급자재</t>
  </si>
  <si>
    <t>[제 1호] 인력터파기  보통토사0-1m [㎥_]</t>
  </si>
  <si>
    <t>56930210010</t>
    <phoneticPr fontId="3" type="noConversion"/>
  </si>
  <si>
    <t>일목줄</t>
    <phoneticPr fontId="3" type="noConversion"/>
  </si>
  <si>
    <t>ABB111100000</t>
    <phoneticPr fontId="3" type="noConversion"/>
  </si>
  <si>
    <t>[제 2호] 인력되메우기  보통토사0-1m [㎥_]</t>
  </si>
  <si>
    <t>56930210021</t>
    <phoneticPr fontId="3" type="noConversion"/>
  </si>
  <si>
    <t>ABD100001000</t>
    <phoneticPr fontId="3" type="noConversion"/>
  </si>
  <si>
    <t>[제 3호] 터파기(기계90%,인력10%)  보통토사 [㎥]</t>
  </si>
  <si>
    <t>56930220040</t>
    <phoneticPr fontId="3" type="noConversion"/>
  </si>
  <si>
    <t>ABB103100000</t>
    <phoneticPr fontId="3" type="noConversion"/>
  </si>
  <si>
    <t>[제 4호] 되메우기(기계90%,인력10%)  보통토사 [㎥]</t>
  </si>
  <si>
    <t>56930220053</t>
    <phoneticPr fontId="3" type="noConversion"/>
  </si>
  <si>
    <t>ABB104100000</t>
    <phoneticPr fontId="3" type="noConversion"/>
  </si>
  <si>
    <t>[제 5호] 인력잔토처리  현장처리 [㎥_]</t>
  </si>
  <si>
    <t>56930220102</t>
    <phoneticPr fontId="3" type="noConversion"/>
  </si>
  <si>
    <t>ABC112700000</t>
    <phoneticPr fontId="3" type="noConversion"/>
  </si>
  <si>
    <t>[제 6호] 잡석깔기지정  떨공이다지기 [㎥]</t>
  </si>
  <si>
    <t>56930250040</t>
    <phoneticPr fontId="3" type="noConversion"/>
  </si>
  <si>
    <t>ABD102300000</t>
    <phoneticPr fontId="3" type="noConversion"/>
  </si>
  <si>
    <t>[제 7호] 파이프행가  82 C [개소]</t>
  </si>
  <si>
    <t>56950120082</t>
    <phoneticPr fontId="3" type="noConversion"/>
  </si>
  <si>
    <t>EAA110180000</t>
    <phoneticPr fontId="3" type="noConversion"/>
  </si>
  <si>
    <t>[제 8호] 파이프행가  104 C [개소]</t>
  </si>
  <si>
    <t>56950120104</t>
    <phoneticPr fontId="3" type="noConversion"/>
  </si>
  <si>
    <t>EAA110200000</t>
    <phoneticPr fontId="3" type="noConversion"/>
  </si>
  <si>
    <t>[제 9호] TRAY/DUCT HANGER  W300-1단 [개소]</t>
  </si>
  <si>
    <t>56950160300</t>
    <phoneticPr fontId="3" type="noConversion"/>
  </si>
  <si>
    <t>EAA110430000</t>
    <phoneticPr fontId="3" type="noConversion"/>
  </si>
  <si>
    <t>[제 10호] TRAY/DUCT HANGER  W500-1단 [개소]</t>
  </si>
  <si>
    <t>56950160500</t>
    <phoneticPr fontId="3" type="noConversion"/>
  </si>
  <si>
    <t>EAA110450000</t>
    <phoneticPr fontId="3" type="noConversion"/>
  </si>
  <si>
    <t>[제 11호] TRAY/DUCT SUPPORT(W/F)  W300-1단 [개소]</t>
  </si>
  <si>
    <t>56950170114</t>
    <phoneticPr fontId="3" type="noConversion"/>
  </si>
  <si>
    <t>EAA110640000</t>
    <phoneticPr fontId="3" type="noConversion"/>
  </si>
  <si>
    <t>[제 12호] 닥트및트레이  바닥지지 W300 [개소]</t>
  </si>
  <si>
    <t>56950170153</t>
    <phoneticPr fontId="3" type="noConversion"/>
  </si>
  <si>
    <t>EAZ800010000</t>
    <phoneticPr fontId="3" type="noConversion"/>
  </si>
  <si>
    <t>[제 13호] RACE WAY 행거  70x40 [개소]</t>
  </si>
  <si>
    <t>56950170162</t>
    <phoneticPr fontId="3" type="noConversion"/>
  </si>
  <si>
    <t>EAA110760020</t>
    <phoneticPr fontId="3" type="noConversion"/>
  </si>
  <si>
    <t>[제 14호] 동력배관지지가대  배관용 [개소]</t>
  </si>
  <si>
    <t>56950180016</t>
    <phoneticPr fontId="3" type="noConversion"/>
  </si>
  <si>
    <t>EAA110810000</t>
    <phoneticPr fontId="3" type="noConversion"/>
  </si>
  <si>
    <t>[제 15호] 방화구획(내화충전)  W 300 [개소]</t>
  </si>
  <si>
    <t>56950657006</t>
    <phoneticPr fontId="3" type="noConversion"/>
  </si>
  <si>
    <t>EAZ800020000</t>
    <phoneticPr fontId="3" type="noConversion"/>
  </si>
  <si>
    <t>[제 16호] 나사없는전선관행거  E19(16C) [개소]</t>
  </si>
  <si>
    <t>569506GG000</t>
    <phoneticPr fontId="3" type="noConversion"/>
  </si>
  <si>
    <t>EAZ800030000</t>
    <phoneticPr fontId="3" type="noConversion"/>
  </si>
  <si>
    <t>[제 17호] 나사없는전선관행거  E25(22C) [개소]</t>
  </si>
  <si>
    <t>569506GG001</t>
    <phoneticPr fontId="3" type="noConversion"/>
  </si>
  <si>
    <t>EAZ800040000</t>
    <phoneticPr fontId="3" type="noConversion"/>
  </si>
  <si>
    <t>[제 18호] 나사없는전선관행거  E31(28C) [개소]</t>
  </si>
  <si>
    <t>569506GG002</t>
    <phoneticPr fontId="3" type="noConversion"/>
  </si>
  <si>
    <t>EAZ800050000</t>
    <phoneticPr fontId="3" type="noConversion"/>
  </si>
  <si>
    <t>[제 19호] 나사없는전선관행거  E39(36C) [개소]</t>
  </si>
  <si>
    <t>569506GG003</t>
    <phoneticPr fontId="3" type="noConversion"/>
  </si>
  <si>
    <t>EAZ800060000</t>
    <phoneticPr fontId="3" type="noConversion"/>
  </si>
  <si>
    <t>[제 20호] 나사없는전선관행거  E51(42C) [개소]</t>
  </si>
  <si>
    <t>569506GG004</t>
    <phoneticPr fontId="3" type="noConversion"/>
  </si>
  <si>
    <t>EAZ800070000</t>
    <phoneticPr fontId="3" type="noConversion"/>
  </si>
  <si>
    <t>[제 21호] 나사없는전선관행거  E63(54C) [개소]</t>
  </si>
  <si>
    <t>569506GG005</t>
    <phoneticPr fontId="3" type="noConversion"/>
  </si>
  <si>
    <t>EAZ800080000</t>
    <phoneticPr fontId="3" type="noConversion"/>
  </si>
  <si>
    <t>[제 22호] 맨홀  1500x1500x1500 [개소]</t>
  </si>
  <si>
    <t>56959000020</t>
    <phoneticPr fontId="3" type="noConversion"/>
  </si>
  <si>
    <t>EAZ800090000</t>
    <phoneticPr fontId="3" type="noConversion"/>
  </si>
  <si>
    <t>[제 23호] 관로구방수  ø125 [개]</t>
  </si>
  <si>
    <t>EKN36100002</t>
    <phoneticPr fontId="3" type="noConversion"/>
  </si>
  <si>
    <t>EKN361000002</t>
    <phoneticPr fontId="3" type="noConversion"/>
  </si>
  <si>
    <t>[제 24호] 강제전선관  아연도 82 mm [M.]</t>
  </si>
  <si>
    <t>56958000001</t>
    <phoneticPr fontId="3" type="noConversion"/>
  </si>
  <si>
    <t>EAZ700010000</t>
    <phoneticPr fontId="3" type="noConversion"/>
  </si>
  <si>
    <t>[제 25호] 강제전선관  아연도 104 mm [M.]</t>
  </si>
  <si>
    <t>56958000002</t>
    <phoneticPr fontId="3" type="noConversion"/>
  </si>
  <si>
    <t>EAZ700020000</t>
    <phoneticPr fontId="3" type="noConversion"/>
  </si>
  <si>
    <t>[제 26호] 강제전선관(노출)  아연도 82 mm [M.]</t>
  </si>
  <si>
    <t>56958000003</t>
    <phoneticPr fontId="3" type="noConversion"/>
  </si>
  <si>
    <t>EAZ700030000</t>
    <phoneticPr fontId="3" type="noConversion"/>
  </si>
  <si>
    <t>[제 27호] 나사없는전선관  E19(16C) [M]</t>
  </si>
  <si>
    <t>56958000004</t>
    <phoneticPr fontId="3" type="noConversion"/>
  </si>
  <si>
    <t>EAZ700040000</t>
    <phoneticPr fontId="3" type="noConversion"/>
  </si>
  <si>
    <t>[제 28호] 나사없는전선관  E25(22C) [M]</t>
  </si>
  <si>
    <t>56958000005</t>
    <phoneticPr fontId="3" type="noConversion"/>
  </si>
  <si>
    <t>EAZ700050000</t>
    <phoneticPr fontId="3" type="noConversion"/>
  </si>
  <si>
    <t>[제 29호] 나사없는전선관  E31(28C) [M]</t>
  </si>
  <si>
    <t>56958000006</t>
    <phoneticPr fontId="3" type="noConversion"/>
  </si>
  <si>
    <t>EAZ700060000</t>
    <phoneticPr fontId="3" type="noConversion"/>
  </si>
  <si>
    <t>[제 30호] 나사없는전선관  E39(36C) [M]</t>
  </si>
  <si>
    <t>56958000007</t>
    <phoneticPr fontId="3" type="noConversion"/>
  </si>
  <si>
    <t>EAZ700070000</t>
    <phoneticPr fontId="3" type="noConversion"/>
  </si>
  <si>
    <t>[제 31호] 나사없는전선관  E51(42C) [M]</t>
  </si>
  <si>
    <t>56958000008</t>
    <phoneticPr fontId="3" type="noConversion"/>
  </si>
  <si>
    <t>EAZ700080000</t>
    <phoneticPr fontId="3" type="noConversion"/>
  </si>
  <si>
    <t>[제 32호] 나사없는전선관  E63(54C) [M]</t>
  </si>
  <si>
    <t>56958000009</t>
    <phoneticPr fontId="3" type="noConversion"/>
  </si>
  <si>
    <t>EAZ700090000</t>
    <phoneticPr fontId="3" type="noConversion"/>
  </si>
  <si>
    <t>[제 33호] 나사없는전선관(노출)  E25(22C) [M]</t>
  </si>
  <si>
    <t>56958000010</t>
    <phoneticPr fontId="3" type="noConversion"/>
  </si>
  <si>
    <t>EAZ700100000</t>
    <phoneticPr fontId="3" type="noConversion"/>
  </si>
  <si>
    <t>[제 34호] 나사없는전선관(노출)  E51(42C) [M]</t>
  </si>
  <si>
    <t>56958000011</t>
    <phoneticPr fontId="3" type="noConversion"/>
  </si>
  <si>
    <t>EAZ700110000</t>
    <phoneticPr fontId="3" type="noConversion"/>
  </si>
  <si>
    <t>[제 35호] 경질비닐전선관  HI 16 mm [M.]</t>
  </si>
  <si>
    <t>56958000012</t>
    <phoneticPr fontId="3" type="noConversion"/>
  </si>
  <si>
    <t>EAZ700120000</t>
    <phoneticPr fontId="3" type="noConversion"/>
  </si>
  <si>
    <t>[제 36호] 경질비닐전선관  HI 28 mm [M.]</t>
  </si>
  <si>
    <t>56958000013</t>
    <phoneticPr fontId="3" type="noConversion"/>
  </si>
  <si>
    <t>EAZ700130000</t>
    <phoneticPr fontId="3" type="noConversion"/>
  </si>
  <si>
    <t>[제 37호] 경질비닐전선관  HI 36 mm [M.]</t>
  </si>
  <si>
    <t>56958000014</t>
    <phoneticPr fontId="3" type="noConversion"/>
  </si>
  <si>
    <t>EAZ700140000</t>
    <phoneticPr fontId="3" type="noConversion"/>
  </si>
  <si>
    <t>[제 38호] 경질비닐전선관(지중)  HI 16 mm [M.]</t>
  </si>
  <si>
    <t>56958000015</t>
    <phoneticPr fontId="3" type="noConversion"/>
  </si>
  <si>
    <t>EAZ700150000</t>
    <phoneticPr fontId="3" type="noConversion"/>
  </si>
  <si>
    <t>[제 39호] 경질비닐전선관(지중)  HI 28 mm [M.]</t>
  </si>
  <si>
    <t>56958000016</t>
    <phoneticPr fontId="3" type="noConversion"/>
  </si>
  <si>
    <t>EAZ700160000</t>
    <phoneticPr fontId="3" type="noConversion"/>
  </si>
  <si>
    <t>[제 40호] 합성수지제 가요전선관  CD-난연성 16㎜ [M..]</t>
  </si>
  <si>
    <t>56958000017</t>
    <phoneticPr fontId="3" type="noConversion"/>
  </si>
  <si>
    <t>EAZ700170000</t>
    <phoneticPr fontId="3" type="noConversion"/>
  </si>
  <si>
    <t>[제 41호] 합성수지제 가요전선관  CD-난연성 22㎜ [M..]</t>
  </si>
  <si>
    <t>56958000018</t>
    <phoneticPr fontId="3" type="noConversion"/>
  </si>
  <si>
    <t>EAZ700180000</t>
    <phoneticPr fontId="3" type="noConversion"/>
  </si>
  <si>
    <t>[제 42호] 합성수지제 가요전선관  CD-난연성 28㎜ [M..]</t>
  </si>
  <si>
    <t>56958000019</t>
    <phoneticPr fontId="3" type="noConversion"/>
  </si>
  <si>
    <t>EAZ700190000</t>
    <phoneticPr fontId="3" type="noConversion"/>
  </si>
  <si>
    <t>[제 43호] 파상형 폴리에틸렌 전선관  125㎜(전기) [M.]</t>
  </si>
  <si>
    <t>56958000020</t>
    <phoneticPr fontId="3" type="noConversion"/>
  </si>
  <si>
    <t>EAZ700200000</t>
    <phoneticPr fontId="3" type="noConversion"/>
  </si>
  <si>
    <t>[제 44호] 1종금속제가요전선관  16 mm 고장력-비방수 [M]</t>
  </si>
  <si>
    <t>56958000021</t>
    <phoneticPr fontId="3" type="noConversion"/>
  </si>
  <si>
    <t>EAZ700210000</t>
    <phoneticPr fontId="3" type="noConversion"/>
  </si>
  <si>
    <t>[제 45호] 1종금속제가요전선관  22 mm 고장력-방수 [M]</t>
  </si>
  <si>
    <t>56958000022</t>
    <phoneticPr fontId="3" type="noConversion"/>
  </si>
  <si>
    <t>EAZ700220000</t>
    <phoneticPr fontId="3" type="noConversion"/>
  </si>
  <si>
    <t>[제 46호] 1종금속제가요전선관  28 mm 고장력-방수 [M]</t>
  </si>
  <si>
    <t>56958000023</t>
    <phoneticPr fontId="3" type="noConversion"/>
  </si>
  <si>
    <t>EAZ700230000</t>
    <phoneticPr fontId="3" type="noConversion"/>
  </si>
  <si>
    <t>[제 47호] 1종금속제가요전선관  54 mm 고장력-방수 [M]</t>
  </si>
  <si>
    <t>56958000024</t>
    <phoneticPr fontId="3" type="noConversion"/>
  </si>
  <si>
    <t>EAZ700240000</t>
    <phoneticPr fontId="3" type="noConversion"/>
  </si>
  <si>
    <t>[제 48호] 아우트렛박스(커버포함)  8각 54㎜ [개]</t>
  </si>
  <si>
    <t>56958000025</t>
    <phoneticPr fontId="3" type="noConversion"/>
  </si>
  <si>
    <t>EAZ700250000</t>
    <phoneticPr fontId="3" type="noConversion"/>
  </si>
  <si>
    <t>[제 49호] 아우트렛박스(커버포함)  중형4각 54㎜ [개]</t>
  </si>
  <si>
    <t>56958000026</t>
    <phoneticPr fontId="3" type="noConversion"/>
  </si>
  <si>
    <t>EAZ700260000</t>
    <phoneticPr fontId="3" type="noConversion"/>
  </si>
  <si>
    <t>[제 50호] 스위치박스  1 개용 54 mm [개]</t>
  </si>
  <si>
    <t>56958000027</t>
    <phoneticPr fontId="3" type="noConversion"/>
  </si>
  <si>
    <t>EAZ700270000</t>
    <phoneticPr fontId="3" type="noConversion"/>
  </si>
  <si>
    <t>[제 51호] 스위치박스  2 개용 54 mm(4각) [개]</t>
  </si>
  <si>
    <t>56958000028</t>
    <phoneticPr fontId="3" type="noConversion"/>
  </si>
  <si>
    <t>EAZ700280000</t>
    <phoneticPr fontId="3" type="noConversion"/>
  </si>
  <si>
    <t>[제 52호] 시스템 박스  전선관용(매입) 대기전력 [개]</t>
  </si>
  <si>
    <t>56958000029</t>
    <phoneticPr fontId="3" type="noConversion"/>
  </si>
  <si>
    <t>EAZ700290000</t>
    <phoneticPr fontId="3" type="noConversion"/>
  </si>
  <si>
    <t>[제 53호] FLOOR BOX  150x150x80 [개]</t>
  </si>
  <si>
    <t>56958000030</t>
    <phoneticPr fontId="3" type="noConversion"/>
  </si>
  <si>
    <t>EAZ700300000</t>
    <phoneticPr fontId="3" type="noConversion"/>
  </si>
  <si>
    <t>[제 54호] JOINT BOX  100*100*50 [EA]</t>
  </si>
  <si>
    <t>56958000031</t>
    <phoneticPr fontId="3" type="noConversion"/>
  </si>
  <si>
    <t>EAZ700310000</t>
    <phoneticPr fontId="3" type="noConversion"/>
  </si>
  <si>
    <t>[제 55호] 풀박스  100×100×75 [개]</t>
  </si>
  <si>
    <t>56958000032</t>
    <phoneticPr fontId="3" type="noConversion"/>
  </si>
  <si>
    <t>EAZ700320000</t>
    <phoneticPr fontId="3" type="noConversion"/>
  </si>
  <si>
    <t>[제 56호] 레이스웨이  BODY, 70 x 40 [m]</t>
  </si>
  <si>
    <t>56958000033</t>
    <phoneticPr fontId="3" type="noConversion"/>
  </si>
  <si>
    <t>EAZ700330000</t>
    <phoneticPr fontId="3" type="noConversion"/>
  </si>
  <si>
    <t>[제 57호] 레이스웨이  JOINT BOX, 70 x 40 [개]</t>
  </si>
  <si>
    <t>56958000034</t>
    <phoneticPr fontId="3" type="noConversion"/>
  </si>
  <si>
    <t>EAZ700340000</t>
    <phoneticPr fontId="3" type="noConversion"/>
  </si>
  <si>
    <t>[제 58호] 레이스웨이  JUNC.BOX - 3방, 70x 40 [개]</t>
  </si>
  <si>
    <t>56958000035</t>
    <phoneticPr fontId="3" type="noConversion"/>
  </si>
  <si>
    <t>EAZ700350000</t>
    <phoneticPr fontId="3" type="noConversion"/>
  </si>
  <si>
    <t>[제 59호] 케이블트레이  STRAIGHT,St W300x100Hx2.3t [m]</t>
  </si>
  <si>
    <t>56958000036</t>
    <phoneticPr fontId="3" type="noConversion"/>
  </si>
  <si>
    <t>EAZ700360000</t>
    <phoneticPr fontId="3" type="noConversion"/>
  </si>
  <si>
    <t>[제 60호] 케이블트레이  STRAIGHT,St W500x100Hx2.3t [m]</t>
  </si>
  <si>
    <t>56958000037</t>
    <phoneticPr fontId="3" type="noConversion"/>
  </si>
  <si>
    <t>EAZ700370000</t>
    <phoneticPr fontId="3" type="noConversion"/>
  </si>
  <si>
    <t>[제 61호] 케이블트레이  COVER,St W300 [m]</t>
  </si>
  <si>
    <t>56958000038</t>
    <phoneticPr fontId="3" type="noConversion"/>
  </si>
  <si>
    <t>EAZ700380000</t>
    <phoneticPr fontId="3" type="noConversion"/>
  </si>
  <si>
    <t>[제 62호] 케이블트레이  COVER,St W500 [m]</t>
  </si>
  <si>
    <t>56958000039</t>
    <phoneticPr fontId="3" type="noConversion"/>
  </si>
  <si>
    <t>EAZ700390000</t>
    <phoneticPr fontId="3" type="noConversion"/>
  </si>
  <si>
    <t>[제 63호] 케이블트레이부속품  H. ELBOW, St,W300x100Hx2.3t [개]</t>
  </si>
  <si>
    <t>56958000040</t>
    <phoneticPr fontId="3" type="noConversion"/>
  </si>
  <si>
    <t>EAZ700400000</t>
    <phoneticPr fontId="3" type="noConversion"/>
  </si>
  <si>
    <t>[제 64호] 케이블트레이부속품  H. ELBOW, St,W500x100Hx2.3t [개]</t>
  </si>
  <si>
    <t>56958000041</t>
    <phoneticPr fontId="3" type="noConversion"/>
  </si>
  <si>
    <t>EAZ700410000</t>
    <phoneticPr fontId="3" type="noConversion"/>
  </si>
  <si>
    <t>[제 65호] 케이블트레이부속품  V. ELBOW, St,W300x100Hx2.3t [개]</t>
  </si>
  <si>
    <t>56958000042</t>
    <phoneticPr fontId="3" type="noConversion"/>
  </si>
  <si>
    <t>EAZ700420000</t>
    <phoneticPr fontId="3" type="noConversion"/>
  </si>
  <si>
    <t>[제 66호] 케이블트레이부속품  V. ELBOW, St,W500x100Hx2.3t [개]</t>
  </si>
  <si>
    <t>56958000043</t>
    <phoneticPr fontId="3" type="noConversion"/>
  </si>
  <si>
    <t>EAZ700430000</t>
    <phoneticPr fontId="3" type="noConversion"/>
  </si>
  <si>
    <t>[제 67호] 케이블트레이부속품  H. TEE, St, W300x100Hx2.3t [개]</t>
  </si>
  <si>
    <t>56958000044</t>
    <phoneticPr fontId="3" type="noConversion"/>
  </si>
  <si>
    <t>EAZ700440000</t>
    <phoneticPr fontId="3" type="noConversion"/>
  </si>
  <si>
    <t>[제 68호] 케이블트레이부속품  H. TEE, St, W500x100Hx2.3t [개]</t>
  </si>
  <si>
    <t>56958000045</t>
    <phoneticPr fontId="3" type="noConversion"/>
  </si>
  <si>
    <t>EAZ700450000</t>
    <phoneticPr fontId="3" type="noConversion"/>
  </si>
  <si>
    <t>[제 69호] 케이블트레이부속품  REDUCER, St, W500x100Hx2.3t [개]</t>
  </si>
  <si>
    <t>56958000046</t>
    <phoneticPr fontId="3" type="noConversion"/>
  </si>
  <si>
    <t>EAZ700460000</t>
    <phoneticPr fontId="3" type="noConversion"/>
  </si>
  <si>
    <t>[제 70호] 내열비닐절연전선  HFIX 2.5sq (1.78mm)-(바닥)단선 [M]</t>
  </si>
  <si>
    <t>56958000047</t>
    <phoneticPr fontId="3" type="noConversion"/>
  </si>
  <si>
    <t>EAZ700470000</t>
    <phoneticPr fontId="3" type="noConversion"/>
  </si>
  <si>
    <t>[제 71호] 내열비닐절연전선  HFIX 2.5sq (1.78mm)-단선 [M]</t>
  </si>
  <si>
    <t>56958000048</t>
    <phoneticPr fontId="3" type="noConversion"/>
  </si>
  <si>
    <t>EAZ700480000</t>
    <phoneticPr fontId="3" type="noConversion"/>
  </si>
  <si>
    <t>[제 72호] 접지용비닐절연전선(F-GV)  4㎟ [M]</t>
  </si>
  <si>
    <t>56958000049</t>
    <phoneticPr fontId="3" type="noConversion"/>
  </si>
  <si>
    <t>EAZ700490000</t>
    <phoneticPr fontId="3" type="noConversion"/>
  </si>
  <si>
    <t>[제 73호] 접지용비닐절연전선(F-GV)  6㎟ [M]</t>
  </si>
  <si>
    <t>56958000050</t>
    <phoneticPr fontId="3" type="noConversion"/>
  </si>
  <si>
    <t>EAZ700500000</t>
    <phoneticPr fontId="3" type="noConversion"/>
  </si>
  <si>
    <t>[제 74호] 접지용비닐절연전선(F-GV)  10㎟ [M]</t>
  </si>
  <si>
    <t>56958000051</t>
    <phoneticPr fontId="3" type="noConversion"/>
  </si>
  <si>
    <t>EAZ700510000</t>
    <phoneticPr fontId="3" type="noConversion"/>
  </si>
  <si>
    <t>[제 75호] 접지용비닐절연전선(F-GV)  16㎟ [M]</t>
  </si>
  <si>
    <t>56958000052</t>
    <phoneticPr fontId="3" type="noConversion"/>
  </si>
  <si>
    <t>EAZ700520000</t>
    <phoneticPr fontId="3" type="noConversion"/>
  </si>
  <si>
    <t>[제 76호] 접지용비닐절연전선(F-GV)  50㎟ [M]</t>
  </si>
  <si>
    <t>56958000053</t>
    <phoneticPr fontId="3" type="noConversion"/>
  </si>
  <si>
    <t>EAZ700530000</t>
    <phoneticPr fontId="3" type="noConversion"/>
  </si>
  <si>
    <t>[제 77호] 접지용비닐절연전선(F-GV)  95㎟ [M]</t>
  </si>
  <si>
    <t>56958000054</t>
    <phoneticPr fontId="3" type="noConversion"/>
  </si>
  <si>
    <t>EAZ700540000</t>
    <phoneticPr fontId="3" type="noConversion"/>
  </si>
  <si>
    <t>[제 78호] 접지용비닐절연전선(F-GV)  120㎟ [M]</t>
  </si>
  <si>
    <t>56958000055</t>
    <phoneticPr fontId="3" type="noConversion"/>
  </si>
  <si>
    <t>EAZ700550000</t>
    <phoneticPr fontId="3" type="noConversion"/>
  </si>
  <si>
    <t>[제 79호] 전기용 연동연선(BC)  70㎟ [M]</t>
  </si>
  <si>
    <t>56958000056</t>
    <phoneticPr fontId="3" type="noConversion"/>
  </si>
  <si>
    <t>EAZ700560000</t>
    <phoneticPr fontId="3" type="noConversion"/>
  </si>
  <si>
    <t>[제 80호] 전력케이블-4열/1열  0.6/1kv F-CV 1C×95㎟ [M]</t>
  </si>
  <si>
    <t>56958000057</t>
    <phoneticPr fontId="3" type="noConversion"/>
  </si>
  <si>
    <t>EAZ700570000</t>
    <phoneticPr fontId="3" type="noConversion"/>
  </si>
  <si>
    <t>[제 81호] 전력케이블-4열/1열  0.6/1kv F-CV 1C×185㎟ [M]</t>
  </si>
  <si>
    <t>56958000058</t>
    <phoneticPr fontId="3" type="noConversion"/>
  </si>
  <si>
    <t>EAZ700580000</t>
    <phoneticPr fontId="3" type="noConversion"/>
  </si>
  <si>
    <t>[제 82호] 전력케이블-4열/1열-옥외  0.6/1kv F-CV 1C×185㎟ [M]</t>
  </si>
  <si>
    <t>56958000059</t>
    <phoneticPr fontId="3" type="noConversion"/>
  </si>
  <si>
    <t>EAZ700590000</t>
    <phoneticPr fontId="3" type="noConversion"/>
  </si>
  <si>
    <t>[제 83호] 전력케이블  0.6/1kv F-CV 3C×4㎟ [M]</t>
  </si>
  <si>
    <t>56958000060</t>
    <phoneticPr fontId="3" type="noConversion"/>
  </si>
  <si>
    <t>EAZ700600000</t>
    <phoneticPr fontId="3" type="noConversion"/>
  </si>
  <si>
    <t>[제 84호] 전력케이블  0.6/1kv F-CV 4C×4㎟ [M]</t>
  </si>
  <si>
    <t>56958000061</t>
    <phoneticPr fontId="3" type="noConversion"/>
  </si>
  <si>
    <t>EAZ700610000</t>
    <phoneticPr fontId="3" type="noConversion"/>
  </si>
  <si>
    <t>[제 85호] 전력케이블  0.6/1kv F-CV 4C×6㎟ [M]</t>
  </si>
  <si>
    <t>56958000062</t>
    <phoneticPr fontId="3" type="noConversion"/>
  </si>
  <si>
    <t>EAZ700620000</t>
    <phoneticPr fontId="3" type="noConversion"/>
  </si>
  <si>
    <t>[제 86호] 전력케이블  0.6/1kv F-CV 4C×10㎟ [M]</t>
  </si>
  <si>
    <t>56958000063</t>
    <phoneticPr fontId="3" type="noConversion"/>
  </si>
  <si>
    <t>EAZ700630000</t>
    <phoneticPr fontId="3" type="noConversion"/>
  </si>
  <si>
    <t>[제 87호] 전력케이블  0.6/1kv F-CV 4C×16㎟ [M]</t>
  </si>
  <si>
    <t>56958000064</t>
    <phoneticPr fontId="3" type="noConversion"/>
  </si>
  <si>
    <t>EAZ700640000</t>
    <phoneticPr fontId="3" type="noConversion"/>
  </si>
  <si>
    <t>[제 88호] 전력케이블  0.6/1kv F-CV 4C×25㎟ [M]</t>
  </si>
  <si>
    <t>56958000065</t>
    <phoneticPr fontId="3" type="noConversion"/>
  </si>
  <si>
    <t>EAZ700650000</t>
    <phoneticPr fontId="3" type="noConversion"/>
  </si>
  <si>
    <t>[제 89호] 소방용내화전선(F-FR-8)  3C×4㎟ [M]</t>
  </si>
  <si>
    <t>56958000066</t>
    <phoneticPr fontId="3" type="noConversion"/>
  </si>
  <si>
    <t>EAZ700660000</t>
    <phoneticPr fontId="3" type="noConversion"/>
  </si>
  <si>
    <t>[제 90호] 소방용내화전선(F-FR-8)  3C×10㎟-2열 [M]</t>
  </si>
  <si>
    <t>56958000067</t>
    <phoneticPr fontId="3" type="noConversion"/>
  </si>
  <si>
    <t>EAZ700670000</t>
    <phoneticPr fontId="3" type="noConversion"/>
  </si>
  <si>
    <t>[제 91호] 소방용내화전선(F-FR-8)  4C×25㎟ [M]</t>
  </si>
  <si>
    <t>56958000068</t>
    <phoneticPr fontId="3" type="noConversion"/>
  </si>
  <si>
    <t>EAZ700680000</t>
    <phoneticPr fontId="3" type="noConversion"/>
  </si>
  <si>
    <t>[제 92호] 알루미늄인터룩 전력케이블  2.5sq(단선)/3c [M.]</t>
  </si>
  <si>
    <t>56958000069</t>
    <phoneticPr fontId="3" type="noConversion"/>
  </si>
  <si>
    <t>EAZ700690000</t>
    <phoneticPr fontId="3" type="noConversion"/>
  </si>
  <si>
    <t>[제 93호] 난연제어케이블  F-CVV 3Cx2.5㎟ [M]</t>
  </si>
  <si>
    <t>56958000070</t>
    <phoneticPr fontId="3" type="noConversion"/>
  </si>
  <si>
    <t>EAZ700700000</t>
    <phoneticPr fontId="3" type="noConversion"/>
  </si>
  <si>
    <t>[제 94호] 난연제어케이블  F-CVV-SB 4Cx2.5㎟ [M]</t>
  </si>
  <si>
    <t>56958000071</t>
    <phoneticPr fontId="3" type="noConversion"/>
  </si>
  <si>
    <t>EAZ700710000</t>
    <phoneticPr fontId="3" type="noConversion"/>
  </si>
  <si>
    <t>[제 95호] UTP 케이블  Cat.5E 0.5mm 4P [M]</t>
  </si>
  <si>
    <t>56958000072</t>
    <phoneticPr fontId="3" type="noConversion"/>
  </si>
  <si>
    <t>EAZ700720000</t>
    <phoneticPr fontId="3" type="noConversion"/>
  </si>
  <si>
    <t>[제 96호] STP 케이블  Cat.5E 0.5mm 4P [M]</t>
  </si>
  <si>
    <t>56958000073</t>
    <phoneticPr fontId="3" type="noConversion"/>
  </si>
  <si>
    <t>EAZ700730000</t>
    <phoneticPr fontId="3" type="noConversion"/>
  </si>
  <si>
    <t>[제 97호] 매입스위치  15A, 250V 1로1구 [개]</t>
  </si>
  <si>
    <t>56958000074</t>
    <phoneticPr fontId="3" type="noConversion"/>
  </si>
  <si>
    <t>EAZ700740000</t>
    <phoneticPr fontId="3" type="noConversion"/>
  </si>
  <si>
    <t>[제 98호] 매입스위치  15A, 250V 1로2구 [개]</t>
  </si>
  <si>
    <t>56958000075</t>
    <phoneticPr fontId="3" type="noConversion"/>
  </si>
  <si>
    <t>EAZ700750000</t>
    <phoneticPr fontId="3" type="noConversion"/>
  </si>
  <si>
    <t>[제 99호] 매입스위치  15A, 250V 1로3구 [개]</t>
  </si>
  <si>
    <t>56958000076</t>
    <phoneticPr fontId="3" type="noConversion"/>
  </si>
  <si>
    <t>EAZ700760000</t>
    <phoneticPr fontId="3" type="noConversion"/>
  </si>
  <si>
    <t>[제 100호] 매입스위치  15A, 250V 1로4구 [개]</t>
  </si>
  <si>
    <t>56958000077</t>
    <phoneticPr fontId="3" type="noConversion"/>
  </si>
  <si>
    <t>EAZ700770000</t>
    <phoneticPr fontId="3" type="noConversion"/>
  </si>
  <si>
    <t>[제 101호] 매입스위치  15A, 250V 1로5구 [개]</t>
  </si>
  <si>
    <t>56958000078</t>
    <phoneticPr fontId="3" type="noConversion"/>
  </si>
  <si>
    <t>EAZ700780000</t>
    <phoneticPr fontId="3" type="noConversion"/>
  </si>
  <si>
    <t>[제 102호] 콘센트  매입-접지형, 15A 250V 1구 [개]</t>
  </si>
  <si>
    <t>56958000079</t>
    <phoneticPr fontId="3" type="noConversion"/>
  </si>
  <si>
    <t>EAZ700790000</t>
    <phoneticPr fontId="3" type="noConversion"/>
  </si>
  <si>
    <t>[제 103호] 콘센트  매입-접지형, 15A 250V 2구 [개]</t>
  </si>
  <si>
    <t>56958000080</t>
    <phoneticPr fontId="3" type="noConversion"/>
  </si>
  <si>
    <t>EAZ700800000</t>
    <phoneticPr fontId="3" type="noConversion"/>
  </si>
  <si>
    <t>[제 104호] 방우콘센트  매입-접지형, 15A 250V 1구 [개]</t>
  </si>
  <si>
    <t>56958000081</t>
    <phoneticPr fontId="3" type="noConversion"/>
  </si>
  <si>
    <t>EAZ700810000</t>
    <phoneticPr fontId="3" type="noConversion"/>
  </si>
  <si>
    <t>[제 105호] 방우콘센트  매입-접지형, 15A 250V 2구 [개]</t>
  </si>
  <si>
    <t>56958000082</t>
    <phoneticPr fontId="3" type="noConversion"/>
  </si>
  <si>
    <t>EAZ700820000</t>
    <phoneticPr fontId="3" type="noConversion"/>
  </si>
  <si>
    <t>[제 106호] 대기전력차단콘센트  매입형, 10A 250V 3구 [개]</t>
  </si>
  <si>
    <t>56958000083</t>
    <phoneticPr fontId="3" type="noConversion"/>
  </si>
  <si>
    <t>EAZ700830000</t>
    <phoneticPr fontId="3" type="noConversion"/>
  </si>
  <si>
    <t>[제 107호] 접지봉-전기  14Φ×1000 mm [개]</t>
  </si>
  <si>
    <t>56958000084</t>
    <phoneticPr fontId="3" type="noConversion"/>
  </si>
  <si>
    <t>EAZ700840000</t>
    <phoneticPr fontId="3" type="noConversion"/>
  </si>
  <si>
    <t>[제 108호] 접지단자함  SUS, 1 CCT [면]</t>
  </si>
  <si>
    <t>56958000085</t>
    <phoneticPr fontId="3" type="noConversion"/>
  </si>
  <si>
    <t>EAZ700850000</t>
    <phoneticPr fontId="3" type="noConversion"/>
  </si>
  <si>
    <t>[제 109호] 접지단자함  SUS, 3 CCT [면]</t>
  </si>
  <si>
    <t>56958000086</t>
    <phoneticPr fontId="3" type="noConversion"/>
  </si>
  <si>
    <t>EAZ700860000</t>
    <phoneticPr fontId="3" type="noConversion"/>
  </si>
  <si>
    <t>[제 110호] 접지단자함  SUS, 7 CCT [면]</t>
  </si>
  <si>
    <t>56958000087</t>
    <phoneticPr fontId="3" type="noConversion"/>
  </si>
  <si>
    <t>EAZ700870000</t>
    <phoneticPr fontId="3" type="noConversion"/>
  </si>
  <si>
    <t>[제 111호] 접지단자함  SUS, 15 CCT [면]</t>
  </si>
  <si>
    <t>56958000088</t>
    <phoneticPr fontId="3" type="noConversion"/>
  </si>
  <si>
    <t>EAZ700880000</t>
    <phoneticPr fontId="3" type="noConversion"/>
  </si>
  <si>
    <t>[제 112호] 러그단자  동관단자 2 HOLE 95 ㎟ [개]</t>
  </si>
  <si>
    <t>56958000089</t>
    <phoneticPr fontId="3" type="noConversion"/>
  </si>
  <si>
    <t>EAZ700890000</t>
    <phoneticPr fontId="3" type="noConversion"/>
  </si>
  <si>
    <t>[제 113호] 러그단자  동관단자 2 HOLE 185 ㎟ [개]</t>
  </si>
  <si>
    <t>56958000090</t>
    <phoneticPr fontId="3" type="noConversion"/>
  </si>
  <si>
    <t>EAZ700900000</t>
    <phoneticPr fontId="3" type="noConversion"/>
  </si>
  <si>
    <t>[제 114호] 러그단자  동관단자 2 HOLE 95 ㎟-접지용 [개]</t>
  </si>
  <si>
    <t>56958000091</t>
    <phoneticPr fontId="3" type="noConversion"/>
  </si>
  <si>
    <t>EAZ700910000</t>
    <phoneticPr fontId="3" type="noConversion"/>
  </si>
  <si>
    <t>[제 115호] 압착단자  R형동선 16㎟/1C-접지용 [개]</t>
  </si>
  <si>
    <t>56958000092</t>
    <phoneticPr fontId="3" type="noConversion"/>
  </si>
  <si>
    <t>EAZ700920000</t>
    <phoneticPr fontId="3" type="noConversion"/>
  </si>
  <si>
    <t>[제 116호] 압착단자  R형동선 50㎟/1C-접지용 [개]</t>
  </si>
  <si>
    <t>56958000093</t>
    <phoneticPr fontId="3" type="noConversion"/>
  </si>
  <si>
    <t>EAZ700930000</t>
    <phoneticPr fontId="3" type="noConversion"/>
  </si>
  <si>
    <t>[제 117호] 압착단자  R형동선 나압착 16㎟/4C [개]</t>
  </si>
  <si>
    <t>56958000094</t>
    <phoneticPr fontId="3" type="noConversion"/>
  </si>
  <si>
    <t>EAZ700940000</t>
    <phoneticPr fontId="3" type="noConversion"/>
  </si>
  <si>
    <t>[제 118호] 압착단자  R형동선 나압착 25㎟/4C [개]</t>
  </si>
  <si>
    <t>56958000095</t>
    <phoneticPr fontId="3" type="noConversion"/>
  </si>
  <si>
    <t>EAZ700950000</t>
    <phoneticPr fontId="3" type="noConversion"/>
  </si>
  <si>
    <t>[제 119호] 케이블표지시트  저압, 0.15x150 [m]</t>
  </si>
  <si>
    <t>56958000096</t>
    <phoneticPr fontId="3" type="noConversion"/>
  </si>
  <si>
    <t>EAZ700960000</t>
    <phoneticPr fontId="3" type="noConversion"/>
  </si>
  <si>
    <t>[제 120호] 카운터센서 [EA]</t>
  </si>
  <si>
    <t>56958000097</t>
    <phoneticPr fontId="3" type="noConversion"/>
  </si>
  <si>
    <t>EAZ700970000</t>
    <phoneticPr fontId="3" type="noConversion"/>
  </si>
  <si>
    <t>[제 121호] 카운터절전스위치 [EA]</t>
  </si>
  <si>
    <t>56958000098</t>
    <phoneticPr fontId="3" type="noConversion"/>
  </si>
  <si>
    <t>EAZ700980000</t>
    <phoneticPr fontId="3" type="noConversion"/>
  </si>
  <si>
    <t>[제 122호] 철근클램프  구조체접속 [EA]</t>
  </si>
  <si>
    <t>56958000099</t>
    <phoneticPr fontId="3" type="noConversion"/>
  </si>
  <si>
    <t>EAZ700990000</t>
    <phoneticPr fontId="3" type="noConversion"/>
  </si>
  <si>
    <t>[제 123호] C형 슬리브  70SQ [EA]</t>
  </si>
  <si>
    <t>56958000100</t>
    <phoneticPr fontId="3" type="noConversion"/>
  </si>
  <si>
    <t>EAZ701000000</t>
    <phoneticPr fontId="3" type="noConversion"/>
  </si>
  <si>
    <t>[제 124호] SUS접지모듈  (100×100×1200) [EA]</t>
  </si>
  <si>
    <t>56958000101</t>
    <phoneticPr fontId="3" type="noConversion"/>
  </si>
  <si>
    <t>EAZ701010000</t>
    <phoneticPr fontId="3" type="noConversion"/>
  </si>
  <si>
    <t>[제 125호] 접지저감재  그린어스 탄소형 [포]</t>
  </si>
  <si>
    <t>56958000102</t>
    <phoneticPr fontId="3" type="noConversion"/>
  </si>
  <si>
    <t>EAZ701020000</t>
    <phoneticPr fontId="3" type="noConversion"/>
  </si>
  <si>
    <t>[제 126호] 수막처리봉  300L [EA]</t>
  </si>
  <si>
    <t>56958000103</t>
    <phoneticPr fontId="3" type="noConversion"/>
  </si>
  <si>
    <t>EAZ701030000</t>
    <phoneticPr fontId="3" type="noConversion"/>
  </si>
  <si>
    <t>[제 127호] 대지고유저항  측정 및 분석 [POINT]</t>
  </si>
  <si>
    <t>56958000104</t>
    <phoneticPr fontId="3" type="noConversion"/>
  </si>
  <si>
    <t>EAZ701040000</t>
    <phoneticPr fontId="3" type="noConversion"/>
  </si>
  <si>
    <t>[제 128호] 접지저항 측정 [기]</t>
  </si>
  <si>
    <t>56958000105</t>
    <phoneticPr fontId="3" type="noConversion"/>
  </si>
  <si>
    <t>EAZ701050000</t>
    <phoneticPr fontId="3" type="noConversion"/>
  </si>
  <si>
    <t>[제 129호] 수평도체  알루미늄 8mm [m]</t>
  </si>
  <si>
    <t>56958000106</t>
    <phoneticPr fontId="3" type="noConversion"/>
  </si>
  <si>
    <t>EAZ701060000</t>
    <phoneticPr fontId="3" type="noConversion"/>
  </si>
  <si>
    <t>[제 130호] 칼블럭(지지금구 고정)  지지금구 * 2 [EA]</t>
  </si>
  <si>
    <t>56958000107</t>
    <phoneticPr fontId="3" type="noConversion"/>
  </si>
  <si>
    <t>EAZ701070000</t>
    <phoneticPr fontId="3" type="noConversion"/>
  </si>
  <si>
    <t>[제 131호] S2피뢰침  1M(알루미늄) [EA]</t>
  </si>
  <si>
    <t>56958000108</t>
    <phoneticPr fontId="3" type="noConversion"/>
  </si>
  <si>
    <t>EAZ701080000</t>
    <phoneticPr fontId="3" type="noConversion"/>
  </si>
  <si>
    <t>[제 132호] 구조체접속  철근클램프 [EA]</t>
  </si>
  <si>
    <t>56958000109</t>
    <phoneticPr fontId="3" type="noConversion"/>
  </si>
  <si>
    <t>EAZ701090000</t>
    <phoneticPr fontId="3" type="noConversion"/>
  </si>
  <si>
    <t>[제 133호] 그라운드 패드 [EA]</t>
  </si>
  <si>
    <t>56958000110</t>
    <phoneticPr fontId="3" type="noConversion"/>
  </si>
  <si>
    <t>EAZ701100000</t>
    <phoneticPr fontId="3" type="noConversion"/>
  </si>
  <si>
    <t>[제 134호] 이질슬리브 [EA]</t>
  </si>
  <si>
    <t>56958000111</t>
    <phoneticPr fontId="3" type="noConversion"/>
  </si>
  <si>
    <t>EAZ701110000</t>
    <phoneticPr fontId="3" type="noConversion"/>
  </si>
  <si>
    <t>[제 135호] 번디클램프  철근콘크리트 내 죔쇠접속 [EA]</t>
  </si>
  <si>
    <t>56958000112</t>
    <phoneticPr fontId="3" type="noConversion"/>
  </si>
  <si>
    <t>EAZ701120000</t>
    <phoneticPr fontId="3" type="noConversion"/>
  </si>
  <si>
    <t>[제 136호] 분전반(어게인행복센터)-@관급  LN-1-M [면]</t>
  </si>
  <si>
    <t>56958000113</t>
    <phoneticPr fontId="3" type="noConversion"/>
  </si>
  <si>
    <t>EAZ701130000</t>
    <phoneticPr fontId="3" type="noConversion"/>
  </si>
  <si>
    <t>[제 137호] 분전반(어게인행복센터)-@관급  LN-1-화장실 [면]</t>
  </si>
  <si>
    <t>56958000114</t>
    <phoneticPr fontId="3" type="noConversion"/>
  </si>
  <si>
    <t>EAZ701140000</t>
    <phoneticPr fontId="3" type="noConversion"/>
  </si>
  <si>
    <t>[제 138호] 분전반(어게인행복센터)-@관급  LN-2-M [면]</t>
  </si>
  <si>
    <t>56958000115</t>
    <phoneticPr fontId="3" type="noConversion"/>
  </si>
  <si>
    <t>EAZ701150000</t>
    <phoneticPr fontId="3" type="noConversion"/>
  </si>
  <si>
    <t>[제 139호] 분전반(어게인행복센터)-@관급  LN-2-화장실 [면]</t>
  </si>
  <si>
    <t>56958000116</t>
    <phoneticPr fontId="3" type="noConversion"/>
  </si>
  <si>
    <t>EAZ701160000</t>
    <phoneticPr fontId="3" type="noConversion"/>
  </si>
  <si>
    <t>[제 140호] 분전반(어게인행복센터)-@관급  LN-EHP-RF [면]</t>
  </si>
  <si>
    <t>56958000117</t>
    <phoneticPr fontId="3" type="noConversion"/>
  </si>
  <si>
    <t>EAZ701170000</t>
    <phoneticPr fontId="3" type="noConversion"/>
  </si>
  <si>
    <t>[제 141호] 분전반(어게인행복센터)-@관급  LN-ELEV [면]</t>
  </si>
  <si>
    <t>56958000118</t>
    <phoneticPr fontId="3" type="noConversion"/>
  </si>
  <si>
    <t>EAZ701180000</t>
    <phoneticPr fontId="3" type="noConversion"/>
  </si>
  <si>
    <t>[제 142호] 분전반(어게인행복센터)-@관급  LN-건강관리 [면]</t>
  </si>
  <si>
    <t>56958000119</t>
    <phoneticPr fontId="3" type="noConversion"/>
  </si>
  <si>
    <t>EAZ701190000</t>
    <phoneticPr fontId="3" type="noConversion"/>
  </si>
  <si>
    <t>[제 143호] 분전반(어게인행복센터)-@관급  LN-다목적실 [면]</t>
  </si>
  <si>
    <t>56958000120</t>
    <phoneticPr fontId="3" type="noConversion"/>
  </si>
  <si>
    <t>EAZ701200000</t>
    <phoneticPr fontId="3" type="noConversion"/>
  </si>
  <si>
    <t>[제 144호] 분전반(어게인행복센터)-@관급  LN-북카페 [면]</t>
  </si>
  <si>
    <t>56958000121</t>
    <phoneticPr fontId="3" type="noConversion"/>
  </si>
  <si>
    <t>EAZ701210000</t>
    <phoneticPr fontId="3" type="noConversion"/>
  </si>
  <si>
    <t>[제 145호] 분전반(어게인행복센터)-@관급  LN-사무실 [면]</t>
  </si>
  <si>
    <t>56958000122</t>
    <phoneticPr fontId="3" type="noConversion"/>
  </si>
  <si>
    <t>EAZ701220000</t>
    <phoneticPr fontId="3" type="noConversion"/>
  </si>
  <si>
    <t>[제 146호] 분전반(어게인행복센터)-@관급  LN-전기실 [면]</t>
  </si>
  <si>
    <t>56958000123</t>
    <phoneticPr fontId="3" type="noConversion"/>
  </si>
  <si>
    <t>EAZ701230000</t>
    <phoneticPr fontId="3" type="noConversion"/>
  </si>
  <si>
    <t>[제 147호] 분전반(어게인행복센터)-@관급  LN-프로그램 [면]</t>
  </si>
  <si>
    <t>56958000124</t>
    <phoneticPr fontId="3" type="noConversion"/>
  </si>
  <si>
    <t>EAZ701240000</t>
    <phoneticPr fontId="3" type="noConversion"/>
  </si>
  <si>
    <t>[제 148호] 분전반(어게인행복센터)-@관급  MCP-E [면]</t>
  </si>
  <si>
    <t>56958000125</t>
    <phoneticPr fontId="3" type="noConversion"/>
  </si>
  <si>
    <t>EAZ701250000</t>
    <phoneticPr fontId="3" type="noConversion"/>
  </si>
  <si>
    <t>[제 149호] 조명기구(어게인행복센터)-@관급  TYPE "A" [EA]</t>
  </si>
  <si>
    <t>56958000126</t>
    <phoneticPr fontId="3" type="noConversion"/>
  </si>
  <si>
    <t>EAZ701260000</t>
    <phoneticPr fontId="3" type="noConversion"/>
  </si>
  <si>
    <t>[제 150호] 조명기구(어게인행복센터)-@관급  TYPE "B" [EA]</t>
  </si>
  <si>
    <t>56958000127</t>
    <phoneticPr fontId="3" type="noConversion"/>
  </si>
  <si>
    <t>EAZ701270000</t>
    <phoneticPr fontId="3" type="noConversion"/>
  </si>
  <si>
    <t>[제 151호] 조명기구(어게인행복센터)-@관급  TYPE "C" [EA]</t>
  </si>
  <si>
    <t>56958000128</t>
    <phoneticPr fontId="3" type="noConversion"/>
  </si>
  <si>
    <t>EAZ701280000</t>
    <phoneticPr fontId="3" type="noConversion"/>
  </si>
  <si>
    <t>[제 152호] 조명기구(어게인행복센터)-@관급  TYPE "D" [EA]</t>
  </si>
  <si>
    <t>56958000129</t>
    <phoneticPr fontId="3" type="noConversion"/>
  </si>
  <si>
    <t>EAZ701290000</t>
    <phoneticPr fontId="3" type="noConversion"/>
  </si>
  <si>
    <t>[제 153호] 조명기구(어게인행복센터)-@관급  TYPE "E" [EA]</t>
  </si>
  <si>
    <t>56958000130</t>
    <phoneticPr fontId="3" type="noConversion"/>
  </si>
  <si>
    <t>EAZ701300000</t>
    <phoneticPr fontId="3" type="noConversion"/>
  </si>
  <si>
    <t>[제 154호] 조명기구(어게인행복센터)-@관급  TYPE "F" [EA]</t>
  </si>
  <si>
    <t>56958000131</t>
    <phoneticPr fontId="3" type="noConversion"/>
  </si>
  <si>
    <t>EAZ701310000</t>
    <phoneticPr fontId="3" type="noConversion"/>
  </si>
  <si>
    <t>1121</t>
  </si>
  <si>
    <t>0201</t>
  </si>
  <si>
    <t>2.도급자관급::2-1.분전반</t>
  </si>
  <si>
    <t>523</t>
  </si>
  <si>
    <t>Total</t>
  </si>
  <si>
    <t>02</t>
  </si>
  <si>
    <t>185</t>
  </si>
  <si>
    <t>도급자관급</t>
    <phoneticPr fontId="3" type="noConversion"/>
  </si>
  <si>
    <t>관급자관급</t>
    <phoneticPr fontId="3" type="noConversion"/>
  </si>
  <si>
    <t>공  사  원  가  계  산  서</t>
    <phoneticPr fontId="3" type="noConversion"/>
  </si>
  <si>
    <t>공사기간: 18개월</t>
    <phoneticPr fontId="3" type="noConversion"/>
  </si>
  <si>
    <t>공주시유구읍농촌중심지활성화사업(전기)</t>
  </si>
  <si>
    <t>직 접 재 료 비</t>
    <phoneticPr fontId="3" type="noConversion"/>
  </si>
  <si>
    <t>간 접 재 료 비</t>
    <phoneticPr fontId="3" type="noConversion"/>
  </si>
  <si>
    <t>( 소      계 )</t>
    <phoneticPr fontId="3" type="noConversion"/>
  </si>
  <si>
    <t>직 접 노 무 비</t>
    <phoneticPr fontId="3" type="noConversion"/>
  </si>
  <si>
    <t>간 접 노 무 비</t>
    <phoneticPr fontId="3" type="noConversion"/>
  </si>
  <si>
    <t>(직접 노무비) * 15.4 %</t>
  </si>
  <si>
    <t>기  계  경  비</t>
    <phoneticPr fontId="3" type="noConversion"/>
  </si>
  <si>
    <t>산 재 보 험 료</t>
    <phoneticPr fontId="3" type="noConversion"/>
  </si>
  <si>
    <t>(노무비) * 3.56 %</t>
  </si>
  <si>
    <t>고 용 보 험 료</t>
    <phoneticPr fontId="3" type="noConversion"/>
  </si>
  <si>
    <t>(노무비) * 1.01 %</t>
  </si>
  <si>
    <t>건 강 보 험 료</t>
    <phoneticPr fontId="3" type="noConversion"/>
  </si>
  <si>
    <t>(직접 노무비) * 3.545 %</t>
  </si>
  <si>
    <t>연 금 보 험 료</t>
    <phoneticPr fontId="3" type="noConversion"/>
  </si>
  <si>
    <t>(직접 노무비) * 4.5 %</t>
  </si>
  <si>
    <t>퇴 직 금 공 제</t>
    <phoneticPr fontId="3" type="noConversion"/>
  </si>
  <si>
    <t>(직접 노무비) * 2.3 %</t>
  </si>
  <si>
    <t>안 전 관 리 비(A)</t>
    <phoneticPr fontId="3" type="noConversion"/>
  </si>
  <si>
    <t>안 전 관 리 비(B)</t>
    <phoneticPr fontId="3" type="noConversion"/>
  </si>
  <si>
    <t>기  타  경  비</t>
    <phoneticPr fontId="3" type="noConversion"/>
  </si>
  <si>
    <t>(재료+노무) * 5.0 %</t>
  </si>
  <si>
    <t>노인장기요양보험</t>
    <phoneticPr fontId="3" type="noConversion"/>
  </si>
  <si>
    <t>(건강보험료) * 12.95 %</t>
  </si>
  <si>
    <t>일 반 관 리 비</t>
    <phoneticPr fontId="3" type="noConversion"/>
  </si>
  <si>
    <t>이          윤</t>
    <phoneticPr fontId="3" type="noConversion"/>
  </si>
  <si>
    <t>(노무+경비+일반관리비) * 15.0 %</t>
  </si>
  <si>
    <t>( 총  원  가 )</t>
    <phoneticPr fontId="3" type="noConversion"/>
  </si>
  <si>
    <t>부 가 가 치 세</t>
    <phoneticPr fontId="3" type="noConversion"/>
  </si>
  <si>
    <t>( 합      계 )</t>
    <phoneticPr fontId="3" type="noConversion"/>
  </si>
  <si>
    <t>관 급(총 괄)</t>
    <phoneticPr fontId="3" type="noConversion"/>
  </si>
  <si>
    <t>관 급(관급자설치)</t>
    <phoneticPr fontId="3" type="noConversion"/>
  </si>
  <si>
    <t>관 급(도급자설치)</t>
    <phoneticPr fontId="3" type="noConversion"/>
  </si>
  <si>
    <t>사용전  검사비</t>
  </si>
  <si>
    <t>총  공  사  비</t>
    <phoneticPr fontId="3" type="noConversion"/>
  </si>
  <si>
    <t>천원이하절사.</t>
    <phoneticPr fontId="3" type="noConversion"/>
  </si>
  <si>
    <t>본 파일은 이지테크에서 2번 옵션으로 만들었습니다.</t>
  </si>
  <si>
    <t>건축금액적용_VE</t>
    <phoneticPr fontId="3" type="noConversion"/>
  </si>
  <si>
    <t>재해에방기술지도</t>
    <phoneticPr fontId="3" type="noConversion"/>
  </si>
  <si>
    <t>태양광:62.4KW (VAT포함)</t>
    <phoneticPr fontId="3" type="noConversion"/>
  </si>
  <si>
    <t>(재료+노무+경비) * 5.5 %</t>
    <phoneticPr fontId="3" type="noConversion"/>
  </si>
  <si>
    <t>조달 수수료: 299,000원</t>
    <phoneticPr fontId="3" type="noConversion"/>
  </si>
  <si>
    <t>((재+직노+도급관급/1.1)* 2.28 % + 기초액(4,325,000원)</t>
    <phoneticPr fontId="3" type="noConversion"/>
  </si>
  <si>
    <t>((재료+직노)* 2.28 %)*1.2 + 기초액(4,325,000원)(A,B중 작은 금액 적용!)</t>
    <phoneticPr fontId="3" type="noConversion"/>
  </si>
  <si>
    <t>AGAIN행복센터</t>
  </si>
  <si>
    <t>[ AGAIN행복센터 ] - 합산자재목록</t>
  </si>
  <si>
    <t>공종줄</t>
  </si>
  <si>
    <t/>
  </si>
  <si>
    <t>어린이창의마당</t>
    <phoneticPr fontId="3" type="noConversion"/>
  </si>
  <si>
    <t>56950010104</t>
  </si>
  <si>
    <t>EGT110120000</t>
  </si>
  <si>
    <t>외등기초(매입)</t>
  </si>
  <si>
    <t>3m~6m미만(W/접지봉)</t>
  </si>
  <si>
    <t>56950010201</t>
  </si>
  <si>
    <t>EBP110110000</t>
  </si>
  <si>
    <t>가로등 건주 기계화 시공</t>
  </si>
  <si>
    <t>일반 5m-7m</t>
  </si>
  <si>
    <t>다기능 접속함</t>
  </si>
  <si>
    <t>방수형</t>
  </si>
  <si>
    <t>스테인리스가로등주</t>
  </si>
  <si>
    <t>5M, 1등용</t>
  </si>
  <si>
    <t>베이스커버</t>
  </si>
  <si>
    <t>조명기구(어린이창의마당)-@관</t>
  </si>
  <si>
    <t>TYPE "OA"</t>
  </si>
  <si>
    <t>MMT04041802</t>
  </si>
  <si>
    <t>조명기구(어린이창의마당)</t>
  </si>
  <si>
    <t>56950010104</t>
    <phoneticPr fontId="3" type="noConversion"/>
  </si>
  <si>
    <t>EGT110120000</t>
    <phoneticPr fontId="3" type="noConversion"/>
  </si>
  <si>
    <t>[제 1호] 외등기초(매입)  3m~6m미만(W/접지봉) [개소]</t>
  </si>
  <si>
    <t>MM300041038</t>
  </si>
  <si>
    <t>3912161320937671</t>
  </si>
  <si>
    <t>접지봉 콘넥터-전기</t>
  </si>
  <si>
    <t>U 볼트형 Φ16</t>
  </si>
  <si>
    <t>MM647199178</t>
  </si>
  <si>
    <t>9998887770000061</t>
  </si>
  <si>
    <t>가로등기초</t>
  </si>
  <si>
    <t>정방형 400*500*500</t>
  </si>
  <si>
    <t>56800687341</t>
  </si>
  <si>
    <t>3116160120160866</t>
  </si>
  <si>
    <t>기초앵커볼트</t>
  </si>
  <si>
    <t>M22×L500</t>
  </si>
  <si>
    <t>CA565826048</t>
  </si>
  <si>
    <t>ECA565826048</t>
  </si>
  <si>
    <t>굴삭기</t>
  </si>
  <si>
    <t>0.2㎥</t>
  </si>
  <si>
    <t>162-하</t>
  </si>
  <si>
    <t>56950010201</t>
    <phoneticPr fontId="3" type="noConversion"/>
  </si>
  <si>
    <t>EBP110110000</t>
    <phoneticPr fontId="3" type="noConversion"/>
  </si>
  <si>
    <t>[제 2호] 가로등 건주 기계화 시공  일반 5m-7m [개소]</t>
  </si>
  <si>
    <t>[제 3호] 다기능 접속함  방수형 [EA]</t>
  </si>
  <si>
    <t>MM666302815</t>
  </si>
  <si>
    <t>9998887770001016</t>
  </si>
  <si>
    <t>NFB</t>
  </si>
  <si>
    <t>[제 4호] 조명기구(어린이창의마당)-@관  TYPE "OA" [EA]</t>
  </si>
  <si>
    <t>[ 제 1호 ] 외등기초(매입)  3m~6m미만(W/접지봉) [개소]</t>
  </si>
  <si>
    <t>전기5-27-1</t>
  </si>
  <si>
    <t>[ 제 2호 ] 가로등 건주 기계화 시공  일반 5m-7m [개소]</t>
  </si>
  <si>
    <t>전기5-27-나</t>
  </si>
  <si>
    <t>[ 제 3호 ] 다기능 접속함  방수형 [EA]</t>
  </si>
  <si>
    <t>전기5-19</t>
  </si>
  <si>
    <t>[ 제 4호 ] 조명기구(어린이창의마당)-@관  TYPE "OA" [EA]</t>
  </si>
  <si>
    <t>전기5-26-3</t>
  </si>
  <si>
    <t>53</t>
  </si>
  <si>
    <t>1124</t>
  </si>
  <si>
    <t>1238</t>
  </si>
  <si>
    <t>스테인리스가로등주-@관급자재</t>
  </si>
  <si>
    <t>베이스커버-@관급자재</t>
  </si>
  <si>
    <t>조달 수수료(5)</t>
  </si>
  <si>
    <t>신풍행복나눔센터</t>
    <phoneticPr fontId="3" type="noConversion"/>
  </si>
  <si>
    <t>30㎜(가로등,신호,구내)</t>
  </si>
  <si>
    <t>40㎜(가로등,신호,구내)</t>
  </si>
  <si>
    <t>전력케이블-가로등</t>
  </si>
  <si>
    <t>0.6/1kv F-CV 2C×4㎟</t>
  </si>
  <si>
    <t>0.6/1kv F-CV 2C×4㎟-2열</t>
  </si>
  <si>
    <t>56950GG1010</t>
  </si>
  <si>
    <t>56950GG10010</t>
  </si>
  <si>
    <t>ø40</t>
  </si>
  <si>
    <t>조명기구(신풍행복나눔센터)-@관급자재</t>
  </si>
  <si>
    <t>50㎜(전기)</t>
  </si>
  <si>
    <t>전력케이블-옥외</t>
  </si>
  <si>
    <t>18Φ×2400 mm</t>
  </si>
  <si>
    <t>EKN32100002</t>
  </si>
  <si>
    <t>EKN321000002</t>
  </si>
  <si>
    <t>ø50</t>
  </si>
  <si>
    <t>56959000017</t>
  </si>
  <si>
    <t>1000x1000x1000</t>
  </si>
  <si>
    <t>전주밴드</t>
  </si>
  <si>
    <t>150mm∼300mm</t>
  </si>
  <si>
    <t>56959000018</t>
  </si>
  <si>
    <t>분전반(신풍)-@관급자재</t>
  </si>
  <si>
    <t>WHM함</t>
  </si>
  <si>
    <t>LN-신풍</t>
  </si>
  <si>
    <t>3913170620174449</t>
  </si>
  <si>
    <t>커넥터, 36 mm 일반-방수</t>
  </si>
  <si>
    <t>36 mm 고장력-방수</t>
  </si>
  <si>
    <t>100×100×100</t>
  </si>
  <si>
    <t>일반주공용피뢰침</t>
  </si>
  <si>
    <t>각도조절형피뢰침 지지대</t>
  </si>
  <si>
    <t>5M</t>
  </si>
  <si>
    <t>MMR09826726</t>
  </si>
  <si>
    <t>분전반(신풍)</t>
  </si>
  <si>
    <t>MMR97997237</t>
  </si>
  <si>
    <t>MMT97727354</t>
  </si>
  <si>
    <t>조명기구(신풍행복나눔센터)</t>
  </si>
  <si>
    <t>MMT97727355</t>
  </si>
  <si>
    <t>MMT97727357</t>
  </si>
  <si>
    <t>MMT97727353</t>
  </si>
  <si>
    <t>일목줄</t>
  </si>
  <si>
    <t>건축 터파기 금액 적용 VE 내용</t>
  </si>
  <si>
    <t>건축 되메우기 금액 적용 VE 내용</t>
  </si>
  <si>
    <t>[제 7호] 외등기초(매입)  3m~6m미만(W/접지봉) [개소]</t>
  </si>
  <si>
    <t>[제 8호] 가로등 건주 기계화 시공  일반 5m-7m [개소]</t>
  </si>
  <si>
    <t>[제 9호] 나사없는전선관행거  E39(36C) [개소]</t>
  </si>
  <si>
    <t>[제 10호] 나사없는전선관행거  E51(42C) [개소]</t>
  </si>
  <si>
    <t>[제 11호] 관로구방수  ø40 [개]</t>
  </si>
  <si>
    <t>MMG42082955</t>
  </si>
  <si>
    <t>D40</t>
  </si>
  <si>
    <t>MM958054308</t>
  </si>
  <si>
    <t>이종연결관Φ40mm</t>
  </si>
  <si>
    <t>59754887002</t>
  </si>
  <si>
    <t>3912139920409528</t>
  </si>
  <si>
    <t>D100 이하</t>
  </si>
  <si>
    <t>[제 12호] 맨홀  1000x1000x1000 [개소]</t>
  </si>
  <si>
    <t>MM477592795</t>
  </si>
  <si>
    <t>3012169821869025</t>
  </si>
  <si>
    <t>56800447421</t>
  </si>
  <si>
    <t>3012169520160616</t>
  </si>
  <si>
    <t>회주철, Φ648m,KS</t>
  </si>
  <si>
    <t>59751807001</t>
  </si>
  <si>
    <t>3912170120174007</t>
  </si>
  <si>
    <t>75x40x5x750</t>
  </si>
  <si>
    <t>59750167002</t>
  </si>
  <si>
    <t>3912170120173494</t>
  </si>
  <si>
    <t>걸이쇠, 2조</t>
  </si>
  <si>
    <t>[제 13호] 관로구방수  ø50 [개]</t>
  </si>
  <si>
    <t>59754877102</t>
  </si>
  <si>
    <t>3913170820174926</t>
  </si>
  <si>
    <t>D50</t>
  </si>
  <si>
    <t>59754877022</t>
  </si>
  <si>
    <t>3913170820935650</t>
  </si>
  <si>
    <t>이종연결관Φ50mm</t>
  </si>
  <si>
    <t>[제 14호] 나사없는전선관  E39(36C) [M]</t>
  </si>
  <si>
    <t>[제 15호] 나사없는전선관  E51(42C) [M]</t>
  </si>
  <si>
    <t>[제 16호] 경질비닐전선관  HI 16 mm [M.]</t>
  </si>
  <si>
    <t>[제 17호] 경질비닐전선관  HI 28 mm [M.]</t>
  </si>
  <si>
    <t>[제 18호] 경질비닐전선관(지중)  HI 16 mm [M.]</t>
  </si>
  <si>
    <t>[제 19호] 합성수지제 가요전선관  CD-난연성 16㎜ [M..]</t>
  </si>
  <si>
    <t>[제 20호] 합성수지제 가요전선관  CD-난연성 22㎜ [M..]</t>
  </si>
  <si>
    <t>[제 21호] 파상형 폴리에틸렌 전선관  30㎜(가로등,신호,구내) [M.]</t>
  </si>
  <si>
    <t>59753077001</t>
  </si>
  <si>
    <t>3913170610035631</t>
  </si>
  <si>
    <t>30㎜</t>
  </si>
  <si>
    <t>[제 22호] 파상형 폴리에틸렌 전선관  40㎜(가로등,신호,구내) [M.]</t>
  </si>
  <si>
    <t>59753077002</t>
  </si>
  <si>
    <t>3913170610035632</t>
  </si>
  <si>
    <t>40㎜</t>
  </si>
  <si>
    <t>[제 23호] 파상형 폴리에틸렌 전선관  50㎜(전기) [M.]</t>
  </si>
  <si>
    <t>59753178003</t>
  </si>
  <si>
    <t>3913170610035633</t>
  </si>
  <si>
    <t>50㎜</t>
  </si>
  <si>
    <t>[제 24호] 1종금속제가요전선관  16 mm 고장력-비방수 [M]</t>
  </si>
  <si>
    <t>[제 25호] 1종금속제가요전선관  36 mm 고장력-방수 [M]</t>
  </si>
  <si>
    <t>MM496797032</t>
  </si>
  <si>
    <t>3913170620174473</t>
  </si>
  <si>
    <t>[제 26호] 아우트렛박스(커버포함)  8각 54㎜ [개]</t>
  </si>
  <si>
    <t>[제 27호] 아우트렛박스(커버포함)  중형4각 54㎜ [개]</t>
  </si>
  <si>
    <t>[제 28호] 스위치박스  1 개용 54 mm [개]</t>
  </si>
  <si>
    <t>[제 29호] 스위치박스  2 개용 54 mm(4각) [개]</t>
  </si>
  <si>
    <t>[제 30호] JOINT BOX  100*100*50 [EA]</t>
  </si>
  <si>
    <t>[제 31호] 풀박스  100×100×100 [개]</t>
  </si>
  <si>
    <t>59753857021</t>
  </si>
  <si>
    <t>3912130310035796</t>
  </si>
  <si>
    <t>[제 32호] 내열비닐절연전선  HFIX 2.5sq (1.78mm)-(바닥)단선 [M]</t>
  </si>
  <si>
    <t>[제 33호] 내열비닐절연전선  HFIX 2.5sq (1.78mm)-단선 [M]</t>
  </si>
  <si>
    <t>[제 34호] 접지용비닐절연전선(F-GV)  4㎟ [M]</t>
  </si>
  <si>
    <t>[제 35호] 접지용비닐절연전선(F-GV)  10㎟ [M]</t>
  </si>
  <si>
    <t>[제 36호] 접지용비닐절연전선(F-GV)  16㎟ [M]</t>
  </si>
  <si>
    <t>[제 37호] 접지용비닐절연전선(F-GV)  50㎟ [M]</t>
  </si>
  <si>
    <t>[제 38호] 전기용 연동연선(BC)  70㎟ [M]</t>
  </si>
  <si>
    <t>[제 39호] 전력케이블-가로등  0.6/1kv F-CV 2C×4㎟ [M]</t>
  </si>
  <si>
    <t>J1450287523</t>
  </si>
  <si>
    <t>2612162920685071</t>
  </si>
  <si>
    <t>[제 40호] 전력케이블-가로등  0.6/1kv F-CV 2C×4㎟-2열 [M]</t>
  </si>
  <si>
    <t>J1450287524</t>
  </si>
  <si>
    <t>2612162920685072</t>
  </si>
  <si>
    <t>[제 41호] 전력케이블-옥외  0.6/1kv F-CV 4C×10㎟ [M]</t>
  </si>
  <si>
    <t>MMA04031412</t>
  </si>
  <si>
    <t>[제 42호] 전력케이블  0.6/1kv F-CV 4C×4㎟ [M]</t>
  </si>
  <si>
    <t>[제 43호] 전력케이블  0.6/1kv F-CV 4C×10㎟ [M]</t>
  </si>
  <si>
    <t>[제 44호] 전력케이블  0.6/1kv F-CV 4C×25㎟ [M]</t>
  </si>
  <si>
    <t>[제 45호] 알루미늄인터룩 전력케이블  2.5sq(단선)/3c [M.]</t>
  </si>
  <si>
    <t>[제 46호] UTP 케이블  Cat.5E 0.5mm 4P [M]</t>
  </si>
  <si>
    <t>[제 47호] 매입스위치  15A, 250V 1로2구 [개]</t>
  </si>
  <si>
    <t>[제 48호] 매입스위치  15A, 250V 1로4구 [개]</t>
  </si>
  <si>
    <t>[제 49호] 콘센트  매입-접지형, 15A 250V 1구 [개]</t>
  </si>
  <si>
    <t>[제 50호] 콘센트  매입-접지형, 15A 250V 2구 [개]</t>
  </si>
  <si>
    <t>[제 51호] 방우콘센트  매입-접지형, 15A 250V 1구 [개]</t>
  </si>
  <si>
    <t>[제 52호] 방우콘센트  매입-접지형, 15A 250V 2구 [개]</t>
  </si>
  <si>
    <t>[제 53호] 접지봉-전기  14Φ×1000 mm [개]</t>
  </si>
  <si>
    <t>[제 54호] 접지봉-전기  18Φ×2400 mm [개]</t>
  </si>
  <si>
    <t>59750427105</t>
  </si>
  <si>
    <t>3912161310034847</t>
  </si>
  <si>
    <t>[제 55호] 접지단자함  SUS, 3 CCT [면]</t>
  </si>
  <si>
    <t>[제 56호] 압착단자  R형동선 16㎟/1C-접지용 [개]</t>
  </si>
  <si>
    <t>[제 57호] 케이블표지시트  저압, 0.15x150 [m]</t>
  </si>
  <si>
    <t>[제 58호] 다기능 접속함  방수형 [EA]</t>
  </si>
  <si>
    <t>[제 59호] 카운터센서 [EA]</t>
  </si>
  <si>
    <t>[제 60호] 카운터절전스위치 [EA]</t>
  </si>
  <si>
    <t>[제 61호] 전주밴드  150mm∼300mm [EA]</t>
  </si>
  <si>
    <t>MM664819040</t>
  </si>
  <si>
    <t>9998887770001054</t>
  </si>
  <si>
    <t>[제 62호] 철근클램프  구조체접속 [EA]</t>
  </si>
  <si>
    <t>[제 63호] C형 슬리브  70SQ [EA]</t>
  </si>
  <si>
    <t>[제 64호] SUS접지모듈  (100×100×1200) [EA]</t>
  </si>
  <si>
    <t>[제 65호] 접지저감재  그린어스 탄소형 [포]</t>
  </si>
  <si>
    <t>[제 66호] 수막처리봉  300L [EA]</t>
  </si>
  <si>
    <t>[제 67호] 그라운드 패드 [EA]</t>
  </si>
  <si>
    <t>[제 68호] 각도조절형피뢰침 지지대  5M [EA]</t>
  </si>
  <si>
    <t>MM998342328</t>
  </si>
  <si>
    <t>[제 69호] 분전반(신풍)-@관급자재  WHM함 [면]</t>
  </si>
  <si>
    <t>[제 70호] 분전반(신풍)-@관급자재  LN-신풍 [면]</t>
  </si>
  <si>
    <t>[제 71호] 조명기구(신풍행복나눔센터)-@관급자재  TYPE "A" [EA]</t>
  </si>
  <si>
    <t>[제 72호] 조명기구(신풍행복나눔센터)-@관급자재  TYPE "B" [EA]</t>
  </si>
  <si>
    <t>[제 73호] 조명기구(신풍행복나눔센터)-@관급자재  TYPE "C" [EA]</t>
  </si>
  <si>
    <t>[제 74호] 조명기구(신풍행복나눔센터)-@관급자재  TYPE "OA" [EA]</t>
  </si>
  <si>
    <t>[ 제 7호 ] 외등기초(매입)  3m~6m미만(W/접지봉) [개소]</t>
  </si>
  <si>
    <t>[ 제 8호 ] 가로등 건주 기계화 시공  일반 5m-7m [개소]</t>
  </si>
  <si>
    <t>[ 제 9호 ] 나사없는전선관행거  E39(36C) [개소]</t>
  </si>
  <si>
    <t>[ 제 10호 ] 나사없는전선관행거  E51(42C) [개소]</t>
  </si>
  <si>
    <t>[ 제 11호 ] 관로구방수  ø40 [개]</t>
  </si>
  <si>
    <t>[ 제 12호 ] 맨홀  1000x1000x1000 [개소]</t>
  </si>
  <si>
    <t>[ 제 13호 ] 관로구방수  ø50 [개]</t>
  </si>
  <si>
    <t>[ 제 14호 ] 나사없는전선관  E39(36C) [M]</t>
  </si>
  <si>
    <t>[ 제 15호 ] 나사없는전선관  E51(42C) [M]</t>
  </si>
  <si>
    <t>[ 제 16호 ] 경질비닐전선관  HI 16 mm [M.]</t>
  </si>
  <si>
    <t>[ 제 17호 ] 경질비닐전선관  HI 28 mm [M.]</t>
  </si>
  <si>
    <t>[ 제 18호 ] 경질비닐전선관(지중)  HI 16 mm [M.]</t>
  </si>
  <si>
    <t>[ 제 19호 ] 합성수지제 가요전선관  CD-난연성 16㎜ [M..]</t>
  </si>
  <si>
    <t>[ 제 20호 ] 합성수지제 가요전선관  CD-난연성 22㎜ [M..]</t>
  </si>
  <si>
    <t>[ 제 21호 ] 파상형 폴리에틸렌 전선관  30㎜(가로등,신호,구내) [M.]</t>
  </si>
  <si>
    <t>[ 제 22호 ] 파상형 폴리에틸렌 전선관  40㎜(가로등,신호,구내) [M.]</t>
  </si>
  <si>
    <t>[ 제 23호 ] 파상형 폴리에틸렌 전선관  50㎜(전기) [M.]</t>
  </si>
  <si>
    <t>[ 제 24호 ] 1종금속제가요전선관  16 mm 고장력-비방수 [M]</t>
  </si>
  <si>
    <t>[ 제 25호 ] 1종금속제가요전선관  36 mm 고장력-방수 [M]</t>
  </si>
  <si>
    <t>[ 제 26호 ] 아우트렛박스(커버포함)  8각 54㎜ [개]</t>
  </si>
  <si>
    <t>[ 제 27호 ] 아우트렛박스(커버포함)  중형4각 54㎜ [개]</t>
  </si>
  <si>
    <t>[ 제 28호 ] 스위치박스  1 개용 54 mm [개]</t>
  </si>
  <si>
    <t>[ 제 29호 ] 스위치박스  2 개용 54 mm(4각) [개]</t>
  </si>
  <si>
    <t>[ 제 30호 ] JOINT BOX  100*100*50 [EA]</t>
  </si>
  <si>
    <t>[ 제 31호 ] 풀박스  100×100×100 [개]</t>
  </si>
  <si>
    <t>[ 제 32호 ] 내열비닐절연전선  HFIX 2.5sq (1.78mm)-(바닥)단선 [M]</t>
  </si>
  <si>
    <t>[ 제 33호 ] 내열비닐절연전선  HFIX 2.5sq (1.78mm)-단선 [M]</t>
  </si>
  <si>
    <t>[ 제 34호 ] 접지용비닐절연전선(F-GV)  4㎟ [M]</t>
  </si>
  <si>
    <t>[ 제 35호 ] 접지용비닐절연전선(F-GV)  10㎟ [M]</t>
  </si>
  <si>
    <t>[ 제 36호 ] 접지용비닐절연전선(F-GV)  16㎟ [M]</t>
  </si>
  <si>
    <t>[ 제 37호 ] 접지용비닐절연전선(F-GV)  50㎟ [M]</t>
  </si>
  <si>
    <t>[ 제 38호 ] 전기용 연동연선(BC)  70㎟ [M]</t>
  </si>
  <si>
    <t>[ 제 39호 ] 전력케이블-가로등  0.6/1kv F-CV 2C×4㎟ [M]</t>
  </si>
  <si>
    <t>[ 제 40호 ] 전력케이블-가로등  0.6/1kv F-CV 2C×4㎟-2열 [M]</t>
  </si>
  <si>
    <t>[ 제 41호 ] 전력케이블-옥외  0.6/1kv F-CV 4C×10㎟ [M]</t>
  </si>
  <si>
    <t>[ 제 42호 ] 전력케이블  0.6/1kv F-CV 4C×4㎟ [M]</t>
  </si>
  <si>
    <t>[ 제 43호 ] 전력케이블  0.6/1kv F-CV 4C×10㎟ [M]</t>
  </si>
  <si>
    <t>[ 제 44호 ] 전력케이블  0.6/1kv F-CV 4C×25㎟ [M]</t>
  </si>
  <si>
    <t>[ 제 45호 ] 알루미늄인터룩 전력케이블  2.5sq(단선)/3c [M.]</t>
  </si>
  <si>
    <t>[ 제 46호 ] UTP 케이블  Cat.5E 0.5mm 4P [M]</t>
  </si>
  <si>
    <t>[ 제 47호 ] 매입스위치  15A, 250V 1로2구 [개]</t>
  </si>
  <si>
    <t>[ 제 48호 ] 매입스위치  15A, 250V 1로4구 [개]</t>
  </si>
  <si>
    <t>[ 제 49호 ] 콘센트  매입-접지형, 15A 250V 1구 [개]</t>
  </si>
  <si>
    <t>[ 제 50호 ] 콘센트  매입-접지형, 15A 250V 2구 [개]</t>
  </si>
  <si>
    <t>[ 제 51호 ] 방우콘센트  매입-접지형, 15A 250V 1구 [개]</t>
  </si>
  <si>
    <t>[ 제 52호 ] 방우콘센트  매입-접지형, 15A 250V 2구 [개]</t>
  </si>
  <si>
    <t>[ 제 53호 ] 접지봉-전기  14Φ×1000 mm [개]</t>
  </si>
  <si>
    <t>[ 제 54호 ] 접지봉-전기  18Φ×2400 mm [개]</t>
  </si>
  <si>
    <t>[ 제 55호 ] 접지단자함  SUS, 3 CCT [면]</t>
  </si>
  <si>
    <t>[ 제 56호 ] 압착단자  R형동선 16㎟/1C-접지용 [개]</t>
  </si>
  <si>
    <t>[ 제 57호 ] 케이블표지시트  저압, 0.15x150 [m]</t>
  </si>
  <si>
    <t>[ 제 58호 ] 다기능 접속함  방수형 [EA]</t>
  </si>
  <si>
    <t>[ 제 59호 ] 카운터센서 [EA]</t>
  </si>
  <si>
    <t>[ 제 60호 ] 카운터절전스위치 [EA]</t>
  </si>
  <si>
    <t>[ 제 61호 ] 전주밴드  150mm∼300mm [EA]</t>
  </si>
  <si>
    <t>전기4-28</t>
  </si>
  <si>
    <t>[ 제 62호 ] 철근클램프  구조체접속 [EA]</t>
  </si>
  <si>
    <t>[ 제 63호 ] C형 슬리브  70SQ [EA]</t>
  </si>
  <si>
    <t>[ 제 64호 ] SUS접지모듈  (100×100×1200) [EA]</t>
  </si>
  <si>
    <t>[ 제 65호 ] 접지저감재  그린어스 탄소형 [포]</t>
  </si>
  <si>
    <t>[ 제 66호 ] 수막처리봉  300L [EA]</t>
  </si>
  <si>
    <t>[ 제 67호 ] 그라운드 패드 [EA]</t>
  </si>
  <si>
    <t>[ 제 68호 ] 각도조절형피뢰침 지지대  5M [EA]</t>
  </si>
  <si>
    <t>전기5-42</t>
  </si>
  <si>
    <t>[ 제 69호 ] 분전반(신풍)-@관급자재  WHM함 [면]</t>
  </si>
  <si>
    <t>[ 제 70호 ] 분전반(신풍)-@관급자재  LN-신풍 [면]</t>
  </si>
  <si>
    <t>[ 제 71호 ] 조명기구(신풍행복나눔센터)-@관급자재  TYPE "A" [EA]</t>
  </si>
  <si>
    <t>[ 제 72호 ] 조명기구(신풍행복나눔센터)-@관급자재  TYPE "B" [EA]</t>
  </si>
  <si>
    <t>[ 제 73호 ] 조명기구(신풍행복나눔센터)-@관급자재  TYPE "C" [EA]</t>
  </si>
  <si>
    <t>[ 제 74호 ] 조명기구(신풍행복나눔센터)-@관급자재  TYPE "OA" [EA]</t>
  </si>
  <si>
    <t>232</t>
  </si>
  <si>
    <t>1133</t>
  </si>
  <si>
    <t>1-1298</t>
  </si>
  <si>
    <t>1231</t>
  </si>
  <si>
    <t>조달 수수료(12)</t>
  </si>
  <si>
    <t>조달 수수료(13)</t>
  </si>
  <si>
    <t>사곡면배드민턴장</t>
    <phoneticPr fontId="3" type="noConversion"/>
  </si>
  <si>
    <t>조명기구(배드민턴장)-@관급자</t>
  </si>
  <si>
    <t>40㎜(전기)</t>
  </si>
  <si>
    <t>5695066RRR3</t>
  </si>
  <si>
    <t>전주인하(10M)</t>
  </si>
  <si>
    <t>1회선</t>
  </si>
  <si>
    <t>분전반(배드민턴장)-@관급자재</t>
  </si>
  <si>
    <t>LN-사곡</t>
  </si>
  <si>
    <t>MMA04040261</t>
  </si>
  <si>
    <t>분전반(배드민턴장)</t>
  </si>
  <si>
    <t>MMT04041801</t>
  </si>
  <si>
    <t>조명기구(배드민턴장)</t>
  </si>
  <si>
    <t>[제 5호] 외등기초(매입)  3m~6m미만(W/접지봉) [개소]</t>
  </si>
  <si>
    <t>[제 6호] 가로등 건주 기계화 시공  일반 5m-7m [개소]</t>
  </si>
  <si>
    <t>[제 7호] 전주인하(10M)  1회선 [개소]</t>
  </si>
  <si>
    <t>59755057159</t>
  </si>
  <si>
    <t>3912219520175626</t>
  </si>
  <si>
    <t>CABLE헤드지지금구,상하부용</t>
  </si>
  <si>
    <t>59755057163</t>
  </si>
  <si>
    <t>3912219520175630</t>
  </si>
  <si>
    <t>전주용입상관, D130x2m</t>
  </si>
  <si>
    <t>[제 8호] 파상형 폴리에틸렌 전선관  30㎜(가로등,신호,구내) [M.]</t>
  </si>
  <si>
    <t>[제 9호] 파상형 폴리에틸렌 전선관  40㎜(가로등,신호,구내) [M.]</t>
  </si>
  <si>
    <t>[제 10호] 파상형 폴리에틸렌 전선관  40㎜(전기) [M.]</t>
  </si>
  <si>
    <t>59753178002</t>
  </si>
  <si>
    <t>[제 11호] 접지용비닐절연전선(F-GV)  10㎟ [M]</t>
  </si>
  <si>
    <t>[제 12호] 전력케이블-가로등  0.6/1kv F-CV 2C×4㎟ [M]</t>
  </si>
  <si>
    <t>[제 13호] 전력케이블-가로등  0.6/1kv F-CV 2C×4㎟-2열 [M]</t>
  </si>
  <si>
    <t>[제 14호] 전력케이블-옥외  0.6/1kv F-CV 4C×10㎟ [M]</t>
  </si>
  <si>
    <t>[제 15호] 케이블표지시트  저압, 0.15x150 [m]</t>
  </si>
  <si>
    <t>[제 16호] 다기능 접속함  방수형 [EA]</t>
  </si>
  <si>
    <t>[제 17호] 분전반(배드민턴장)-@관급자재  LN-사곡 [면]</t>
  </si>
  <si>
    <t>[제 18호] 조명기구(배드민턴장)-@관급자  TYPE "OA" [EA]</t>
  </si>
  <si>
    <t>[ 제 5호 ] 외등기초(매입)  3m~6m미만(W/접지봉) [개소]</t>
  </si>
  <si>
    <t>[ 제 6호 ] 가로등 건주 기계화 시공  일반 5m-7m [개소]</t>
  </si>
  <si>
    <t>[ 제 7호 ] 전주인하(10M)  1회선 [개소]</t>
  </si>
  <si>
    <t>[ 제 8호 ] 파상형 폴리에틸렌 전선관  30㎜(가로등,신호,구내) [M.]</t>
  </si>
  <si>
    <t>[ 제 9호 ] 파상형 폴리에틸렌 전선관  40㎜(가로등,신호,구내) [M.]</t>
  </si>
  <si>
    <t>[ 제 10호 ] 파상형 폴리에틸렌 전선관  40㎜(전기) [M.]</t>
  </si>
  <si>
    <t>[ 제 11호 ] 접지용비닐절연전선(F-GV)  10㎟ [M]</t>
  </si>
  <si>
    <t>[ 제 12호 ] 전력케이블-가로등  0.6/1kv F-CV 2C×4㎟ [M]</t>
  </si>
  <si>
    <t>[ 제 13호 ] 전력케이블-가로등  0.6/1kv F-CV 2C×4㎟-2열 [M]</t>
  </si>
  <si>
    <t>[ 제 14호 ] 전력케이블-옥외  0.6/1kv F-CV 4C×10㎟ [M]</t>
  </si>
  <si>
    <t>[ 제 15호 ] 케이블표지시트  저압, 0.15x150 [m]</t>
  </si>
  <si>
    <t>[ 제 16호 ] 다기능 접속함  방수형 [EA]</t>
  </si>
  <si>
    <t>[ 제 17호 ] 분전반(배드민턴장)-@관급자재  LN-사곡 [면]</t>
  </si>
  <si>
    <t>[ 제 18호 ] 조명기구(배드민턴장)-@관급자  TYPE "OA" [EA]</t>
  </si>
  <si>
    <t>조달 수수료(6)</t>
  </si>
  <si>
    <t>조달 수수료(7)</t>
  </si>
  <si>
    <t>유구읍행정복지센터</t>
    <phoneticPr fontId="3" type="noConversion"/>
  </si>
  <si>
    <t>전력케이블-2열/1열당</t>
  </si>
  <si>
    <t>0.6/1kv F-CV 2C×6㎟</t>
  </si>
  <si>
    <t>56958000157</t>
  </si>
  <si>
    <t>EAZ701570000</t>
  </si>
  <si>
    <t>조명기구(행정복지센터)-@관급</t>
  </si>
  <si>
    <t>TYPE "OL"</t>
  </si>
  <si>
    <t>제 182호</t>
  </si>
  <si>
    <t>HI 42 mm</t>
  </si>
  <si>
    <t>3913170820935619</t>
  </si>
  <si>
    <t>노말밴드, 42 mm</t>
  </si>
  <si>
    <t>600×600×300</t>
  </si>
  <si>
    <t>23KV동심난연케이블-3열(1열당)</t>
  </si>
  <si>
    <t>22.9kV,FR-CN/CO-W,수밀,1x60㎟</t>
  </si>
  <si>
    <t>23KV동심난연케이블-옥외3열</t>
  </si>
  <si>
    <t>케이블 단말접속자재</t>
  </si>
  <si>
    <t>자기수축,23kV 1Cx60 ㎟</t>
  </si>
  <si>
    <t>kit</t>
  </si>
  <si>
    <t>동관단자 2 HOLE 70 ㎟-접지용</t>
  </si>
  <si>
    <t>동관단자 2 HOLE 120 ㎟-접지용</t>
  </si>
  <si>
    <t>PE 보호판, 1000x300x20</t>
  </si>
  <si>
    <t>3912219520175618</t>
  </si>
  <si>
    <t>지중선로표시기</t>
  </si>
  <si>
    <t>전규격[전기]</t>
  </si>
  <si>
    <t>특고압, 0.23x400</t>
  </si>
  <si>
    <t>제 185호</t>
  </si>
  <si>
    <t>56959000021</t>
  </si>
  <si>
    <t>EAZ800110000</t>
  </si>
  <si>
    <t>1500x2000x1500</t>
  </si>
  <si>
    <t>제 183호</t>
  </si>
  <si>
    <t>수배전반</t>
  </si>
  <si>
    <t>E75(70C)</t>
  </si>
  <si>
    <t>65㎜(전기)</t>
  </si>
  <si>
    <t>3913170820335007</t>
  </si>
  <si>
    <t>커플링 E75(70C)</t>
  </si>
  <si>
    <t>3913170820335107</t>
  </si>
  <si>
    <t>커넥터 E75(70C)</t>
  </si>
  <si>
    <t>3913170820357067</t>
  </si>
  <si>
    <t>25㎟</t>
  </si>
  <si>
    <t>0.6/1kv F-CV 1C×50㎟</t>
  </si>
  <si>
    <t>4C×6㎟</t>
  </si>
  <si>
    <t>R형동선 나압착 50 ㎟</t>
  </si>
  <si>
    <t>R형동선 25㎟/1C-접지용</t>
  </si>
  <si>
    <t>EKN33100002</t>
  </si>
  <si>
    <t>EKN331000002</t>
  </si>
  <si>
    <t>ø65</t>
  </si>
  <si>
    <t>제 184호</t>
  </si>
  <si>
    <t>569506GG006</t>
  </si>
  <si>
    <t>MCC반</t>
  </si>
  <si>
    <t>56958000150</t>
  </si>
  <si>
    <t>EAZ701500000</t>
  </si>
  <si>
    <t>분전반-@관급자재</t>
  </si>
  <si>
    <t>제 175호</t>
  </si>
  <si>
    <t>56958000148</t>
  </si>
  <si>
    <t>EAZ701480000</t>
  </si>
  <si>
    <t>제 173호</t>
  </si>
  <si>
    <t>56958000141</t>
  </si>
  <si>
    <t>EAZ701410000</t>
  </si>
  <si>
    <t>제 166호</t>
  </si>
  <si>
    <t>56958000142</t>
  </si>
  <si>
    <t>EAZ701420000</t>
  </si>
  <si>
    <t>제 167호</t>
  </si>
  <si>
    <t>56958000149</t>
  </si>
  <si>
    <t>EAZ701490000</t>
  </si>
  <si>
    <t>LN-행정</t>
  </si>
  <si>
    <t>제 174호</t>
  </si>
  <si>
    <t>56958000143</t>
  </si>
  <si>
    <t>EAZ701430000</t>
  </si>
  <si>
    <t>제 168호</t>
  </si>
  <si>
    <t>56958000144</t>
  </si>
  <si>
    <t>EAZ701440000</t>
  </si>
  <si>
    <t>제 169호</t>
  </si>
  <si>
    <t>56958000147</t>
  </si>
  <si>
    <t>EAZ701470000</t>
  </si>
  <si>
    <t>LN-다목적</t>
  </si>
  <si>
    <t>제 172호</t>
  </si>
  <si>
    <t>56958000145</t>
  </si>
  <si>
    <t>EAZ701450000</t>
  </si>
  <si>
    <t>제 170호</t>
  </si>
  <si>
    <t>56958000140</t>
  </si>
  <si>
    <t>EAZ701400000</t>
  </si>
  <si>
    <t>L-전기차</t>
  </si>
  <si>
    <t>제 165호</t>
  </si>
  <si>
    <t>56958000146</t>
  </si>
  <si>
    <t>EAZ701460000</t>
  </si>
  <si>
    <t>제 171호</t>
  </si>
  <si>
    <t>2.5㎟</t>
  </si>
  <si>
    <t>0.6/1kv F-CV 3C×2.5㎟</t>
  </si>
  <si>
    <t>569506J0000</t>
  </si>
  <si>
    <t>EAZ800100000</t>
  </si>
  <si>
    <t>차단기BOX</t>
  </si>
  <si>
    <t>MCCB 2P/30*1</t>
  </si>
  <si>
    <t>JUNC.BOX - 4방, 70x 40</t>
  </si>
  <si>
    <t>15A, 250V 1로6구</t>
  </si>
  <si>
    <t>56958000151</t>
  </si>
  <si>
    <t>EAZ701510000</t>
  </si>
  <si>
    <t>제 176호</t>
  </si>
  <si>
    <t>56958000152</t>
  </si>
  <si>
    <t>EAZ701520000</t>
  </si>
  <si>
    <t>제 177호</t>
  </si>
  <si>
    <t>56958000153</t>
  </si>
  <si>
    <t>EAZ701530000</t>
  </si>
  <si>
    <t>제 178호</t>
  </si>
  <si>
    <t>56958000154</t>
  </si>
  <si>
    <t>EAZ701540000</t>
  </si>
  <si>
    <t>제 179호</t>
  </si>
  <si>
    <t>56958000155</t>
  </si>
  <si>
    <t>EAZ701550000</t>
  </si>
  <si>
    <t>제 180호</t>
  </si>
  <si>
    <t>56958000156</t>
  </si>
  <si>
    <t>EAZ701560000</t>
  </si>
  <si>
    <t>제 181호</t>
  </si>
  <si>
    <t>56959000022</t>
  </si>
  <si>
    <t>EAZ800120000</t>
  </si>
  <si>
    <t>제 186호</t>
  </si>
  <si>
    <t>56959000023</t>
  </si>
  <si>
    <t>EAZ800130000</t>
  </si>
  <si>
    <t>제 187호</t>
  </si>
  <si>
    <t>제 155호</t>
  </si>
  <si>
    <t>56958000132</t>
  </si>
  <si>
    <t>EAZ701320000</t>
  </si>
  <si>
    <t>56958000133</t>
  </si>
  <si>
    <t>EAZ701330000</t>
  </si>
  <si>
    <t>제 158호</t>
  </si>
  <si>
    <t>56958000134</t>
  </si>
  <si>
    <t>EAZ701340000</t>
  </si>
  <si>
    <t>제 159호</t>
  </si>
  <si>
    <t>56958000135</t>
  </si>
  <si>
    <t>EAZ701350000</t>
  </si>
  <si>
    <t>제 160호</t>
  </si>
  <si>
    <t>56958000136</t>
  </si>
  <si>
    <t>EAZ701360000</t>
  </si>
  <si>
    <t>제 161호</t>
  </si>
  <si>
    <t>56958000137</t>
  </si>
  <si>
    <t>EAZ701370000</t>
  </si>
  <si>
    <t>제 162호</t>
  </si>
  <si>
    <t>56958000138</t>
  </si>
  <si>
    <t>EAZ701380000</t>
  </si>
  <si>
    <t>제 163호</t>
  </si>
  <si>
    <t>56958000139</t>
  </si>
  <si>
    <t>EAZ701390000</t>
  </si>
  <si>
    <t>제 164호</t>
  </si>
  <si>
    <t>F-CVV-SB 2Cx2.5㎟</t>
  </si>
  <si>
    <t>Cat.6 0.5mm 4P</t>
  </si>
  <si>
    <t>태양광발전설비</t>
  </si>
  <si>
    <t>10.8KW</t>
  </si>
  <si>
    <t>모니터링 시스템</t>
  </si>
  <si>
    <t>0.6/1kv F-CV 2C×10㎟</t>
  </si>
  <si>
    <t>0.6/1kv F-CV 4C×35㎟</t>
  </si>
  <si>
    <t>R형동선 나압착 35㎟/4C</t>
  </si>
  <si>
    <t>급속충전기</t>
  </si>
  <si>
    <t>50KW</t>
  </si>
  <si>
    <t>완속충전기</t>
  </si>
  <si>
    <t>7KW</t>
  </si>
  <si>
    <t>옥외형 캐노피</t>
  </si>
  <si>
    <t>급속 캐노피</t>
  </si>
  <si>
    <t>완속 캐노피</t>
  </si>
  <si>
    <t>원격검침설비(행복행정센터)</t>
  </si>
  <si>
    <t>덕트형 케이블트레이</t>
  </si>
  <si>
    <t>DUCT, W 300</t>
  </si>
  <si>
    <t>덕트형 케이블트레이부속</t>
  </si>
  <si>
    <t>HOR. ELBOW, W 300</t>
  </si>
  <si>
    <t>VER. ELBOW, W 300</t>
  </si>
  <si>
    <t>56950170116</t>
  </si>
  <si>
    <t>EAA110660000</t>
  </si>
  <si>
    <t>56950657010</t>
  </si>
  <si>
    <t>W 500</t>
  </si>
  <si>
    <t>MMA98014103</t>
  </si>
  <si>
    <t>분전반</t>
  </si>
  <si>
    <t>MMA98014100</t>
  </si>
  <si>
    <t>MMA98014094</t>
  </si>
  <si>
    <t>MMA98014095</t>
  </si>
  <si>
    <t>MMA98014096</t>
  </si>
  <si>
    <t>MMA98014097</t>
  </si>
  <si>
    <t>MMA98014098</t>
  </si>
  <si>
    <t>MMA98014099</t>
  </si>
  <si>
    <t>MMA98014102</t>
  </si>
  <si>
    <t>MMA98014106</t>
  </si>
  <si>
    <t>MMA98014101</t>
  </si>
  <si>
    <t>MM009839352</t>
  </si>
  <si>
    <t>MMT97727274</t>
  </si>
  <si>
    <t>조명기구(행정복지센터)</t>
  </si>
  <si>
    <t>MMT97727278</t>
  </si>
  <si>
    <t>MMT97727275</t>
  </si>
  <si>
    <t>MMT97727276</t>
  </si>
  <si>
    <t>MMT97727277</t>
  </si>
  <si>
    <t>MMT97727273</t>
  </si>
  <si>
    <t>MMG97711588</t>
  </si>
  <si>
    <t>조달 수수료(23)</t>
  </si>
  <si>
    <t>조달 수수료(24)</t>
  </si>
  <si>
    <t>조달 수수료(25)</t>
  </si>
  <si>
    <t>조달 수수료(26)</t>
  </si>
  <si>
    <t>제 156호</t>
  </si>
  <si>
    <t>제 157호</t>
  </si>
  <si>
    <t>총괄표</t>
    <phoneticPr fontId="3" type="noConversion"/>
  </si>
  <si>
    <t>내역서</t>
    <phoneticPr fontId="3" type="noConversion"/>
  </si>
  <si>
    <t>일위대가목차</t>
    <phoneticPr fontId="3" type="noConversion"/>
  </si>
  <si>
    <t>일위대가표</t>
    <phoneticPr fontId="3" type="noConversion"/>
  </si>
  <si>
    <t>일위노임 산출근거(2025년 상반기 노임)</t>
    <phoneticPr fontId="3" type="noConversion"/>
  </si>
  <si>
    <t>단가조사서</t>
    <phoneticPr fontId="3" type="noConversion"/>
  </si>
  <si>
    <t>건축 VE 적용</t>
  </si>
  <si>
    <t>[제 12호] TRAY/DUCT SUPPORT(W/F)  W500-1단 [개소]</t>
  </si>
  <si>
    <t>[제 16호] 방화구획(내화충전)  W 500 [개소]</t>
  </si>
  <si>
    <t>[제 17호] 나사없는전선관행거  E19(16C) [개소]</t>
  </si>
  <si>
    <t>[제 18호] 나사없는전선관행거  E25(22C) [개소]</t>
  </si>
  <si>
    <t>[제 19호] 나사없는전선관행거  E31(28C) [개소]</t>
  </si>
  <si>
    <t>[제 20호] 나사없는전선관행거  E39(36C) [개소]</t>
  </si>
  <si>
    <t>[제 21호] 나사없는전선관행거  E51(42C) [개소]</t>
  </si>
  <si>
    <t>[제 22호] 나사없는전선관행거  E63(54C) [개소]</t>
  </si>
  <si>
    <t>[제 23호] 나사없는전선관행거  E75(70C) [개소]</t>
  </si>
  <si>
    <t>59759017117</t>
  </si>
  <si>
    <t>3913170810036363</t>
  </si>
  <si>
    <t>파이프행거, 70 C</t>
  </si>
  <si>
    <t>[제 24호] 차단기BOX  MCCB 2P/30*1 [면]</t>
  </si>
  <si>
    <t>MM300008502</t>
  </si>
  <si>
    <t>3912110121654244</t>
  </si>
  <si>
    <t>분전반 외함(SUS문짝)</t>
  </si>
  <si>
    <t>200*300*150</t>
  </si>
  <si>
    <t>PNL</t>
  </si>
  <si>
    <t>61100338550</t>
  </si>
  <si>
    <t>3912110420179143</t>
  </si>
  <si>
    <t>NAME PLATE</t>
  </si>
  <si>
    <t>아크릴(M)</t>
  </si>
  <si>
    <t>대</t>
  </si>
  <si>
    <t>61100117503</t>
  </si>
  <si>
    <t>3912110320178178</t>
  </si>
  <si>
    <t>배전반 부속재</t>
  </si>
  <si>
    <t>DOOR HANDLE, PUSH TYPE</t>
  </si>
  <si>
    <t>59250327101</t>
  </si>
  <si>
    <t>3912161620169686</t>
  </si>
  <si>
    <t>배선용 차단기</t>
  </si>
  <si>
    <t>표준형, 2P 600V 30AF</t>
  </si>
  <si>
    <t>61100117511</t>
  </si>
  <si>
    <t>3912110320178179</t>
  </si>
  <si>
    <t>ET</t>
  </si>
  <si>
    <t>[제 25호] 관로구방수  ø40 [개]</t>
  </si>
  <si>
    <t>[제 26호] 나사없는전선관  E19(16C) [M]</t>
  </si>
  <si>
    <t>[제 27호] 나사없는전선관  E25(22C) [M]</t>
  </si>
  <si>
    <t>[제 28호] 나사없는전선관  E31(28C) [M]</t>
  </si>
  <si>
    <t>[제 29호] 나사없는전선관  E39(36C) [M]</t>
  </si>
  <si>
    <t>[제 30호] 나사없는전선관  E51(42C) [M]</t>
  </si>
  <si>
    <t>[제 31호] 나사없는전선관  E63(54C) [M]</t>
  </si>
  <si>
    <t>[제 32호] 나사없는전선관  E75(70C) [M]</t>
  </si>
  <si>
    <t>59750338008</t>
  </si>
  <si>
    <t>3913170660935615</t>
  </si>
  <si>
    <t>[제 34호] 나사없는전선관(노출)  E31(28C) [M]</t>
  </si>
  <si>
    <t>59750338013</t>
  </si>
  <si>
    <t>3913170670935610</t>
  </si>
  <si>
    <t>[제 35호] 나사없는전선관(노출)  E51(42C) [M]</t>
  </si>
  <si>
    <t>[제 36호] 나사없는전선관(노출)  E75(70C) [M]</t>
  </si>
  <si>
    <t>59750338018</t>
  </si>
  <si>
    <t>3913170670935615</t>
  </si>
  <si>
    <t>[제 37호] 경질비닐전선관  HI 16 mm [M.]</t>
  </si>
  <si>
    <t>[제 38호] 경질비닐전선관  HI 36 mm [M.]</t>
  </si>
  <si>
    <t>[제 39호] 경질비닐전선관  HI 42 mm [M.]</t>
  </si>
  <si>
    <t>59751467016</t>
  </si>
  <si>
    <t>3913170610034969</t>
  </si>
  <si>
    <t>[제 40호] 경질비닐전선관(지중)  HI 16 mm [M.]</t>
  </si>
  <si>
    <t>[제 41호] 경질비닐전선관(지중)  HI 28 mm [M.]</t>
  </si>
  <si>
    <t>[제 42호] 경질비닐전선관(지중)  HI 42 mm [M.]</t>
  </si>
  <si>
    <t>59751467036</t>
  </si>
  <si>
    <t>[제 43호] 합성수지제 가요전선관  CD-난연성 16㎜ [M..]</t>
  </si>
  <si>
    <t>[제 44호] 합성수지제 가요전선관  CD-난연성 22㎜ [M..]</t>
  </si>
  <si>
    <t>[제 45호] 합성수지제 가요전선관  CD-난연성 28㎜ [M..]</t>
  </si>
  <si>
    <t>[제 46호] 파상형 폴리에틸렌 전선관  30㎜(가로등,신호,구내) [M.]</t>
  </si>
  <si>
    <t>[제 47호] 파상형 폴리에틸렌 전선관  40㎜(가로등,신호,구내) [M.]</t>
  </si>
  <si>
    <t>[제 48호] 파상형 폴리에틸렌 전선관  40㎜(전기) [M.]</t>
  </si>
  <si>
    <t>[제 49호] 파상형 폴리에틸렌 전선관  65㎜(전기) [M.]</t>
  </si>
  <si>
    <t>59753178004</t>
  </si>
  <si>
    <t>3913170610035634</t>
  </si>
  <si>
    <t>65㎜</t>
  </si>
  <si>
    <t>[제 50호] 파상형 폴리에틸렌 전선관  125㎜(전기) [M.]</t>
  </si>
  <si>
    <t>[제 51호] 1종금속제가요전선관  16 mm 고장력-비방수 [M]</t>
  </si>
  <si>
    <t>[제 52호] 1종금속제가요전선관  22 mm 고장력-방수 [M]</t>
  </si>
  <si>
    <t>[제 53호] 1종금속제가요전선관  28 mm 고장력-방수 [M]</t>
  </si>
  <si>
    <t>[제 54호] 1종금속제가요전선관  54 mm 고장력-방수 [M]</t>
  </si>
  <si>
    <t>[제 55호] 아우트렛박스(커버포함)  8각 54㎜ [개]</t>
  </si>
  <si>
    <t>[제 56호] 아우트렛박스(커버포함)  중형4각 54㎜ [개]</t>
  </si>
  <si>
    <t>[제 57호] 스위치박스  1 개용 54 mm [개]</t>
  </si>
  <si>
    <t>[제 58호] 스위치박스  2 개용 54 mm(4각) [개]</t>
  </si>
  <si>
    <t>[제 59호] 시스템 박스  전선관용(매입) 대기전력 [개]</t>
  </si>
  <si>
    <t>[제 60호] JOINT BOX  100*100*50 [EA]</t>
  </si>
  <si>
    <t>[제 61호] 풀박스  100×100×75 [개]</t>
  </si>
  <si>
    <t>[제 62호] 풀박스  100×100×100 [개]</t>
  </si>
  <si>
    <t>[제 63호] 풀박스  600×600×300 [개]</t>
  </si>
  <si>
    <t>59753857211</t>
  </si>
  <si>
    <t>3912130320174775</t>
  </si>
  <si>
    <t>[제 64호] 레이스웨이  BODY, 70 x 40 [m]</t>
  </si>
  <si>
    <t>[제 65호] 레이스웨이  JOINT BOX, 70 x 40 [개]</t>
  </si>
  <si>
    <t>[제 66호] 레이스웨이  JUNC.BOX - 3방, 70x 40 [개]</t>
  </si>
  <si>
    <t>[제 67호] 레이스웨이  JUNC.BOX - 4방, 70x 40 [개]</t>
  </si>
  <si>
    <t>59750897361</t>
  </si>
  <si>
    <t>3913170910034950</t>
  </si>
  <si>
    <t>[제 68호] 케이블트레이  STRAIGHT,St W300x100Hx2.3t [m]</t>
  </si>
  <si>
    <t>[제 69호] 케이블트레이  STRAIGHT,St W500x100Hx2.3t [m]</t>
  </si>
  <si>
    <t>[제 70호] 케이블트레이  COVER,St W300 [m]</t>
  </si>
  <si>
    <t>[제 71호] 케이블트레이  COVER,St W500 [m]</t>
  </si>
  <si>
    <t>[제 72호] 케이블트레이부속품  H. ELBOW, St,W500x100Hx2.3t [개]</t>
  </si>
  <si>
    <t>[제 73호] 케이블트레이부속품  V. ELBOW, St,W500x100Hx2.3t [개]</t>
  </si>
  <si>
    <t>[제 74호] 케이블트레이부속품  H. TEE, St, W300x100Hx2.3t [개]</t>
  </si>
  <si>
    <t>[제 75호] 케이블트레이부속품  H. TEE, St, W500x100Hx2.3t [개]</t>
  </si>
  <si>
    <t>[제 76호] 케이블트레이부속품  REDUCER, St, W500x100Hx2.3t [개]</t>
  </si>
  <si>
    <t>[제 77호] 덕트형 케이블트레이  DUCT, W 300 [m]</t>
  </si>
  <si>
    <t>59754977021</t>
  </si>
  <si>
    <t>3913170420175333</t>
  </si>
  <si>
    <t>[제 78호] 덕트형 케이블트레이부속  HOR. ELBOW, W 300 [개]</t>
  </si>
  <si>
    <t>59754987021</t>
  </si>
  <si>
    <t>3913170520175443</t>
  </si>
  <si>
    <t>[제 79호] 덕트형 케이블트레이부속  VER. ELBOW, W 300 [개]</t>
  </si>
  <si>
    <t>59754987121</t>
  </si>
  <si>
    <t>3913170520175450</t>
  </si>
  <si>
    <t>[제 80호] 내열비닐절연전선  HFIX 2.5sq (1.78mm)-(바닥)단선 [M]</t>
  </si>
  <si>
    <t>[제 81호] 내열비닐절연전선  HFIX 2.5sq (1.78mm)-단선 [M]</t>
  </si>
  <si>
    <t>[제 82호] 접지용비닐절연전선(F-GV)  2.5㎟ [M]</t>
  </si>
  <si>
    <t>E1450927201</t>
  </si>
  <si>
    <t>2612152420683695</t>
  </si>
  <si>
    <t>[제 83호] 접지용비닐절연전선(F-GV)  4㎟ [M]</t>
  </si>
  <si>
    <t>[제 84호] 접지용비닐절연전선(F-GV)  6㎟ [M]</t>
  </si>
  <si>
    <t>[제 85호] 접지용비닐절연전선(F-GV)  10㎟ [M]</t>
  </si>
  <si>
    <t>[제 86호] 접지용비닐절연전선(F-GV)  16㎟ [M]</t>
  </si>
  <si>
    <t>[제 87호] 접지용비닐절연전선(F-GV)  25㎟ [M]</t>
  </si>
  <si>
    <t>E1450927206</t>
  </si>
  <si>
    <t>2612152420683700</t>
  </si>
  <si>
    <t>[제 88호] 접지용비닐절연전선(F-GV)  50㎟ [M]</t>
  </si>
  <si>
    <t>[제 89호] 접지용비닐절연전선(F-GV)  70㎟ [M]</t>
  </si>
  <si>
    <t>E1450927211</t>
  </si>
  <si>
    <t>2612152420683703</t>
  </si>
  <si>
    <t>[제 90호] 접지용비닐절연전선(F-GV)  95㎟ [M]</t>
  </si>
  <si>
    <t>[제 91호] 접지용비닐절연전선(F-GV)  120㎟ [M]</t>
  </si>
  <si>
    <t>[제 92호] 전기용 연동연선(BC)  70㎟ [M]</t>
  </si>
  <si>
    <t>[제 93호] 전력케이블-4열/1열  0.6/1kv F-CV 1C×50㎟ [M]</t>
  </si>
  <si>
    <t>L1450287509</t>
  </si>
  <si>
    <t>2612162920685024</t>
  </si>
  <si>
    <t>[제 94호] 전력케이블-4열/1열-옥외  0.6/1kv F-CV 1C×50㎟ [M]</t>
  </si>
  <si>
    <t>D1450287509</t>
  </si>
  <si>
    <t>2612162920685064</t>
  </si>
  <si>
    <t>[제 95호] 전력케이블  0.6/1kv F-CV 2C×4㎟ [M]</t>
  </si>
  <si>
    <t>E1450287522</t>
  </si>
  <si>
    <t>2612162920683903</t>
  </si>
  <si>
    <t>[제 96호] 전력케이블-2열/1열당  0.6/1kv F-CV 2C×4㎟ [M]</t>
  </si>
  <si>
    <t>MMG97711572</t>
  </si>
  <si>
    <t>[제 97호] 전력케이블  0.6/1kv F-CV 2C×6㎟ [M]</t>
  </si>
  <si>
    <t>E1450287523</t>
  </si>
  <si>
    <t>2612162920683904</t>
  </si>
  <si>
    <t>[제 98호] 전력케이블-가로등  0.6/1kv F-CV 2C×4㎟ [M]</t>
  </si>
  <si>
    <t>[제 99호] 전력케이블-가로등  0.6/1kv F-CV 2C×4㎟-2열 [M]</t>
  </si>
  <si>
    <t>[제 100호] 전력케이블-옥외  0.6/1kv F-CV 2C×6㎟ [M]</t>
  </si>
  <si>
    <t>J1450287528</t>
  </si>
  <si>
    <t>2612162920685076</t>
  </si>
  <si>
    <t>[제 101호] 전력케이블-옥외  0.6/1kv F-CV 2C×10㎟ [M]</t>
  </si>
  <si>
    <t>J1450287529</t>
  </si>
  <si>
    <t>2612162920685077</t>
  </si>
  <si>
    <t>[제 102호] 전력케이블-옥외  0.6/1kv F-CV 4C×35㎟ [M]</t>
  </si>
  <si>
    <t>MMR98331856</t>
  </si>
  <si>
    <t>[제 103호] 전력케이블  0.6/1kv F-CV 3C×2.5㎟ [M]</t>
  </si>
  <si>
    <t>E1450287538</t>
  </si>
  <si>
    <t>2612162920683921</t>
  </si>
  <si>
    <t>[제 104호] 전력케이블  0.6/1kv F-CV 3C×4㎟ [M]</t>
  </si>
  <si>
    <t>[제 105호] 전력케이블  0.6/1kv F-CV 4C×4㎟ [M]</t>
  </si>
  <si>
    <t>[제 106호] 전력케이블  0.6/1kv F-CV 4C×6㎟ [M]</t>
  </si>
  <si>
    <t>[제 107호] 전력케이블  0.6/1kv F-CV 4C×10㎟ [M]</t>
  </si>
  <si>
    <t>[제 108호] 전력케이블  0.6/1kv F-CV 4C×16㎟ [M]</t>
  </si>
  <si>
    <t>[제 109호] 전력케이블  0.6/1kv F-CV 4C×25㎟ [M]</t>
  </si>
  <si>
    <t>[제 110호] 소방용내화전선(F-FR-8)  3C×4㎟ [M]</t>
  </si>
  <si>
    <t>[제 111호] 소방용내화전선(F-FR-8)  4C×6㎟ [M]</t>
  </si>
  <si>
    <t>E1450137403</t>
  </si>
  <si>
    <t>2612164020684053</t>
  </si>
  <si>
    <t>[제 112호] 알루미늄인터룩 전력케이블  2.5sq(단선)/3c [M.]</t>
  </si>
  <si>
    <t>[제 113호] 난연제어케이블  F-CVV 3Cx2.5㎟ [M]</t>
  </si>
  <si>
    <t>[제 114호] 난연제어케이블  F-CVV-SB 2Cx2.5㎟ [M]</t>
  </si>
  <si>
    <t>61450358502</t>
  </si>
  <si>
    <t>2612160320684472</t>
  </si>
  <si>
    <t>[제 115호] 23KV동심난연케이블-3열(1열당)  22.9kV,FR-CN/CO-W,수밀,1x60㎟ [M]</t>
  </si>
  <si>
    <t>K1450057309</t>
  </si>
  <si>
    <t>2612160621868125</t>
  </si>
  <si>
    <t>56900017117</t>
  </si>
  <si>
    <t>L001010101000076</t>
  </si>
  <si>
    <t>특고압케이블전공</t>
  </si>
  <si>
    <t>[제 116호] 23KV동심난연케이블-옥외3열  22.9kV,FR-CN/CO-W,수밀,1x60㎟ [M]</t>
  </si>
  <si>
    <t>C1450057309</t>
  </si>
  <si>
    <t>2612160621868145</t>
  </si>
  <si>
    <t>[제 117호] UTP 케이블  Cat.5E 0.5mm 4P [M]</t>
  </si>
  <si>
    <t>[제 118호] UTP 케이블  Cat.6 0.5mm 4P [M]</t>
  </si>
  <si>
    <t>61452167502</t>
  </si>
  <si>
    <t>2612160921650753</t>
  </si>
  <si>
    <t>[제 119호] STP 케이블  Cat.5E 0.5mm 4P [M]</t>
  </si>
  <si>
    <t>[제 120호] 매입스위치  15A, 250V 1로1구 [개]</t>
  </si>
  <si>
    <t>[제 121호] 매입스위치  15A, 250V 1로2구 [개]</t>
  </si>
  <si>
    <t>[제 122호] 매입스위치  15A, 250V 1로3구 [개]</t>
  </si>
  <si>
    <t>[제 123호] 매입스위치  15A, 250V 1로4구 [개]</t>
  </si>
  <si>
    <t>[제 124호] 매입스위치  15A, 250V 1로5구 [개]</t>
  </si>
  <si>
    <t>[제 125호] 매입스위치  15A, 250V 1로6구 [개]</t>
  </si>
  <si>
    <t>59301517006</t>
  </si>
  <si>
    <t>3912998720170522</t>
  </si>
  <si>
    <t>[제 126호] 콘센트  매입-접지형, 15A 250V 1구 [개]</t>
  </si>
  <si>
    <t>[제 127호] 콘센트  매입-접지형, 15A 250V 2구 [개]</t>
  </si>
  <si>
    <t>[제 128호] 방우콘센트  매입-접지형, 15A 250V 1구 [개]</t>
  </si>
  <si>
    <t>[제 129호] 방우콘센트  매입-접지형, 15A 250V 2구 [개]</t>
  </si>
  <si>
    <t>[제 130호] 대기전력차단콘센트  매입형, 10A 250V 3구 [개]</t>
  </si>
  <si>
    <t>[제 131호] 접지봉-전기  14Φ×1000 mm [개]</t>
  </si>
  <si>
    <t>[제 132호] 접지단자함  SUS, 1 CCT [면]</t>
  </si>
  <si>
    <t>[제 133호] 접지단자함  SUS, 7 CCT [면]</t>
  </si>
  <si>
    <t>[제 134호] 접지단자함  SUS, 15 CCT [면]</t>
  </si>
  <si>
    <t>[제 135호] 케이블 단말접속자재  자기수축,23kV 1Cx60 ㎟ [kit]</t>
  </si>
  <si>
    <t>59752007003</t>
  </si>
  <si>
    <t>3912140920174174</t>
  </si>
  <si>
    <t>[제 136호] 러그단자  동관단자 2 HOLE 70 ㎟-접지용 [개]</t>
  </si>
  <si>
    <t>MM779923057</t>
  </si>
  <si>
    <t>8521594563570001</t>
  </si>
  <si>
    <t>[제 137호] 러그단자  동관단자 2 HOLE 120 ㎟-접지용 [개]</t>
  </si>
  <si>
    <t>MM779923059</t>
  </si>
  <si>
    <t>8521594563570003</t>
  </si>
  <si>
    <t>[제 138호] 압착단자  R형동선 나압착 50 ㎟ [개]</t>
  </si>
  <si>
    <t>E9400267009</t>
  </si>
  <si>
    <t>3912143221650914</t>
  </si>
  <si>
    <t>[제 139호] 압착단자  R형동선 16㎟/1C-접지용 [개]</t>
  </si>
  <si>
    <t>[제 140호] 압착단자  R형동선 25㎟/1C-접지용 [개]</t>
  </si>
  <si>
    <t>EG400267007</t>
  </si>
  <si>
    <t>8521594563570011</t>
  </si>
  <si>
    <t>[제 141호] 압착단자  R형동선 50㎟/1C-접지용 [개]</t>
  </si>
  <si>
    <t>[제 142호] 압착단자  R형동선 나압착 16㎟/4C [개]</t>
  </si>
  <si>
    <t>[제 143호] 압착단자  R형동선 나압착 25㎟/4C [개]</t>
  </si>
  <si>
    <t>[제 144호] 압착단자  R형동선 나압착 35㎟/4C [개]</t>
  </si>
  <si>
    <t>E940026G025</t>
  </si>
  <si>
    <t>8521594563570022</t>
  </si>
  <si>
    <t>[제 145호] 지중선용 가선철물  PE 보호판, 1000x300x20 [EA]</t>
  </si>
  <si>
    <t>59755057154</t>
  </si>
  <si>
    <t>3912219520175621</t>
  </si>
  <si>
    <t>[제 146호] 케이블표지시트  저압, 0.15x150 [m]</t>
  </si>
  <si>
    <t>[제 147호] 케이블표지시트  특고압, 0.23x400 [m]</t>
  </si>
  <si>
    <t>59755057153</t>
  </si>
  <si>
    <t>3912219520175620</t>
  </si>
  <si>
    <t>[제 148호] 다기능 접속함  방수형 [EA]</t>
  </si>
  <si>
    <t>[제 149호] 카운터센서 [EA]</t>
  </si>
  <si>
    <t>[제 150호] 카운터절전스위치 [EA]</t>
  </si>
  <si>
    <t>[제 151호] 철근클램프  구조체접속 [EA]</t>
  </si>
  <si>
    <t>[제 152호] C형 슬리브  70SQ [EA]</t>
  </si>
  <si>
    <t>[제 153호] SUS접지모듈  (100×100×1200) [EA]</t>
  </si>
  <si>
    <t>[제 154호] 접지저감재  그린어스 탄소형 [포]</t>
  </si>
  <si>
    <t>[제 155호] 수막처리봉  300L [EA]</t>
  </si>
  <si>
    <t>[제 156호] 대지고유저항  측정 및 분석 [POINT]</t>
  </si>
  <si>
    <t>[제 157호] 접지저항 측정 [기]</t>
  </si>
  <si>
    <t>[제 158호] 수평도체  알루미늄 8mm [m]</t>
  </si>
  <si>
    <t>[제 159호] 칼블럭(지지금구 고정)  지지금구 * 2 [EA]</t>
  </si>
  <si>
    <t>[제 160호] S2피뢰침  1M(알루미늄) [EA]</t>
  </si>
  <si>
    <t>[제 161호] 구조체접속  철근클램프 [EA]</t>
  </si>
  <si>
    <t>[제 162호] 그라운드 패드 [EA]</t>
  </si>
  <si>
    <t>[제 163호] 이질슬리브 [EA]</t>
  </si>
  <si>
    <t>[제 164호] 번디클램프  철근콘크리트 내 죔쇠접속 [EA]</t>
  </si>
  <si>
    <t>[제 165호] 분전반-@관급자재  L-전기차 [면]</t>
  </si>
  <si>
    <t>[제 166호] 분전반-@관급자재  LN-1-M [면]</t>
  </si>
  <si>
    <t>[제 167호] 분전반-@관급자재  LN-1-화장실 [면]</t>
  </si>
  <si>
    <t>[제 168호] 분전반-@관급자재  LN-2-M [면]</t>
  </si>
  <si>
    <t>[제 169호] 분전반-@관급자재  LN-2-화장실 [면]</t>
  </si>
  <si>
    <t>[제 170호] 분전반-@관급자재  LN-EHP-RF [면]</t>
  </si>
  <si>
    <t>[제 171호] 분전반-@관급자재  LN-ELEV [면]</t>
  </si>
  <si>
    <t>[제 172호] 분전반-@관급자재  LN-다목적 [면]</t>
  </si>
  <si>
    <t>[제 173호] 분전반-@관급자재  LN-전기실 [면]</t>
  </si>
  <si>
    <t>[제 174호] 분전반-@관급자재  LN-행정 [면]</t>
  </si>
  <si>
    <t>[제 175호] 분전반-@관급자재  MCP-E [면]</t>
  </si>
  <si>
    <t>[제 176호] 조명기구(행정복지센터)-@관급  TYPE "A" [EA]</t>
  </si>
  <si>
    <t>[제 177호] 조명기구(행정복지센터)-@관급  TYPE "B" [EA]</t>
  </si>
  <si>
    <t>[제 178호] 조명기구(행정복지센터)-@관급  TYPE "C" [EA]</t>
  </si>
  <si>
    <t>[제 179호] 조명기구(행정복지센터)-@관급  TYPE "D" [EA]</t>
  </si>
  <si>
    <t>[제 180호] 조명기구(행정복지센터)-@관급  TYPE "E" [EA]</t>
  </si>
  <si>
    <t>[제 181호] 조명기구(행정복지센터)-@관급  TYPE "F" [EA]</t>
  </si>
  <si>
    <t>[제 182호] 조명기구(행정복지센터)-@관급  TYPE "OL" [EA]</t>
  </si>
  <si>
    <t>[제 183호] 맨홀  1500x2000x1500 [개소]</t>
  </si>
  <si>
    <t>56300217301</t>
  </si>
  <si>
    <t>3012169821869020</t>
  </si>
  <si>
    <t>[제 184호] 관로구방수  ø65 [개]</t>
  </si>
  <si>
    <t>59754877103</t>
  </si>
  <si>
    <t>3913170820174927</t>
  </si>
  <si>
    <t>D65</t>
  </si>
  <si>
    <t>59754877023</t>
  </si>
  <si>
    <t>3913170820935651</t>
  </si>
  <si>
    <t>이종연결관Φ65mm</t>
  </si>
  <si>
    <t>[제 185호] 관로구방수  ø125 [개]</t>
  </si>
  <si>
    <t>[제 186호] 경질비닐전선관  HI 28 mm [M.]</t>
  </si>
  <si>
    <t>[제 187호] 접지단자함  SUS, 3 CCT [면]</t>
  </si>
  <si>
    <t>391115ZZ701Z0011</t>
  </si>
  <si>
    <t>391115ZZ701Z0010</t>
  </si>
  <si>
    <t>[ 제 16호 ] 방화구획(내화충전)  W 500 [개소]</t>
  </si>
  <si>
    <t>[ 제 17호 ] 나사없는전선관행거  E19(16C) [개소]</t>
  </si>
  <si>
    <t>[ 제 18호 ] 나사없는전선관행거  E25(22C) [개소]</t>
  </si>
  <si>
    <t>[ 제 19호 ] 나사없는전선관행거  E31(28C) [개소]</t>
  </si>
  <si>
    <t>[ 제 20호 ] 나사없는전선관행거  E39(36C) [개소]</t>
  </si>
  <si>
    <t>[ 제 21호 ] 나사없는전선관행거  E51(42C) [개소]</t>
  </si>
  <si>
    <t>[ 제 22호 ] 나사없는전선관행거  E63(54C) [개소]</t>
  </si>
  <si>
    <t>[ 제 23호 ] 나사없는전선관행거  E75(70C) [개소]</t>
  </si>
  <si>
    <t>[ 제 24호 ] 차단기BOX  MCCB 2P/30*1 [면]</t>
  </si>
  <si>
    <t>[ 제 25호 ] 관로구방수  ø40 [개]</t>
  </si>
  <si>
    <t>[ 제 26호 ] 나사없는전선관  E19(16C) [M]</t>
  </si>
  <si>
    <t>[ 제 27호 ] 나사없는전선관  E25(22C) [M]</t>
  </si>
  <si>
    <t>[ 제 28호 ] 나사없는전선관  E31(28C) [M]</t>
  </si>
  <si>
    <t>[ 제 29호 ] 나사없는전선관  E39(36C) [M]</t>
  </si>
  <si>
    <t>[ 제 30호 ] 나사없는전선관  E51(42C) [M]</t>
  </si>
  <si>
    <t>[ 제 31호 ] 나사없는전선관  E63(54C) [M]</t>
  </si>
  <si>
    <t>[ 제 32호 ] 나사없는전선관  E75(70C) [M]</t>
  </si>
  <si>
    <t>[ 제 34호 ] 나사없는전선관(노출)  E31(28C) [M]</t>
  </si>
  <si>
    <t>[ 제 35호 ] 나사없는전선관(노출)  E51(42C) [M]</t>
  </si>
  <si>
    <t>[ 제 36호 ] 나사없는전선관(노출)  E75(70C) [M]</t>
  </si>
  <si>
    <t>[ 제 37호 ] 경질비닐전선관  HI 16 mm [M.]</t>
  </si>
  <si>
    <t>[ 제 38호 ] 경질비닐전선관  HI 36 mm [M.]</t>
  </si>
  <si>
    <t>[ 제 39호 ] 경질비닐전선관  HI 42 mm [M.]</t>
  </si>
  <si>
    <t>[ 제 40호 ] 경질비닐전선관(지중)  HI 16 mm [M.]</t>
  </si>
  <si>
    <t>[ 제 41호 ] 경질비닐전선관(지중)  HI 28 mm [M.]</t>
  </si>
  <si>
    <t>[ 제 42호 ] 경질비닐전선관(지중)  HI 42 mm [M.]</t>
  </si>
  <si>
    <t>[ 제 43호 ] 합성수지제 가요전선관  CD-난연성 16㎜ [M..]</t>
  </si>
  <si>
    <t>[ 제 44호 ] 합성수지제 가요전선관  CD-난연성 22㎜ [M..]</t>
  </si>
  <si>
    <t>[ 제 45호 ] 합성수지제 가요전선관  CD-난연성 28㎜ [M..]</t>
  </si>
  <si>
    <t>[ 제 46호 ] 파상형 폴리에틸렌 전선관  30㎜(가로등,신호,구내) [M.]</t>
  </si>
  <si>
    <t>[ 제 47호 ] 파상형 폴리에틸렌 전선관  40㎜(가로등,신호,구내) [M.]</t>
  </si>
  <si>
    <t>[ 제 48호 ] 파상형 폴리에틸렌 전선관  40㎜(전기) [M.]</t>
  </si>
  <si>
    <t>[ 제 49호 ] 파상형 폴리에틸렌 전선관  65㎜(전기) [M.]</t>
  </si>
  <si>
    <t>[ 제 50호 ] 파상형 폴리에틸렌 전선관  125㎜(전기) [M.]</t>
  </si>
  <si>
    <t>[ 제 51호 ] 1종금속제가요전선관  16 mm 고장력-비방수 [M]</t>
  </si>
  <si>
    <t>[ 제 52호 ] 1종금속제가요전선관  22 mm 고장력-방수 [M]</t>
  </si>
  <si>
    <t>[ 제 53호 ] 1종금속제가요전선관  28 mm 고장력-방수 [M]</t>
  </si>
  <si>
    <t>[ 제 54호 ] 1종금속제가요전선관  54 mm 고장력-방수 [M]</t>
  </si>
  <si>
    <t>[ 제 55호 ] 아우트렛박스(커버포함)  8각 54㎜ [개]</t>
  </si>
  <si>
    <t>[ 제 56호 ] 아우트렛박스(커버포함)  중형4각 54㎜ [개]</t>
  </si>
  <si>
    <t>[ 제 57호 ] 스위치박스  1 개용 54 mm [개]</t>
  </si>
  <si>
    <t>[ 제 58호 ] 스위치박스  2 개용 54 mm(4각) [개]</t>
  </si>
  <si>
    <t>[ 제 59호 ] 시스템 박스  전선관용(매입) 대기전력 [개]</t>
  </si>
  <si>
    <t>[ 제 60호 ] JOINT BOX  100*100*50 [EA]</t>
  </si>
  <si>
    <t>[ 제 61호 ] 풀박스  100×100×75 [개]</t>
  </si>
  <si>
    <t>[ 제 62호 ] 풀박스  100×100×100 [개]</t>
  </si>
  <si>
    <t>[ 제 63호 ] 풀박스  600×600×300 [개]</t>
  </si>
  <si>
    <t>[ 제 64호 ] 레이스웨이  BODY, 70 x 40 [m]</t>
  </si>
  <si>
    <t>[ 제 65호 ] 레이스웨이  JOINT BOX, 70 x 40 [개]</t>
  </si>
  <si>
    <t>[ 제 66호 ] 레이스웨이  JUNC.BOX - 3방, 70x 40 [개]</t>
  </si>
  <si>
    <t>[ 제 67호 ] 레이스웨이  JUNC.BOX - 4방, 70x 40 [개]</t>
  </si>
  <si>
    <t>[ 제 68호 ] 케이블트레이  STRAIGHT,St W300x100Hx2.3t [m]</t>
  </si>
  <si>
    <t>[ 제 69호 ] 케이블트레이  STRAIGHT,St W500x100Hx2.3t [m]</t>
  </si>
  <si>
    <t>[ 제 70호 ] 케이블트레이  COVER,St W300 [m]</t>
  </si>
  <si>
    <t>[ 제 71호 ] 케이블트레이  COVER,St W500 [m]</t>
  </si>
  <si>
    <t>[ 제 72호 ] 케이블트레이부속품  H. ELBOW, St,W500x100Hx2.3t [개]</t>
  </si>
  <si>
    <t>[ 제 73호 ] 케이블트레이부속품  V. ELBOW, St,W500x100Hx2.3t [개]</t>
  </si>
  <si>
    <t>[ 제 74호 ] 케이블트레이부속품  H. TEE, St, W300x100Hx2.3t [개]</t>
  </si>
  <si>
    <t>[ 제 75호 ] 케이블트레이부속품  H. TEE, St, W500x100Hx2.3t [개]</t>
  </si>
  <si>
    <t>[ 제 76호 ] 케이블트레이부속품  REDUCER, St, W500x100Hx2.3t [개]</t>
  </si>
  <si>
    <t>[ 제 77호 ] 덕트형 케이블트레이  DUCT, W 300 [m]</t>
  </si>
  <si>
    <t>전기5-7</t>
  </si>
  <si>
    <t>[ 제 78호 ] 덕트형 케이블트레이부속  HOR. ELBOW, W 300 [개]</t>
  </si>
  <si>
    <t>[ 제 79호 ] 덕트형 케이블트레이부속  VER. ELBOW, W 300 [개]</t>
  </si>
  <si>
    <t>[ 제 80호 ] 내열비닐절연전선  HFIX 2.5sq (1.78mm)-(바닥)단선 [M]</t>
  </si>
  <si>
    <t>[ 제 81호 ] 내열비닐절연전선  HFIX 2.5sq (1.78mm)-단선 [M]</t>
  </si>
  <si>
    <t>[ 제 82호 ] 접지용비닐절연전선(F-GV)  2.5㎟ [M]</t>
  </si>
  <si>
    <t>[ 제 83호 ] 접지용비닐절연전선(F-GV)  4㎟ [M]</t>
  </si>
  <si>
    <t>[ 제 84호 ] 접지용비닐절연전선(F-GV)  6㎟ [M]</t>
  </si>
  <si>
    <t>[ 제 85호 ] 접지용비닐절연전선(F-GV)  10㎟ [M]</t>
  </si>
  <si>
    <t>[ 제 86호 ] 접지용비닐절연전선(F-GV)  16㎟ [M]</t>
  </si>
  <si>
    <t>[ 제 87호 ] 접지용비닐절연전선(F-GV)  25㎟ [M]</t>
  </si>
  <si>
    <t>[ 제 88호 ] 접지용비닐절연전선(F-GV)  50㎟ [M]</t>
  </si>
  <si>
    <t>[ 제 89호 ] 접지용비닐절연전선(F-GV)  70㎟ [M]</t>
  </si>
  <si>
    <t>[ 제 90호 ] 접지용비닐절연전선(F-GV)  95㎟ [M]</t>
  </si>
  <si>
    <t>[ 제 91호 ] 접지용비닐절연전선(F-GV)  120㎟ [M]</t>
  </si>
  <si>
    <t>[ 제 92호 ] 전기용 연동연선(BC)  70㎟ [M]</t>
  </si>
  <si>
    <t>[ 제 93호 ] 전력케이블-4열/1열  0.6/1kv F-CV 1C×50㎟ [M]</t>
  </si>
  <si>
    <t>[ 제 94호 ] 전력케이블-4열/1열-옥외  0.6/1kv F-CV 1C×50㎟ [M]</t>
  </si>
  <si>
    <t>[ 제 95호 ] 전력케이블  0.6/1kv F-CV 2C×4㎟ [M]</t>
  </si>
  <si>
    <t>[ 제 96호 ] 전력케이블-2열/1열당  0.6/1kv F-CV 2C×4㎟ [M]</t>
  </si>
  <si>
    <t>[ 제 97호 ] 전력케이블  0.6/1kv F-CV 2C×6㎟ [M]</t>
  </si>
  <si>
    <t>[ 제 98호 ] 전력케이블-가로등  0.6/1kv F-CV 2C×4㎟ [M]</t>
  </si>
  <si>
    <t>[ 제 99호 ] 전력케이블-가로등  0.6/1kv F-CV 2C×4㎟-2열 [M]</t>
  </si>
  <si>
    <t>[ 제 100호 ] 전력케이블-옥외  0.6/1kv F-CV 2C×6㎟ [M]</t>
  </si>
  <si>
    <t>[ 제 101호 ] 전력케이블-옥외  0.6/1kv F-CV 2C×10㎟ [M]</t>
  </si>
  <si>
    <t>[ 제 102호 ] 전력케이블-옥외  0.6/1kv F-CV 4C×35㎟ [M]</t>
  </si>
  <si>
    <t>[ 제 103호 ] 전력케이블  0.6/1kv F-CV 3C×2.5㎟ [M]</t>
  </si>
  <si>
    <t>[ 제 104호 ] 전력케이블  0.6/1kv F-CV 3C×4㎟ [M]</t>
  </si>
  <si>
    <t>[ 제 105호 ] 전력케이블  0.6/1kv F-CV 4C×4㎟ [M]</t>
  </si>
  <si>
    <t>[ 제 106호 ] 전력케이블  0.6/1kv F-CV 4C×6㎟ [M]</t>
  </si>
  <si>
    <t>[ 제 107호 ] 전력케이블  0.6/1kv F-CV 4C×10㎟ [M]</t>
  </si>
  <si>
    <t>[ 제 108호 ] 전력케이블  0.6/1kv F-CV 4C×16㎟ [M]</t>
  </si>
  <si>
    <t>[ 제 109호 ] 전력케이블  0.6/1kv F-CV 4C×25㎟ [M]</t>
  </si>
  <si>
    <t>[ 제 110호 ] 소방용내화전선(F-FR-8)  3C×4㎟ [M]</t>
  </si>
  <si>
    <t>[ 제 111호 ] 소방용내화전선(F-FR-8)  4C×6㎟ [M]</t>
  </si>
  <si>
    <t>[ 제 112호 ] 알루미늄인터룩 전력케이블  2.5sq(단선)/3c [M.]</t>
  </si>
  <si>
    <t>[ 제 113호 ] 난연제어케이블  F-CVV 3Cx2.5㎟ [M]</t>
  </si>
  <si>
    <t>[ 제 114호 ] 난연제어케이블  F-CVV-SB 2Cx2.5㎟ [M]</t>
  </si>
  <si>
    <t>[ 제 115호 ] 23KV동심난연케이블-3열(1열당)  22.9kV,FR-CN/CO-W,수밀,1x60㎟ [M]</t>
  </si>
  <si>
    <t>[ 제 116호 ] 23KV동심난연케이블-옥외3열  22.9kV,FR-CN/CO-W,수밀,1x60㎟ [M]</t>
  </si>
  <si>
    <t>[ 제 117호 ] UTP 케이블  Cat.5E 0.5mm 4P [M]</t>
  </si>
  <si>
    <t>[ 제 118호 ] UTP 케이블  Cat.6 0.5mm 4P [M]</t>
  </si>
  <si>
    <t>[ 제 119호 ] STP 케이블  Cat.5E 0.5mm 4P [M]</t>
  </si>
  <si>
    <t>[ 제 120호 ] 매입스위치  15A, 250V 1로1구 [개]</t>
  </si>
  <si>
    <t>[ 제 121호 ] 매입스위치  15A, 250V 1로2구 [개]</t>
  </si>
  <si>
    <t>[ 제 122호 ] 매입스위치  15A, 250V 1로3구 [개]</t>
  </si>
  <si>
    <t>[ 제 123호 ] 매입스위치  15A, 250V 1로4구 [개]</t>
  </si>
  <si>
    <t>[ 제 124호 ] 매입스위치  15A, 250V 1로5구 [개]</t>
  </si>
  <si>
    <t>[ 제 125호 ] 매입스위치  15A, 250V 1로6구 [개]</t>
  </si>
  <si>
    <t>[ 제 126호 ] 콘센트  매입-접지형, 15A 250V 1구 [개]</t>
  </si>
  <si>
    <t>[ 제 127호 ] 콘센트  매입-접지형, 15A 250V 2구 [개]</t>
  </si>
  <si>
    <t>[ 제 128호 ] 방우콘센트  매입-접지형, 15A 250V 1구 [개]</t>
  </si>
  <si>
    <t>[ 제 129호 ] 방우콘센트  매입-접지형, 15A 250V 2구 [개]</t>
  </si>
  <si>
    <t>[ 제 130호 ] 대기전력차단콘센트  매입형, 10A 250V 3구 [개]</t>
  </si>
  <si>
    <t>[ 제 131호 ] 접지봉-전기  14Φ×1000 mm [개]</t>
  </si>
  <si>
    <t>[ 제 132호 ] 접지단자함  SUS, 1 CCT [면]</t>
  </si>
  <si>
    <t>[ 제 133호 ] 접지단자함  SUS, 7 CCT [면]</t>
  </si>
  <si>
    <t>[ 제 134호 ] 접지단자함  SUS, 15 CCT [면]</t>
  </si>
  <si>
    <t>[ 제 135호 ] 케이블 단말접속자재  자기수축,23kV 1Cx60 ㎟ [kit]</t>
  </si>
  <si>
    <t>[ 제 136호 ] 러그단자  동관단자 2 HOLE 70 ㎟-접지용 [개]</t>
  </si>
  <si>
    <t>[ 제 137호 ] 러그단자  동관단자 2 HOLE 120 ㎟-접지용 [개]</t>
  </si>
  <si>
    <t>[ 제 138호 ] 압착단자  R형동선 나압착 50 ㎟ [개]</t>
  </si>
  <si>
    <t>[ 제 139호 ] 압착단자  R형동선 16㎟/1C-접지용 [개]</t>
  </si>
  <si>
    <t>[ 제 140호 ] 압착단자  R형동선 25㎟/1C-접지용 [개]</t>
  </si>
  <si>
    <t>[ 제 141호 ] 압착단자  R형동선 50㎟/1C-접지용 [개]</t>
  </si>
  <si>
    <t>[ 제 142호 ] 압착단자  R형동선 나압착 16㎟/4C [개]</t>
  </si>
  <si>
    <t>[ 제 143호 ] 압착단자  R형동선 나압착 25㎟/4C [개]</t>
  </si>
  <si>
    <t>[ 제 144호 ] 압착단자  R형동선 나압착 35㎟/4C [개]</t>
  </si>
  <si>
    <t>[ 제 145호 ] 지중선용 가선철물  PE 보호판, 1000x300x20 [EA]</t>
  </si>
  <si>
    <t>전기4-45-1</t>
  </si>
  <si>
    <t>[ 제 146호 ] 케이블표지시트  저압, 0.15x150 [m]</t>
  </si>
  <si>
    <t>[ 제 147호 ] 케이블표지시트  특고압, 0.23x400 [m]</t>
  </si>
  <si>
    <t>[ 제 148호 ] 다기능 접속함  방수형 [EA]</t>
  </si>
  <si>
    <t>[ 제 149호 ] 카운터센서 [EA]</t>
  </si>
  <si>
    <t>[ 제 150호 ] 카운터절전스위치 [EA]</t>
  </si>
  <si>
    <t>[ 제 151호 ] 철근클램프  구조체접속 [EA]</t>
  </si>
  <si>
    <t>[ 제 152호 ] C형 슬리브  70SQ [EA]</t>
  </si>
  <si>
    <t>[ 제 153호 ] SUS접지모듈  (100×100×1200) [EA]</t>
  </si>
  <si>
    <t>[ 제 154호 ] 접지저감재  그린어스 탄소형 [포]</t>
  </si>
  <si>
    <t>[ 제 155호 ] 수막처리봉  300L [EA]</t>
  </si>
  <si>
    <t>[ 제 156호 ] 대지고유저항  측정 및 분석 [POINT]</t>
  </si>
  <si>
    <t>[ 제 157호 ] 접지저항 측정 [기]</t>
  </si>
  <si>
    <t>[ 제 158호 ] 수평도체  알루미늄 8mm [m]</t>
  </si>
  <si>
    <t>[ 제 159호 ] 칼블럭(지지금구 고정)  지지금구 * 2 [EA]</t>
  </si>
  <si>
    <t>[ 제 160호 ] S2피뢰침  1M(알루미늄) [EA]</t>
  </si>
  <si>
    <t>[ 제 161호 ] 구조체접속  철근클램프 [EA]</t>
  </si>
  <si>
    <t>[ 제 162호 ] 그라운드 패드 [EA]</t>
  </si>
  <si>
    <t>[ 제 163호 ] 이질슬리브 [EA]</t>
  </si>
  <si>
    <t>[ 제 164호 ] 번디클램프  철근콘크리트 내 죔쇠접속 [EA]</t>
  </si>
  <si>
    <t>[ 제 165호 ] 분전반-@관급자재  L-전기차 [면]</t>
  </si>
  <si>
    <t>[ 제 166호 ] 분전반-@관급자재  LN-1-M [면]</t>
  </si>
  <si>
    <t>[ 제 167호 ] 분전반-@관급자재  LN-1-화장실 [면]</t>
  </si>
  <si>
    <t>[ 제 168호 ] 분전반-@관급자재  LN-2-M [면]</t>
  </si>
  <si>
    <t>[ 제 169호 ] 분전반-@관급자재  LN-2-화장실 [면]</t>
  </si>
  <si>
    <t>[ 제 170호 ] 분전반-@관급자재  LN-EHP-RF [면]</t>
  </si>
  <si>
    <t>[ 제 171호 ] 분전반-@관급자재  LN-ELEV [면]</t>
  </si>
  <si>
    <t>[ 제 172호 ] 분전반-@관급자재  LN-다목적 [면]</t>
  </si>
  <si>
    <t>[ 제 173호 ] 분전반-@관급자재  LN-전기실 [면]</t>
  </si>
  <si>
    <t>[ 제 174호 ] 분전반-@관급자재  LN-행정 [면]</t>
  </si>
  <si>
    <t>[ 제 175호 ] 분전반-@관급자재  MCP-E [면]</t>
  </si>
  <si>
    <t>[ 제 176호 ] 조명기구(행정복지센터)-@관급  TYPE "A" [EA]</t>
  </si>
  <si>
    <t>[ 제 177호 ] 조명기구(행정복지센터)-@관급  TYPE "B" [EA]</t>
  </si>
  <si>
    <t>[ 제 178호 ] 조명기구(행정복지센터)-@관급  TYPE "C" [EA]</t>
  </si>
  <si>
    <t>[ 제 179호 ] 조명기구(행정복지센터)-@관급  TYPE "D" [EA]</t>
  </si>
  <si>
    <t>[ 제 180호 ] 조명기구(행정복지센터)-@관급  TYPE "E" [EA]</t>
  </si>
  <si>
    <t>[ 제 181호 ] 조명기구(행정복지센터)-@관급  TYPE "F" [EA]</t>
  </si>
  <si>
    <t>[ 제 182호 ] 조명기구(행정복지센터)-@관급  TYPE "OL" [EA]</t>
  </si>
  <si>
    <t>[ 제 183호 ] 맨홀  1500x2000x1500 [개소]</t>
  </si>
  <si>
    <t>[ 제 184호 ] 관로구방수  ø65 [개]</t>
  </si>
  <si>
    <t>[ 제 185호 ] 관로구방수  ø125 [개]</t>
  </si>
  <si>
    <t>[ 제 186호 ] 경질비닐전선관  HI 28 mm [M.]</t>
  </si>
  <si>
    <t>[ 제 187호 ] 접지단자함  SUS, 3 CCT [면]</t>
  </si>
  <si>
    <t>1039</t>
  </si>
  <si>
    <t>996</t>
  </si>
  <si>
    <t>1-1166</t>
  </si>
  <si>
    <t>시세</t>
  </si>
  <si>
    <t>1069</t>
  </si>
  <si>
    <t>1-1231</t>
  </si>
  <si>
    <t>1158</t>
  </si>
  <si>
    <t>1021</t>
  </si>
  <si>
    <t>1096</t>
  </si>
  <si>
    <t>1-1427</t>
  </si>
  <si>
    <t>하15</t>
  </si>
  <si>
    <t>1082</t>
  </si>
  <si>
    <t>이브이시스</t>
  </si>
  <si>
    <t>2. 유구읍행정복지센터</t>
    <phoneticPr fontId="3" type="noConversion"/>
  </si>
  <si>
    <t>품      명</t>
    <phoneticPr fontId="3" type="noConversion"/>
  </si>
  <si>
    <t>규    격</t>
    <phoneticPr fontId="3" type="noConversion"/>
  </si>
  <si>
    <t>단위</t>
    <phoneticPr fontId="3" type="noConversion"/>
  </si>
  <si>
    <t>합  계</t>
    <phoneticPr fontId="3" type="noConversion"/>
  </si>
  <si>
    <t>비     고</t>
    <phoneticPr fontId="21" type="noConversion"/>
  </si>
  <si>
    <t>단    가</t>
    <phoneticPr fontId="3" type="noConversion"/>
  </si>
  <si>
    <t>금     액</t>
    <phoneticPr fontId="3" type="noConversion"/>
  </si>
  <si>
    <t>전기</t>
    <phoneticPr fontId="18" type="noConversion"/>
  </si>
  <si>
    <t>전선</t>
    <phoneticPr fontId="18" type="noConversion"/>
  </si>
  <si>
    <t>부품</t>
    <phoneticPr fontId="18" type="noConversion"/>
  </si>
  <si>
    <t>단순</t>
    <phoneticPr fontId="18" type="noConversion"/>
  </si>
  <si>
    <t>LN-전기실</t>
    <phoneticPr fontId="21" type="noConversion"/>
  </si>
  <si>
    <t>A. 재료비</t>
    <phoneticPr fontId="3" type="noConversion"/>
  </si>
  <si>
    <t>분전반(노출형,STS)</t>
    <phoneticPr fontId="21" type="noConversion"/>
  </si>
  <si>
    <t>600Wx1100Hx150D</t>
    <phoneticPr fontId="21" type="noConversion"/>
  </si>
  <si>
    <t>P-COVER</t>
  </si>
  <si>
    <t>500WX1000H</t>
    <phoneticPr fontId="21" type="noConversion"/>
  </si>
  <si>
    <t>EA</t>
    <phoneticPr fontId="21" type="noConversion"/>
  </si>
  <si>
    <t>아크릴(L)</t>
  </si>
  <si>
    <t>CARD HOLDER</t>
  </si>
  <si>
    <t>DOOR HANDLE</t>
  </si>
  <si>
    <t>PUSH(L)</t>
  </si>
  <si>
    <t>U HANDLE</t>
  </si>
  <si>
    <t>분전반용</t>
  </si>
  <si>
    <t>EPOXY INSULATOR</t>
  </si>
  <si>
    <t>600V 25*25</t>
  </si>
  <si>
    <t>전기0.02</t>
    <phoneticPr fontId="21" type="noConversion"/>
  </si>
  <si>
    <t>MAIN M C C B (표준형)</t>
    <phoneticPr fontId="18" type="noConversion"/>
  </si>
  <si>
    <t>4P 600V 50AF</t>
    <phoneticPr fontId="21" type="noConversion"/>
  </si>
  <si>
    <t>EA</t>
    <phoneticPr fontId="18" type="noConversion"/>
  </si>
  <si>
    <t>전선0.338</t>
    <phoneticPr fontId="21" type="noConversion"/>
  </si>
  <si>
    <t>M C C B (표준형)</t>
  </si>
  <si>
    <t>E L C B (분전반)</t>
  </si>
  <si>
    <t>110V/220V 2P 30AF</t>
  </si>
  <si>
    <t>전선0.133</t>
    <phoneticPr fontId="21" type="noConversion"/>
  </si>
  <si>
    <t>MAIN BUS BAR</t>
    <phoneticPr fontId="18" type="noConversion"/>
  </si>
  <si>
    <t>3.0 mm x 15 mm</t>
    <phoneticPr fontId="18" type="noConversion"/>
  </si>
  <si>
    <t>전기0.08단순0.06</t>
    <phoneticPr fontId="21" type="noConversion"/>
  </si>
  <si>
    <t>FEEDER BUS BAR</t>
    <phoneticPr fontId="18" type="noConversion"/>
  </si>
  <si>
    <t>FEEDER BUS BAR</t>
    <phoneticPr fontId="21" type="noConversion"/>
  </si>
  <si>
    <t xml:space="preserve">2.0 mm x 12 mm </t>
    <phoneticPr fontId="21" type="noConversion"/>
  </si>
  <si>
    <t>INSULATION TUBE</t>
  </si>
  <si>
    <t>PVC (적.청.황)</t>
  </si>
  <si>
    <t>BUS BAR COATING</t>
  </si>
  <si>
    <t>Sn</t>
    <phoneticPr fontId="18" type="noConversion"/>
  </si>
  <si>
    <t>W.H.M</t>
    <phoneticPr fontId="21" type="noConversion"/>
  </si>
  <si>
    <t>220/380V 3P4W 40(10)A</t>
    <phoneticPr fontId="21" type="noConversion"/>
  </si>
  <si>
    <t>전선0.32</t>
    <phoneticPr fontId="21" type="noConversion"/>
  </si>
  <si>
    <t>M.C</t>
    <phoneticPr fontId="21" type="noConversion"/>
  </si>
  <si>
    <t>MC-22b</t>
    <phoneticPr fontId="21" type="noConversion"/>
  </si>
  <si>
    <t>전선0.3</t>
    <phoneticPr fontId="21" type="noConversion"/>
  </si>
  <si>
    <t>TIMER</t>
    <phoneticPr fontId="21" type="noConversion"/>
  </si>
  <si>
    <t>AC 220V 24HOUR</t>
    <phoneticPr fontId="21" type="noConversion"/>
  </si>
  <si>
    <t>전선0.2</t>
    <phoneticPr fontId="18" type="noConversion"/>
  </si>
  <si>
    <t>S.P.D</t>
    <phoneticPr fontId="18" type="noConversion"/>
  </si>
  <si>
    <t>3P4W 40KA</t>
    <phoneticPr fontId="21" type="noConversion"/>
  </si>
  <si>
    <t>전기0.24</t>
    <phoneticPr fontId="21" type="noConversion"/>
  </si>
  <si>
    <t>이면배선</t>
    <phoneticPr fontId="21" type="noConversion"/>
  </si>
  <si>
    <t>KIV 2.5sq</t>
    <phoneticPr fontId="21" type="noConversion"/>
  </si>
  <si>
    <t>m</t>
    <phoneticPr fontId="21" type="noConversion"/>
  </si>
  <si>
    <t>전기0.055</t>
    <phoneticPr fontId="21" type="noConversion"/>
  </si>
  <si>
    <t>PBL</t>
    <phoneticPr fontId="21" type="noConversion"/>
  </si>
  <si>
    <t>AC 110/220V 30mm</t>
    <phoneticPr fontId="21" type="noConversion"/>
  </si>
  <si>
    <t>전선0.065</t>
    <phoneticPr fontId="18" type="noConversion"/>
  </si>
  <si>
    <t>SELECTOR S/W</t>
    <phoneticPr fontId="21" type="noConversion"/>
  </si>
  <si>
    <t>1a1b</t>
    <phoneticPr fontId="21" type="noConversion"/>
  </si>
  <si>
    <t>전선0.33</t>
    <phoneticPr fontId="18" type="noConversion"/>
  </si>
  <si>
    <t>E.T</t>
    <phoneticPr fontId="21" type="noConversion"/>
  </si>
  <si>
    <t>N.T</t>
    <phoneticPr fontId="21" type="noConversion"/>
  </si>
  <si>
    <t>재료비 소계</t>
    <phoneticPr fontId="3" type="noConversion"/>
  </si>
  <si>
    <t>B. 노무비</t>
    <phoneticPr fontId="3" type="noConversion"/>
  </si>
  <si>
    <t>전기기계조립원</t>
    <phoneticPr fontId="18" type="noConversion"/>
  </si>
  <si>
    <t>인</t>
    <phoneticPr fontId="3" type="noConversion"/>
  </si>
  <si>
    <t>전선원</t>
    <phoneticPr fontId="18" type="noConversion"/>
  </si>
  <si>
    <t>부품조립원</t>
    <phoneticPr fontId="18" type="noConversion"/>
  </si>
  <si>
    <t>단순노무종사원</t>
    <phoneticPr fontId="18" type="noConversion"/>
  </si>
  <si>
    <t>노무비 소계</t>
    <phoneticPr fontId="3" type="noConversion"/>
  </si>
  <si>
    <t>C. 제조원가계산서</t>
    <phoneticPr fontId="3" type="noConversion"/>
  </si>
  <si>
    <t>직접재료비            x</t>
    <phoneticPr fontId="3" type="noConversion"/>
  </si>
  <si>
    <t>%</t>
    <phoneticPr fontId="3" type="noConversion"/>
  </si>
  <si>
    <t>소           계</t>
    <phoneticPr fontId="3" type="noConversion"/>
  </si>
  <si>
    <t>산 출 노 무 비</t>
    <phoneticPr fontId="3" type="noConversion"/>
  </si>
  <si>
    <t>산출노무비             x</t>
    <phoneticPr fontId="3" type="noConversion"/>
  </si>
  <si>
    <t>직접노무비             x</t>
    <phoneticPr fontId="3" type="noConversion"/>
  </si>
  <si>
    <t>경           비</t>
    <phoneticPr fontId="3" type="noConversion"/>
  </si>
  <si>
    <t>재료비                    x</t>
    <phoneticPr fontId="3" type="noConversion"/>
  </si>
  <si>
    <t>제  조   원  가</t>
    <phoneticPr fontId="3" type="noConversion"/>
  </si>
  <si>
    <t>제조원가                 x</t>
    <phoneticPr fontId="3" type="noConversion"/>
  </si>
  <si>
    <t>이           윤</t>
    <phoneticPr fontId="3" type="noConversion"/>
  </si>
  <si>
    <t>(노무비+경비+일.관) x</t>
    <phoneticPr fontId="3" type="noConversion"/>
  </si>
  <si>
    <t>총    원    가</t>
    <phoneticPr fontId="3" type="noConversion"/>
  </si>
  <si>
    <t>부가가치세</t>
    <phoneticPr fontId="3" type="noConversion"/>
  </si>
  <si>
    <t>%</t>
    <phoneticPr fontId="18" type="noConversion"/>
  </si>
  <si>
    <t>합        계</t>
    <phoneticPr fontId="21" type="noConversion"/>
  </si>
  <si>
    <t>단수정리</t>
    <phoneticPr fontId="28" type="noConversion"/>
  </si>
  <si>
    <t>LN-1-M</t>
    <phoneticPr fontId="21" type="noConversion"/>
  </si>
  <si>
    <t>700Wx1200Hx150D</t>
    <phoneticPr fontId="21" type="noConversion"/>
  </si>
  <si>
    <t>600WX1100H</t>
    <phoneticPr fontId="21" type="noConversion"/>
  </si>
  <si>
    <t>4P 600V 100AF</t>
    <phoneticPr fontId="21" type="noConversion"/>
  </si>
  <si>
    <t>전선0.468</t>
    <phoneticPr fontId="21" type="noConversion"/>
  </si>
  <si>
    <t>220/380V 3P4W 80(20)A</t>
    <phoneticPr fontId="21" type="noConversion"/>
  </si>
  <si>
    <t>LN-1-화장실</t>
    <phoneticPr fontId="21" type="noConversion"/>
  </si>
  <si>
    <t>분전반(매입형,STEEL)</t>
    <phoneticPr fontId="21" type="noConversion"/>
  </si>
  <si>
    <t>600Wx850Hx150D</t>
    <phoneticPr fontId="21" type="noConversion"/>
  </si>
  <si>
    <t>STS DOOR</t>
    <phoneticPr fontId="21" type="noConversion"/>
  </si>
  <si>
    <t>600Wx850H</t>
    <phoneticPr fontId="21" type="noConversion"/>
  </si>
  <si>
    <t>500WX750H</t>
    <phoneticPr fontId="21" type="noConversion"/>
  </si>
  <si>
    <t>LN-행정</t>
    <phoneticPr fontId="21" type="noConversion"/>
  </si>
  <si>
    <t>600Wx1000Hx150D</t>
    <phoneticPr fontId="21" type="noConversion"/>
  </si>
  <si>
    <t>600Wx1000H</t>
    <phoneticPr fontId="21" type="noConversion"/>
  </si>
  <si>
    <t>500WX900H</t>
    <phoneticPr fontId="21" type="noConversion"/>
  </si>
  <si>
    <t>LN-2-M</t>
    <phoneticPr fontId="21" type="noConversion"/>
  </si>
  <si>
    <t>LN-2-화장실</t>
    <phoneticPr fontId="21" type="noConversion"/>
  </si>
  <si>
    <t>LN-다목적</t>
    <phoneticPr fontId="21" type="noConversion"/>
  </si>
  <si>
    <t>600Wx800Hx150D</t>
    <phoneticPr fontId="21" type="noConversion"/>
  </si>
  <si>
    <t>600Wx800H</t>
    <phoneticPr fontId="21" type="noConversion"/>
  </si>
  <si>
    <t>500WX700H</t>
    <phoneticPr fontId="21" type="noConversion"/>
  </si>
  <si>
    <t>LN-EHP-RF</t>
    <phoneticPr fontId="21" type="noConversion"/>
  </si>
  <si>
    <t>700Wx1000Hx250D</t>
    <phoneticPr fontId="21" type="noConversion"/>
  </si>
  <si>
    <t>600WX900H</t>
    <phoneticPr fontId="21" type="noConversion"/>
  </si>
  <si>
    <t>4P 600V 200AF</t>
    <phoneticPr fontId="21" type="noConversion"/>
  </si>
  <si>
    <t>전선0.611</t>
    <phoneticPr fontId="21" type="noConversion"/>
  </si>
  <si>
    <t xml:space="preserve">6.0 mm x 20 mm </t>
    <phoneticPr fontId="21" type="noConversion"/>
  </si>
  <si>
    <t>전기0.09단순0.07</t>
    <phoneticPr fontId="21" type="noConversion"/>
  </si>
  <si>
    <t>220/380V 3P4W 5(2.5)A Te</t>
    <phoneticPr fontId="21" type="noConversion"/>
  </si>
  <si>
    <t>LN-ELEV</t>
    <phoneticPr fontId="21" type="noConversion"/>
  </si>
  <si>
    <t>600Wx600Hx150D</t>
    <phoneticPr fontId="21" type="noConversion"/>
  </si>
  <si>
    <t>500WX500H</t>
    <phoneticPr fontId="21" type="noConversion"/>
  </si>
  <si>
    <t>E L C B (표준형)</t>
    <phoneticPr fontId="18" type="noConversion"/>
  </si>
  <si>
    <t>MCP-E</t>
    <phoneticPr fontId="21" type="noConversion"/>
  </si>
  <si>
    <t>외함</t>
    <phoneticPr fontId="21" type="noConversion"/>
  </si>
  <si>
    <t>700Wx1600Hx200D</t>
    <phoneticPr fontId="21" type="noConversion"/>
  </si>
  <si>
    <t>면</t>
    <phoneticPr fontId="21" type="noConversion"/>
  </si>
  <si>
    <t>NAME PLATE</t>
    <phoneticPr fontId="21" type="noConversion"/>
  </si>
  <si>
    <t>아크릴 (L)</t>
    <phoneticPr fontId="21" type="noConversion"/>
  </si>
  <si>
    <t>NAME PLATE (기동용)</t>
    <phoneticPr fontId="21" type="noConversion"/>
  </si>
  <si>
    <t>아크릴 (S)</t>
    <phoneticPr fontId="21" type="noConversion"/>
  </si>
  <si>
    <t>DOOR HANDLE</t>
    <phoneticPr fontId="21" type="noConversion"/>
  </si>
  <si>
    <t>W/KEY (L)</t>
    <phoneticPr fontId="21" type="noConversion"/>
  </si>
  <si>
    <t>DIAZED FUSE</t>
    <phoneticPr fontId="21" type="noConversion"/>
  </si>
  <si>
    <t>25A 이하 W/COVER</t>
    <phoneticPr fontId="21" type="noConversion"/>
  </si>
  <si>
    <t>MAIN BUS BAR</t>
    <phoneticPr fontId="21" type="noConversion"/>
  </si>
  <si>
    <t>5.0 mm x 30 mm</t>
    <phoneticPr fontId="21" type="noConversion"/>
  </si>
  <si>
    <t>m</t>
    <phoneticPr fontId="18" type="noConversion"/>
  </si>
  <si>
    <t>전기0.08 단순0.06</t>
    <phoneticPr fontId="18" type="noConversion"/>
  </si>
  <si>
    <t>AIR SHINK TUBE (600V이하)</t>
    <phoneticPr fontId="21" type="noConversion"/>
  </si>
  <si>
    <t>EARTH BAR</t>
    <phoneticPr fontId="21" type="noConversion"/>
  </si>
  <si>
    <t>3.0 mm x 30 mm</t>
    <phoneticPr fontId="21" type="noConversion"/>
  </si>
  <si>
    <t>전기0.09 단순0.07</t>
    <phoneticPr fontId="18" type="noConversion"/>
  </si>
  <si>
    <t>MAIN MCCB</t>
    <phoneticPr fontId="21" type="noConversion"/>
  </si>
  <si>
    <t>표준형 4P 600V 50AF</t>
    <phoneticPr fontId="21" type="noConversion"/>
  </si>
  <si>
    <t>BUS BAR COATING</t>
    <phoneticPr fontId="21" type="noConversion"/>
  </si>
  <si>
    <t>Sn</t>
    <phoneticPr fontId="21" type="noConversion"/>
  </si>
  <si>
    <t>600V 40x40mm</t>
    <phoneticPr fontId="18" type="noConversion"/>
  </si>
  <si>
    <t>PVC DUCT</t>
  </si>
  <si>
    <t>30x40x2m W/COVER</t>
  </si>
  <si>
    <t>40x60x2m W/COVER</t>
  </si>
  <si>
    <t>P.T</t>
    <phoneticPr fontId="21" type="noConversion"/>
  </si>
  <si>
    <t>380V/110V 50VA</t>
    <phoneticPr fontId="21" type="noConversion"/>
  </si>
  <si>
    <t>전선0.4</t>
    <phoneticPr fontId="18" type="noConversion"/>
  </si>
  <si>
    <t>C.T</t>
    <phoneticPr fontId="21" type="noConversion"/>
  </si>
  <si>
    <t>1150V 5~300/5A</t>
    <phoneticPr fontId="21" type="noConversion"/>
  </si>
  <si>
    <t>DIGITAL METER</t>
    <phoneticPr fontId="18" type="noConversion"/>
  </si>
  <si>
    <t>GIMAC 1000</t>
    <phoneticPr fontId="18" type="noConversion"/>
  </si>
  <si>
    <t>전기0.38</t>
    <phoneticPr fontId="21" type="noConversion"/>
  </si>
  <si>
    <t>이면배선</t>
  </si>
  <si>
    <t>KIV 2.5 ㎟</t>
    <phoneticPr fontId="18" type="noConversion"/>
  </si>
  <si>
    <t>전선0.055</t>
    <phoneticPr fontId="21" type="noConversion"/>
  </si>
  <si>
    <t>직입기동 3상 1.5KW</t>
    <phoneticPr fontId="18" type="noConversion"/>
  </si>
  <si>
    <t>UNIT</t>
    <phoneticPr fontId="18" type="noConversion"/>
  </si>
  <si>
    <t>MCCB</t>
    <phoneticPr fontId="21" type="noConversion"/>
  </si>
  <si>
    <t>표준형 3P 600V 50AF</t>
    <phoneticPr fontId="21" type="noConversion"/>
  </si>
  <si>
    <t>전선0.26</t>
    <phoneticPr fontId="18" type="noConversion"/>
  </si>
  <si>
    <t>NFB HANDLE</t>
    <phoneticPr fontId="18" type="noConversion"/>
  </si>
  <si>
    <t>60AF</t>
    <phoneticPr fontId="18" type="noConversion"/>
  </si>
  <si>
    <t>E M P R (DMP-TZ)</t>
  </si>
  <si>
    <t>표준 지락보호용 0.5~6A/5~60A</t>
  </si>
  <si>
    <t>전기0.28</t>
    <phoneticPr fontId="18" type="noConversion"/>
  </si>
  <si>
    <t>Z.C.T</t>
    <phoneticPr fontId="21" type="noConversion"/>
  </si>
  <si>
    <t>600V 100A</t>
    <phoneticPr fontId="21" type="noConversion"/>
  </si>
  <si>
    <t>전기0.4</t>
    <phoneticPr fontId="18" type="noConversion"/>
  </si>
  <si>
    <t>MC</t>
    <phoneticPr fontId="21" type="noConversion"/>
  </si>
  <si>
    <t>MC-9b</t>
    <phoneticPr fontId="21" type="noConversion"/>
  </si>
  <si>
    <t>전선0.3</t>
    <phoneticPr fontId="18" type="noConversion"/>
  </si>
  <si>
    <t>AUX-R</t>
    <phoneticPr fontId="18" type="noConversion"/>
  </si>
  <si>
    <t>AC 2a2b</t>
    <phoneticPr fontId="18" type="noConversion"/>
  </si>
  <si>
    <t>전기0.2</t>
    <phoneticPr fontId="21" type="noConversion"/>
  </si>
  <si>
    <t>LOAD TB</t>
    <phoneticPr fontId="18" type="noConversion"/>
  </si>
  <si>
    <t>3P 60A</t>
    <phoneticPr fontId="18" type="noConversion"/>
  </si>
  <si>
    <t>LOAD WIRE</t>
    <phoneticPr fontId="18" type="noConversion"/>
  </si>
  <si>
    <t>KIV 16㎟</t>
    <phoneticPr fontId="18" type="noConversion"/>
  </si>
  <si>
    <t>전선0.023</t>
    <phoneticPr fontId="21" type="noConversion"/>
  </si>
  <si>
    <t>STAB(1차)</t>
    <phoneticPr fontId="18" type="noConversion"/>
  </si>
  <si>
    <t>CONDENSER</t>
    <phoneticPr fontId="21" type="noConversion"/>
  </si>
  <si>
    <r>
      <t>380/440V 3</t>
    </r>
    <r>
      <rPr>
        <sz val="9"/>
        <rFont val="Calibri"/>
        <family val="3"/>
        <charset val="161"/>
      </rPr>
      <t>Φ</t>
    </r>
    <r>
      <rPr>
        <sz val="9"/>
        <rFont val="맑은 고딕"/>
        <family val="3"/>
        <charset val="129"/>
      </rPr>
      <t xml:space="preserve"> 10uF</t>
    </r>
    <phoneticPr fontId="21" type="noConversion"/>
  </si>
  <si>
    <t>전선0.091</t>
    <phoneticPr fontId="18" type="noConversion"/>
  </si>
  <si>
    <t xml:space="preserve"> 4P 50AF</t>
    <phoneticPr fontId="18" type="noConversion"/>
  </si>
  <si>
    <t>전선0.338</t>
    <phoneticPr fontId="18" type="noConversion"/>
  </si>
  <si>
    <t>4P 60A</t>
    <phoneticPr fontId="18" type="noConversion"/>
  </si>
  <si>
    <t xml:space="preserve"> 3P 50AF</t>
    <phoneticPr fontId="18" type="noConversion"/>
  </si>
  <si>
    <t>MCC-F</t>
    <phoneticPr fontId="21" type="noConversion"/>
  </si>
  <si>
    <t>600Wx2350Hx600D</t>
    <phoneticPr fontId="18" type="noConversion"/>
  </si>
  <si>
    <t>직입기동 3상 3.7KW</t>
    <phoneticPr fontId="18" type="noConversion"/>
  </si>
  <si>
    <t>전기0.27</t>
    <phoneticPr fontId="18" type="noConversion"/>
  </si>
  <si>
    <t>380/440V 3Φ 20uF</t>
    <phoneticPr fontId="21" type="noConversion"/>
  </si>
  <si>
    <t>MCC-F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</si>
</sst>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#,###"/>
    <numFmt numFmtId="178" formatCode="#,###;\-#,###"/>
    <numFmt numFmtId="179" formatCode="_(* #,##0_);_(* \(#,##0\);_(* &quot;-&quot;_);_(@_)"/>
    <numFmt numFmtId="180" formatCode="#,##0.0_);[Red]\(#,##0.0\)"/>
    <numFmt numFmtId="181" formatCode="0.00_);[Red]\(0.00\)"/>
    <numFmt numFmtId="182" formatCode="0.00_ "/>
    <numFmt numFmtId="183" formatCode="0.000_ "/>
  </numFmts>
  <fonts count="3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돋움체"/>
      <family val="3"/>
      <charset val="129"/>
    </font>
    <font>
      <sz val="28"/>
      <name val="돋움체"/>
      <family val="3"/>
      <charset val="129"/>
    </font>
    <font>
      <sz val="10"/>
      <name val="돋움체"/>
      <family val="3"/>
      <charset val="129"/>
    </font>
    <font>
      <sz val="9"/>
      <name val="돋움체"/>
      <family val="3"/>
      <charset val="129"/>
    </font>
    <font>
      <b/>
      <sz val="10"/>
      <name val="돋움체"/>
      <family val="3"/>
      <charset val="129"/>
    </font>
    <font>
      <sz val="9"/>
      <color theme="1"/>
      <name val="돋움체"/>
      <family val="3"/>
      <charset val="129"/>
    </font>
    <font>
      <b/>
      <sz val="9"/>
      <color theme="1"/>
      <name val="돋움체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5"/>
      <name val="돋움체"/>
      <family val="3"/>
      <charset val="129"/>
    </font>
    <font>
      <b/>
      <sz val="15"/>
      <name val="돋움"/>
      <family val="3"/>
      <charset val="129"/>
    </font>
    <font>
      <sz val="15"/>
      <name val="돋움체"/>
      <family val="3"/>
      <charset val="129"/>
    </font>
    <font>
      <b/>
      <sz val="9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9"/>
      <name val="맑은 고딕"/>
      <family val="3"/>
      <charset val="129"/>
    </font>
    <font>
      <sz val="8"/>
      <name val="굴림체"/>
      <family val="3"/>
      <charset val="129"/>
    </font>
    <font>
      <sz val="12"/>
      <name val="바탕체"/>
      <family val="1"/>
      <charset val="129"/>
    </font>
    <font>
      <b/>
      <sz val="9"/>
      <name val="돋움"/>
      <family val="3"/>
      <charset val="129"/>
    </font>
    <font>
      <sz val="10"/>
      <name val="굴림체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theme="1"/>
      <name val="휴먼모음T"/>
      <family val="1"/>
      <charset val="129"/>
    </font>
    <font>
      <sz val="9"/>
      <name val="Calibri"/>
      <family val="3"/>
      <charset val="161"/>
    </font>
    <font>
      <sz val="8"/>
      <color indexed="72"/>
      <name val="MS Sans Serif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19" fillId="0" borderId="0"/>
    <xf numFmtId="179" fontId="1" fillId="0" borderId="0" applyFont="0" applyFill="0" applyBorder="0" applyAlignment="0" applyProtection="0">
      <alignment vertical="center"/>
    </xf>
    <xf numFmtId="0" fontId="22" fillId="0" borderId="0"/>
    <xf numFmtId="0" fontId="24" fillId="0" borderId="0" applyFont="0" applyFill="0" applyBorder="0" applyAlignment="0" applyProtection="0"/>
    <xf numFmtId="0" fontId="1" fillId="0" borderId="0">
      <alignment vertical="center"/>
    </xf>
  </cellStyleXfs>
  <cellXfs count="336">
    <xf numFmtId="0" fontId="0" fillId="0" borderId="0" xfId="0"/>
    <xf numFmtId="49" fontId="5" fillId="0" borderId="0" xfId="0" applyNumberFormat="1" applyFont="1" applyAlignment="1">
      <alignment horizontal="left"/>
    </xf>
    <xf numFmtId="0" fontId="5" fillId="0" borderId="0" xfId="0" applyFont="1"/>
    <xf numFmtId="49" fontId="5" fillId="0" borderId="1" xfId="0" applyNumberFormat="1" applyFont="1" applyBorder="1" applyAlignment="1">
      <alignment horizontal="left"/>
    </xf>
    <xf numFmtId="49" fontId="5" fillId="0" borderId="2" xfId="0" applyNumberFormat="1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49" fontId="5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5" fillId="0" borderId="1" xfId="0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5" fillId="0" borderId="0" xfId="0" applyNumberFormat="1" applyFont="1"/>
    <xf numFmtId="178" fontId="5" fillId="0" borderId="3" xfId="0" applyNumberFormat="1" applyFont="1" applyBorder="1"/>
    <xf numFmtId="178" fontId="5" fillId="0" borderId="1" xfId="0" applyNumberFormat="1" applyFont="1" applyBorder="1"/>
    <xf numFmtId="178" fontId="0" fillId="0" borderId="0" xfId="0" applyNumberFormat="1"/>
    <xf numFmtId="178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/>
    </xf>
    <xf numFmtId="178" fontId="5" fillId="0" borderId="0" xfId="0" applyNumberFormat="1" applyFont="1" applyAlignment="1">
      <alignment vertical="center"/>
    </xf>
    <xf numFmtId="49" fontId="5" fillId="2" borderId="7" xfId="0" applyNumberFormat="1" applyFont="1" applyFill="1" applyBorder="1" applyAlignment="1">
      <alignment horizontal="left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0" borderId="2" xfId="0" applyFont="1" applyBorder="1"/>
    <xf numFmtId="178" fontId="5" fillId="0" borderId="2" xfId="0" applyNumberFormat="1" applyFont="1" applyBorder="1"/>
    <xf numFmtId="49" fontId="0" fillId="0" borderId="0" xfId="0" applyNumberFormat="1"/>
    <xf numFmtId="49" fontId="5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indent="1"/>
    </xf>
    <xf numFmtId="178" fontId="5" fillId="0" borderId="1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49" fontId="7" fillId="0" borderId="11" xfId="0" applyNumberFormat="1" applyFont="1" applyBorder="1" applyAlignment="1">
      <alignment horizontal="left" vertical="center" indent="1"/>
    </xf>
    <xf numFmtId="178" fontId="8" fillId="0" borderId="12" xfId="0" applyNumberFormat="1" applyFont="1" applyBorder="1" applyAlignment="1">
      <alignment vertical="center"/>
    </xf>
    <xf numFmtId="49" fontId="8" fillId="0" borderId="13" xfId="0" applyNumberFormat="1" applyFont="1" applyBorder="1" applyAlignment="1">
      <alignment vertical="center"/>
    </xf>
    <xf numFmtId="49" fontId="7" fillId="0" borderId="14" xfId="0" applyNumberFormat="1" applyFont="1" applyBorder="1" applyAlignment="1">
      <alignment horizontal="left" vertical="center" indent="1"/>
    </xf>
    <xf numFmtId="178" fontId="8" fillId="0" borderId="9" xfId="0" applyNumberFormat="1" applyFont="1" applyBorder="1" applyAlignment="1">
      <alignment vertical="center"/>
    </xf>
    <xf numFmtId="49" fontId="8" fillId="0" borderId="15" xfId="0" applyNumberFormat="1" applyFont="1" applyBorder="1" applyAlignment="1">
      <alignment vertical="center"/>
    </xf>
    <xf numFmtId="49" fontId="9" fillId="0" borderId="16" xfId="0" applyNumberFormat="1" applyFont="1" applyBorder="1" applyAlignment="1">
      <alignment horizontal="left" vertical="center" indent="1"/>
    </xf>
    <xf numFmtId="178" fontId="8" fillId="0" borderId="17" xfId="0" applyNumberFormat="1" applyFont="1" applyBorder="1" applyAlignment="1">
      <alignment vertical="center"/>
    </xf>
    <xf numFmtId="49" fontId="8" fillId="0" borderId="18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left" vertical="center" indent="1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49" fontId="9" fillId="0" borderId="19" xfId="0" applyNumberFormat="1" applyFont="1" applyBorder="1" applyAlignment="1">
      <alignment horizontal="left" vertical="center" indent="1"/>
    </xf>
    <xf numFmtId="178" fontId="8" fillId="0" borderId="10" xfId="0" applyNumberFormat="1" applyFont="1" applyBorder="1" applyAlignment="1">
      <alignment vertical="center"/>
    </xf>
    <xf numFmtId="49" fontId="8" fillId="0" borderId="20" xfId="0" applyNumberFormat="1" applyFont="1" applyBorder="1" applyAlignment="1">
      <alignment vertical="center"/>
    </xf>
    <xf numFmtId="49" fontId="7" fillId="0" borderId="11" xfId="0" applyNumberFormat="1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178" fontId="7" fillId="0" borderId="12" xfId="0" applyNumberFormat="1" applyFont="1" applyBorder="1"/>
    <xf numFmtId="49" fontId="7" fillId="0" borderId="13" xfId="0" applyNumberFormat="1" applyFont="1" applyBorder="1"/>
    <xf numFmtId="49" fontId="7" fillId="0" borderId="14" xfId="0" applyNumberFormat="1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178" fontId="7" fillId="0" borderId="9" xfId="0" applyNumberFormat="1" applyFont="1" applyBorder="1"/>
    <xf numFmtId="49" fontId="7" fillId="0" borderId="15" xfId="0" applyNumberFormat="1" applyFont="1" applyBorder="1"/>
    <xf numFmtId="49" fontId="7" fillId="0" borderId="12" xfId="0" applyNumberFormat="1" applyFont="1" applyBorder="1"/>
    <xf numFmtId="49" fontId="7" fillId="0" borderId="9" xfId="0" applyNumberFormat="1" applyFont="1" applyBorder="1"/>
    <xf numFmtId="178" fontId="7" fillId="0" borderId="9" xfId="1" applyNumberFormat="1" applyFont="1" applyBorder="1"/>
    <xf numFmtId="0" fontId="7" fillId="0" borderId="13" xfId="0" applyFont="1" applyBorder="1"/>
    <xf numFmtId="0" fontId="7" fillId="0" borderId="15" xfId="0" applyFont="1" applyBorder="1"/>
    <xf numFmtId="0" fontId="7" fillId="0" borderId="12" xfId="1" applyNumberFormat="1" applyFont="1" applyBorder="1"/>
    <xf numFmtId="0" fontId="7" fillId="0" borderId="9" xfId="1" applyNumberFormat="1" applyFont="1" applyBorder="1"/>
    <xf numFmtId="49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7" fillId="3" borderId="9" xfId="1" applyNumberFormat="1" applyFont="1" applyFill="1" applyBorder="1"/>
    <xf numFmtId="0" fontId="7" fillId="3" borderId="9" xfId="0" applyFont="1" applyFill="1" applyBorder="1"/>
    <xf numFmtId="41" fontId="5" fillId="0" borderId="0" xfId="1" applyFont="1" applyAlignment="1">
      <alignment vertical="center"/>
    </xf>
    <xf numFmtId="0" fontId="5" fillId="3" borderId="0" xfId="0" applyFont="1" applyFill="1" applyAlignment="1">
      <alignment vertical="center"/>
    </xf>
    <xf numFmtId="178" fontId="8" fillId="3" borderId="9" xfId="0" applyNumberFormat="1" applyFont="1" applyFill="1" applyBorder="1" applyAlignment="1">
      <alignment vertical="center"/>
    </xf>
    <xf numFmtId="178" fontId="10" fillId="3" borderId="9" xfId="0" applyNumberFormat="1" applyFont="1" applyFill="1" applyBorder="1" applyAlignment="1">
      <alignment vertical="center"/>
    </xf>
    <xf numFmtId="178" fontId="11" fillId="3" borderId="9" xfId="0" applyNumberFormat="1" applyFont="1" applyFill="1" applyBorder="1" applyAlignment="1">
      <alignment vertical="center"/>
    </xf>
    <xf numFmtId="49" fontId="10" fillId="3" borderId="15" xfId="0" applyNumberFormat="1" applyFont="1" applyFill="1" applyBorder="1" applyAlignment="1">
      <alignment vertical="center"/>
    </xf>
    <xf numFmtId="49" fontId="11" fillId="3" borderId="15" xfId="0" applyNumberFormat="1" applyFont="1" applyFill="1" applyBorder="1" applyAlignment="1">
      <alignment vertical="center"/>
    </xf>
    <xf numFmtId="0" fontId="0" fillId="0" borderId="30" xfId="0" applyBorder="1"/>
    <xf numFmtId="49" fontId="7" fillId="0" borderId="0" xfId="0" applyNumberFormat="1" applyFont="1"/>
    <xf numFmtId="0" fontId="7" fillId="0" borderId="0" xfId="0" applyFont="1"/>
    <xf numFmtId="49" fontId="7" fillId="0" borderId="16" xfId="0" applyNumberFormat="1" applyFont="1" applyBorder="1"/>
    <xf numFmtId="0" fontId="7" fillId="0" borderId="17" xfId="0" applyFont="1" applyBorder="1"/>
    <xf numFmtId="178" fontId="7" fillId="0" borderId="17" xfId="0" applyNumberFormat="1" applyFont="1" applyBorder="1"/>
    <xf numFmtId="49" fontId="5" fillId="0" borderId="14" xfId="0" applyNumberFormat="1" applyFont="1" applyBorder="1"/>
    <xf numFmtId="49" fontId="5" fillId="0" borderId="19" xfId="0" applyNumberFormat="1" applyFont="1" applyBorder="1"/>
    <xf numFmtId="49" fontId="7" fillId="0" borderId="17" xfId="0" applyNumberFormat="1" applyFont="1" applyBorder="1"/>
    <xf numFmtId="0" fontId="0" fillId="0" borderId="9" xfId="0" applyBorder="1"/>
    <xf numFmtId="0" fontId="0" fillId="0" borderId="10" xfId="0" applyBorder="1"/>
    <xf numFmtId="0" fontId="7" fillId="0" borderId="35" xfId="0" applyFont="1" applyBorder="1" applyAlignment="1">
      <alignment horizontal="center"/>
    </xf>
    <xf numFmtId="0" fontId="7" fillId="0" borderId="35" xfId="0" applyFont="1" applyBorder="1"/>
    <xf numFmtId="49" fontId="7" fillId="0" borderId="36" xfId="0" applyNumberFormat="1" applyFont="1" applyBorder="1"/>
    <xf numFmtId="49" fontId="7" fillId="0" borderId="19" xfId="0" applyNumberFormat="1" applyFont="1" applyBorder="1"/>
    <xf numFmtId="49" fontId="7" fillId="0" borderId="10" xfId="0" applyNumberFormat="1" applyFont="1" applyBorder="1"/>
    <xf numFmtId="0" fontId="7" fillId="0" borderId="10" xfId="0" applyFont="1" applyBorder="1" applyAlignment="1">
      <alignment horizontal="center"/>
    </xf>
    <xf numFmtId="0" fontId="7" fillId="0" borderId="10" xfId="0" applyFont="1" applyBorder="1"/>
    <xf numFmtId="0" fontId="7" fillId="0" borderId="10" xfId="1" applyNumberFormat="1" applyFont="1" applyBorder="1"/>
    <xf numFmtId="49" fontId="7" fillId="0" borderId="20" xfId="0" applyNumberFormat="1" applyFont="1" applyBorder="1"/>
    <xf numFmtId="0" fontId="7" fillId="0" borderId="18" xfId="0" applyFont="1" applyBorder="1"/>
    <xf numFmtId="49" fontId="5" fillId="0" borderId="41" xfId="0" applyNumberFormat="1" applyFont="1" applyBorder="1"/>
    <xf numFmtId="49" fontId="5" fillId="0" borderId="42" xfId="0" applyNumberFormat="1" applyFont="1" applyBorder="1"/>
    <xf numFmtId="0" fontId="0" fillId="0" borderId="43" xfId="0" applyBorder="1"/>
    <xf numFmtId="0" fontId="12" fillId="0" borderId="0" xfId="0" applyFont="1"/>
    <xf numFmtId="49" fontId="12" fillId="0" borderId="34" xfId="0" applyNumberFormat="1" applyFont="1" applyBorder="1"/>
    <xf numFmtId="49" fontId="12" fillId="0" borderId="35" xfId="0" applyNumberFormat="1" applyFont="1" applyBorder="1"/>
    <xf numFmtId="0" fontId="12" fillId="0" borderId="35" xfId="0" applyFont="1" applyBorder="1"/>
    <xf numFmtId="178" fontId="12" fillId="0" borderId="35" xfId="0" applyNumberFormat="1" applyFont="1" applyBorder="1"/>
    <xf numFmtId="0" fontId="12" fillId="0" borderId="36" xfId="0" applyFont="1" applyBorder="1"/>
    <xf numFmtId="49" fontId="12" fillId="0" borderId="14" xfId="0" applyNumberFormat="1" applyFont="1" applyBorder="1"/>
    <xf numFmtId="49" fontId="12" fillId="0" borderId="9" xfId="0" applyNumberFormat="1" applyFont="1" applyBorder="1"/>
    <xf numFmtId="0" fontId="12" fillId="0" borderId="9" xfId="0" applyFont="1" applyBorder="1"/>
    <xf numFmtId="178" fontId="12" fillId="0" borderId="9" xfId="0" applyNumberFormat="1" applyFont="1" applyBorder="1"/>
    <xf numFmtId="0" fontId="12" fillId="0" borderId="15" xfId="0" applyFont="1" applyBorder="1"/>
    <xf numFmtId="49" fontId="12" fillId="0" borderId="19" xfId="0" applyNumberFormat="1" applyFont="1" applyBorder="1"/>
    <xf numFmtId="49" fontId="12" fillId="0" borderId="10" xfId="0" applyNumberFormat="1" applyFont="1" applyBorder="1"/>
    <xf numFmtId="0" fontId="12" fillId="0" borderId="10" xfId="0" applyFont="1" applyBorder="1"/>
    <xf numFmtId="178" fontId="12" fillId="0" borderId="10" xfId="0" applyNumberFormat="1" applyFont="1" applyBorder="1"/>
    <xf numFmtId="0" fontId="12" fillId="0" borderId="20" xfId="0" applyFont="1" applyBorder="1"/>
    <xf numFmtId="49" fontId="7" fillId="0" borderId="34" xfId="0" applyNumberFormat="1" applyFont="1" applyBorder="1"/>
    <xf numFmtId="0" fontId="12" fillId="0" borderId="29" xfId="0" applyFont="1" applyBorder="1"/>
    <xf numFmtId="0" fontId="12" fillId="0" borderId="30" xfId="0" applyFont="1" applyBorder="1"/>
    <xf numFmtId="49" fontId="12" fillId="0" borderId="0" xfId="0" applyNumberFormat="1" applyFont="1"/>
    <xf numFmtId="49" fontId="12" fillId="0" borderId="11" xfId="0" applyNumberFormat="1" applyFont="1" applyBorder="1" applyAlignment="1">
      <alignment horizontal="left"/>
    </xf>
    <xf numFmtId="49" fontId="12" fillId="0" borderId="12" xfId="0" applyNumberFormat="1" applyFont="1" applyBorder="1"/>
    <xf numFmtId="0" fontId="12" fillId="0" borderId="12" xfId="0" applyFont="1" applyBorder="1" applyAlignment="1">
      <alignment horizontal="center"/>
    </xf>
    <xf numFmtId="176" fontId="12" fillId="0" borderId="12" xfId="0" applyNumberFormat="1" applyFont="1" applyBorder="1"/>
    <xf numFmtId="178" fontId="12" fillId="0" borderId="12" xfId="0" applyNumberFormat="1" applyFont="1" applyBorder="1"/>
    <xf numFmtId="49" fontId="12" fillId="0" borderId="13" xfId="0" applyNumberFormat="1" applyFont="1" applyBorder="1"/>
    <xf numFmtId="49" fontId="12" fillId="0" borderId="14" xfId="0" applyNumberFormat="1" applyFont="1" applyBorder="1" applyAlignment="1">
      <alignment horizontal="left"/>
    </xf>
    <xf numFmtId="0" fontId="12" fillId="0" borderId="9" xfId="0" applyFont="1" applyBorder="1" applyAlignment="1">
      <alignment horizontal="center"/>
    </xf>
    <xf numFmtId="176" fontId="12" fillId="0" borderId="9" xfId="0" applyNumberFormat="1" applyFont="1" applyBorder="1"/>
    <xf numFmtId="49" fontId="12" fillId="0" borderId="15" xfId="0" applyNumberFormat="1" applyFont="1" applyBorder="1"/>
    <xf numFmtId="49" fontId="12" fillId="0" borderId="16" xfId="0" applyNumberFormat="1" applyFont="1" applyBorder="1" applyAlignment="1">
      <alignment horizontal="left"/>
    </xf>
    <xf numFmtId="49" fontId="12" fillId="0" borderId="17" xfId="0" applyNumberFormat="1" applyFont="1" applyBorder="1"/>
    <xf numFmtId="0" fontId="12" fillId="0" borderId="17" xfId="0" applyFont="1" applyBorder="1" applyAlignment="1">
      <alignment horizontal="center"/>
    </xf>
    <xf numFmtId="176" fontId="12" fillId="0" borderId="17" xfId="0" applyNumberFormat="1" applyFont="1" applyBorder="1"/>
    <xf numFmtId="178" fontId="12" fillId="0" borderId="17" xfId="0" applyNumberFormat="1" applyFont="1" applyBorder="1"/>
    <xf numFmtId="49" fontId="12" fillId="0" borderId="18" xfId="0" applyNumberFormat="1" applyFont="1" applyBorder="1"/>
    <xf numFmtId="49" fontId="12" fillId="0" borderId="40" xfId="0" applyNumberFormat="1" applyFont="1" applyBorder="1"/>
    <xf numFmtId="49" fontId="12" fillId="0" borderId="41" xfId="0" applyNumberFormat="1" applyFont="1" applyBorder="1"/>
    <xf numFmtId="49" fontId="7" fillId="0" borderId="35" xfId="0" applyNumberFormat="1" applyFont="1" applyBorder="1"/>
    <xf numFmtId="178" fontId="7" fillId="0" borderId="35" xfId="0" applyNumberFormat="1" applyFont="1" applyBorder="1"/>
    <xf numFmtId="178" fontId="7" fillId="0" borderId="10" xfId="0" applyNumberFormat="1" applyFont="1" applyBorder="1"/>
    <xf numFmtId="49" fontId="8" fillId="0" borderId="0" xfId="0" applyNumberFormat="1" applyFont="1"/>
    <xf numFmtId="0" fontId="8" fillId="0" borderId="0" xfId="0" applyFont="1"/>
    <xf numFmtId="0" fontId="7" fillId="0" borderId="36" xfId="0" applyFont="1" applyBorder="1"/>
    <xf numFmtId="0" fontId="7" fillId="0" borderId="20" xfId="0" applyFont="1" applyBorder="1"/>
    <xf numFmtId="49" fontId="7" fillId="0" borderId="0" xfId="0" applyNumberFormat="1" applyFont="1" applyAlignment="1">
      <alignment horizontal="left"/>
    </xf>
    <xf numFmtId="49" fontId="8" fillId="0" borderId="11" xfId="0" applyNumberFormat="1" applyFont="1" applyBorder="1" applyAlignment="1">
      <alignment shrinkToFit="1"/>
    </xf>
    <xf numFmtId="49" fontId="8" fillId="0" borderId="12" xfId="0" applyNumberFormat="1" applyFont="1" applyBorder="1" applyAlignment="1">
      <alignment shrinkToFit="1"/>
    </xf>
    <xf numFmtId="49" fontId="8" fillId="0" borderId="12" xfId="0" applyNumberFormat="1" applyFont="1" applyBorder="1" applyAlignment="1">
      <alignment horizontal="center"/>
    </xf>
    <xf numFmtId="178" fontId="8" fillId="0" borderId="12" xfId="0" applyNumberFormat="1" applyFont="1" applyBorder="1"/>
    <xf numFmtId="177" fontId="8" fillId="0" borderId="12" xfId="0" applyNumberFormat="1" applyFont="1" applyBorder="1" applyAlignment="1">
      <alignment horizontal="right"/>
    </xf>
    <xf numFmtId="49" fontId="8" fillId="0" borderId="12" xfId="0" applyNumberFormat="1" applyFont="1" applyBorder="1" applyAlignment="1">
      <alignment horizontal="left"/>
    </xf>
    <xf numFmtId="49" fontId="8" fillId="0" borderId="12" xfId="0" applyNumberFormat="1" applyFont="1" applyBorder="1" applyAlignment="1">
      <alignment horizontal="right"/>
    </xf>
    <xf numFmtId="49" fontId="8" fillId="0" borderId="13" xfId="0" applyNumberFormat="1" applyFont="1" applyBorder="1"/>
    <xf numFmtId="49" fontId="8" fillId="0" borderId="14" xfId="0" applyNumberFormat="1" applyFont="1" applyBorder="1" applyAlignment="1">
      <alignment shrinkToFit="1"/>
    </xf>
    <xf numFmtId="49" fontId="8" fillId="0" borderId="9" xfId="0" applyNumberFormat="1" applyFont="1" applyBorder="1" applyAlignment="1">
      <alignment shrinkToFit="1"/>
    </xf>
    <xf numFmtId="49" fontId="8" fillId="0" borderId="9" xfId="0" applyNumberFormat="1" applyFont="1" applyBorder="1" applyAlignment="1">
      <alignment horizontal="center"/>
    </xf>
    <xf numFmtId="177" fontId="8" fillId="0" borderId="9" xfId="0" applyNumberFormat="1" applyFont="1" applyBorder="1" applyAlignment="1">
      <alignment horizontal="right"/>
    </xf>
    <xf numFmtId="49" fontId="8" fillId="0" borderId="9" xfId="0" applyNumberFormat="1" applyFont="1" applyBorder="1" applyAlignment="1">
      <alignment horizontal="left"/>
    </xf>
    <xf numFmtId="49" fontId="8" fillId="0" borderId="9" xfId="0" applyNumberFormat="1" applyFont="1" applyBorder="1" applyAlignment="1">
      <alignment horizontal="right"/>
    </xf>
    <xf numFmtId="49" fontId="8" fillId="0" borderId="15" xfId="0" applyNumberFormat="1" applyFont="1" applyBorder="1"/>
    <xf numFmtId="178" fontId="8" fillId="3" borderId="12" xfId="0" applyNumberFormat="1" applyFont="1" applyFill="1" applyBorder="1"/>
    <xf numFmtId="177" fontId="8" fillId="3" borderId="9" xfId="0" applyNumberFormat="1" applyFont="1" applyFill="1" applyBorder="1" applyAlignment="1">
      <alignment horizontal="right"/>
    </xf>
    <xf numFmtId="178" fontId="8" fillId="3" borderId="9" xfId="0" applyNumberFormat="1" applyFont="1" applyFill="1" applyBorder="1"/>
    <xf numFmtId="178" fontId="8" fillId="0" borderId="9" xfId="0" applyNumberFormat="1" applyFont="1" applyBorder="1"/>
    <xf numFmtId="49" fontId="8" fillId="0" borderId="34" xfId="0" applyNumberFormat="1" applyFont="1" applyBorder="1"/>
    <xf numFmtId="49" fontId="8" fillId="0" borderId="35" xfId="0" applyNumberFormat="1" applyFont="1" applyBorder="1"/>
    <xf numFmtId="49" fontId="8" fillId="0" borderId="35" xfId="0" applyNumberFormat="1" applyFont="1" applyBorder="1" applyAlignment="1">
      <alignment horizontal="center"/>
    </xf>
    <xf numFmtId="178" fontId="8" fillId="0" borderId="35" xfId="0" applyNumberFormat="1" applyFont="1" applyBorder="1"/>
    <xf numFmtId="177" fontId="8" fillId="0" borderId="35" xfId="0" applyNumberFormat="1" applyFont="1" applyBorder="1" applyAlignment="1">
      <alignment horizontal="right"/>
    </xf>
    <xf numFmtId="49" fontId="8" fillId="0" borderId="35" xfId="0" applyNumberFormat="1" applyFont="1" applyBorder="1" applyAlignment="1">
      <alignment horizontal="left"/>
    </xf>
    <xf numFmtId="49" fontId="8" fillId="0" borderId="35" xfId="0" applyNumberFormat="1" applyFont="1" applyBorder="1" applyAlignment="1">
      <alignment horizontal="right"/>
    </xf>
    <xf numFmtId="49" fontId="8" fillId="0" borderId="36" xfId="0" applyNumberFormat="1" applyFont="1" applyBorder="1"/>
    <xf numFmtId="49" fontId="8" fillId="0" borderId="14" xfId="0" applyNumberFormat="1" applyFont="1" applyBorder="1"/>
    <xf numFmtId="49" fontId="8" fillId="0" borderId="9" xfId="0" applyNumberFormat="1" applyFont="1" applyBorder="1"/>
    <xf numFmtId="49" fontId="8" fillId="0" borderId="19" xfId="0" applyNumberFormat="1" applyFont="1" applyBorder="1"/>
    <xf numFmtId="49" fontId="8" fillId="0" borderId="10" xfId="0" applyNumberFormat="1" applyFont="1" applyBorder="1"/>
    <xf numFmtId="49" fontId="8" fillId="0" borderId="10" xfId="0" applyNumberFormat="1" applyFont="1" applyBorder="1" applyAlignment="1">
      <alignment horizontal="center"/>
    </xf>
    <xf numFmtId="178" fontId="8" fillId="0" borderId="10" xfId="0" applyNumberFormat="1" applyFont="1" applyBorder="1"/>
    <xf numFmtId="177" fontId="8" fillId="0" borderId="10" xfId="0" applyNumberFormat="1" applyFont="1" applyBorder="1" applyAlignment="1">
      <alignment horizontal="right"/>
    </xf>
    <xf numFmtId="49" fontId="8" fillId="0" borderId="10" xfId="0" applyNumberFormat="1" applyFont="1" applyBorder="1" applyAlignment="1">
      <alignment horizontal="left"/>
    </xf>
    <xf numFmtId="49" fontId="8" fillId="0" borderId="10" xfId="0" applyNumberFormat="1" applyFont="1" applyBorder="1" applyAlignment="1">
      <alignment horizontal="right"/>
    </xf>
    <xf numFmtId="49" fontId="8" fillId="0" borderId="20" xfId="0" applyNumberFormat="1" applyFont="1" applyBorder="1"/>
    <xf numFmtId="0" fontId="20" fillId="5" borderId="30" xfId="8" applyFont="1" applyFill="1" applyBorder="1" applyAlignment="1">
      <alignment horizontal="center" vertical="center"/>
    </xf>
    <xf numFmtId="0" fontId="20" fillId="5" borderId="9" xfId="8" applyFont="1" applyFill="1" applyBorder="1" applyAlignment="1">
      <alignment horizontal="center" vertical="center"/>
    </xf>
    <xf numFmtId="0" fontId="20" fillId="5" borderId="9" xfId="8" applyFont="1" applyFill="1" applyBorder="1" applyAlignment="1">
      <alignment vertical="center"/>
    </xf>
    <xf numFmtId="41" fontId="20" fillId="5" borderId="1" xfId="9" applyNumberFormat="1" applyFont="1" applyFill="1" applyBorder="1" applyAlignment="1">
      <alignment horizontal="center" vertical="center"/>
    </xf>
    <xf numFmtId="0" fontId="23" fillId="3" borderId="1" xfId="10" applyFont="1" applyFill="1" applyBorder="1" applyAlignment="1">
      <alignment vertical="center"/>
    </xf>
    <xf numFmtId="0" fontId="23" fillId="0" borderId="1" xfId="11" applyFont="1" applyFill="1" applyBorder="1" applyAlignment="1">
      <alignment vertical="center"/>
    </xf>
    <xf numFmtId="180" fontId="25" fillId="0" borderId="1" xfId="9" applyNumberFormat="1" applyFont="1" applyFill="1" applyBorder="1" applyAlignment="1">
      <alignment horizontal="center" vertical="center"/>
    </xf>
    <xf numFmtId="0" fontId="25" fillId="0" borderId="1" xfId="11" applyFont="1" applyFill="1" applyBorder="1" applyAlignment="1">
      <alignment horizontal="center" vertical="center"/>
    </xf>
    <xf numFmtId="41" fontId="25" fillId="0" borderId="1" xfId="9" applyNumberFormat="1" applyFont="1" applyFill="1" applyBorder="1" applyAlignment="1">
      <alignment vertical="center"/>
    </xf>
    <xf numFmtId="0" fontId="3" fillId="0" borderId="1" xfId="12" applyFont="1" applyBorder="1">
      <alignment vertical="center"/>
    </xf>
    <xf numFmtId="0" fontId="25" fillId="0" borderId="30" xfId="12" applyFont="1" applyBorder="1">
      <alignment vertical="center"/>
    </xf>
    <xf numFmtId="0" fontId="25" fillId="0" borderId="9" xfId="12" applyFont="1" applyBorder="1">
      <alignment vertical="center"/>
    </xf>
    <xf numFmtId="0" fontId="26" fillId="0" borderId="9" xfId="8" applyFont="1" applyBorder="1"/>
    <xf numFmtId="0" fontId="20" fillId="0" borderId="1" xfId="12" applyFont="1" applyBorder="1" applyAlignment="1">
      <alignment horizontal="left" vertical="center"/>
    </xf>
    <xf numFmtId="0" fontId="27" fillId="0" borderId="1" xfId="12" applyFont="1" applyBorder="1" applyAlignment="1">
      <alignment horizontal="center" vertical="center"/>
    </xf>
    <xf numFmtId="41" fontId="27" fillId="0" borderId="1" xfId="9" applyNumberFormat="1" applyFont="1" applyBorder="1" applyAlignment="1">
      <alignment horizontal="center" vertical="center"/>
    </xf>
    <xf numFmtId="0" fontId="28" fillId="0" borderId="1" xfId="12" applyFont="1" applyBorder="1" applyAlignment="1">
      <alignment horizontal="center" vertical="center"/>
    </xf>
    <xf numFmtId="0" fontId="27" fillId="0" borderId="30" xfId="12" applyFont="1" applyBorder="1" applyAlignment="1">
      <alignment horizontal="center" vertical="center"/>
    </xf>
    <xf numFmtId="0" fontId="27" fillId="0" borderId="9" xfId="12" applyFont="1" applyBorder="1" applyAlignment="1">
      <alignment horizontal="center" vertical="center"/>
    </xf>
    <xf numFmtId="0" fontId="27" fillId="0" borderId="9" xfId="8" applyFont="1" applyBorder="1"/>
    <xf numFmtId="0" fontId="27" fillId="0" borderId="1" xfId="12" applyFont="1" applyBorder="1">
      <alignment vertical="center"/>
    </xf>
    <xf numFmtId="41" fontId="27" fillId="0" borderId="1" xfId="9" applyNumberFormat="1" applyFont="1" applyFill="1" applyBorder="1" applyAlignment="1">
      <alignment vertical="center"/>
    </xf>
    <xf numFmtId="41" fontId="27" fillId="0" borderId="1" xfId="9" applyNumberFormat="1" applyFont="1" applyBorder="1" applyAlignment="1">
      <alignment vertical="center"/>
    </xf>
    <xf numFmtId="0" fontId="28" fillId="0" borderId="1" xfId="12" applyFont="1" applyBorder="1">
      <alignment vertical="center"/>
    </xf>
    <xf numFmtId="0" fontId="27" fillId="0" borderId="30" xfId="12" applyFont="1" applyBorder="1" applyAlignment="1"/>
    <xf numFmtId="0" fontId="27" fillId="0" borderId="9" xfId="12" applyFont="1" applyBorder="1" applyAlignment="1"/>
    <xf numFmtId="181" fontId="27" fillId="0" borderId="1" xfId="12" applyNumberFormat="1" applyFont="1" applyBorder="1" applyAlignment="1">
      <alignment horizontal="center" vertical="center"/>
    </xf>
    <xf numFmtId="0" fontId="27" fillId="6" borderId="9" xfId="8" applyFont="1" applyFill="1" applyBorder="1"/>
    <xf numFmtId="0" fontId="29" fillId="0" borderId="1" xfId="12" applyFont="1" applyBorder="1">
      <alignment vertical="center"/>
    </xf>
    <xf numFmtId="0" fontId="20" fillId="0" borderId="1" xfId="12" applyFont="1" applyBorder="1">
      <alignment vertical="center"/>
    </xf>
    <xf numFmtId="182" fontId="27" fillId="0" borderId="1" xfId="12" applyNumberFormat="1" applyFont="1" applyBorder="1" applyAlignment="1">
      <alignment horizontal="center" vertical="center"/>
    </xf>
    <xf numFmtId="3" fontId="27" fillId="0" borderId="1" xfId="12" applyNumberFormat="1" applyFont="1" applyBorder="1" applyAlignment="1">
      <alignment horizontal="center" vertical="center"/>
    </xf>
    <xf numFmtId="41" fontId="27" fillId="0" borderId="1" xfId="9" applyNumberFormat="1" applyFont="1" applyBorder="1" applyAlignment="1">
      <alignment horizontal="right" vertical="center"/>
    </xf>
    <xf numFmtId="0" fontId="23" fillId="0" borderId="1" xfId="10" applyFont="1" applyBorder="1" applyAlignment="1">
      <alignment vertical="center"/>
    </xf>
    <xf numFmtId="41" fontId="27" fillId="0" borderId="1" xfId="9" applyNumberFormat="1" applyFont="1" applyBorder="1" applyAlignment="1"/>
    <xf numFmtId="0" fontId="28" fillId="0" borderId="1" xfId="12" applyFont="1" applyBorder="1" applyAlignment="1"/>
    <xf numFmtId="0" fontId="30" fillId="0" borderId="1" xfId="12" applyFont="1" applyBorder="1" applyAlignment="1">
      <alignment horizontal="center" vertical="center"/>
    </xf>
    <xf numFmtId="0" fontId="31" fillId="7" borderId="9" xfId="8" applyFont="1" applyFill="1" applyBorder="1"/>
    <xf numFmtId="0" fontId="32" fillId="7" borderId="9" xfId="8" applyFont="1" applyFill="1" applyBorder="1"/>
    <xf numFmtId="3" fontId="27" fillId="0" borderId="1" xfId="12" applyNumberFormat="1" applyFont="1" applyBorder="1">
      <alignment vertical="center"/>
    </xf>
    <xf numFmtId="0" fontId="27" fillId="7" borderId="1" xfId="12" applyFont="1" applyFill="1" applyBorder="1" applyAlignment="1">
      <alignment horizontal="center" vertical="center"/>
    </xf>
    <xf numFmtId="41" fontId="33" fillId="0" borderId="1" xfId="9" applyNumberFormat="1" applyFont="1" applyBorder="1" applyAlignment="1">
      <alignment vertical="center"/>
    </xf>
    <xf numFmtId="41" fontId="27" fillId="0" borderId="9" xfId="9" applyNumberFormat="1" applyFont="1" applyBorder="1" applyAlignment="1"/>
    <xf numFmtId="0" fontId="28" fillId="0" borderId="9" xfId="8" applyFont="1" applyBorder="1"/>
    <xf numFmtId="0" fontId="20" fillId="8" borderId="1" xfId="10" applyFont="1" applyFill="1" applyBorder="1" applyAlignment="1">
      <alignment vertical="center"/>
    </xf>
    <xf numFmtId="0" fontId="20" fillId="0" borderId="1" xfId="11" applyFont="1" applyFill="1" applyBorder="1" applyAlignment="1">
      <alignment vertical="center"/>
    </xf>
    <xf numFmtId="0" fontId="27" fillId="0" borderId="1" xfId="11" applyFont="1" applyFill="1" applyBorder="1" applyAlignment="1">
      <alignment horizontal="center" vertical="center"/>
    </xf>
    <xf numFmtId="0" fontId="27" fillId="0" borderId="30" xfId="12" applyFont="1" applyBorder="1">
      <alignment vertical="center"/>
    </xf>
    <xf numFmtId="0" fontId="27" fillId="0" borderId="9" xfId="12" applyFont="1" applyBorder="1">
      <alignment vertical="center"/>
    </xf>
    <xf numFmtId="0" fontId="20" fillId="0" borderId="9" xfId="8" applyFont="1" applyBorder="1" applyAlignment="1">
      <alignment vertical="center"/>
    </xf>
    <xf numFmtId="0" fontId="27" fillId="3" borderId="1" xfId="12" applyFont="1" applyFill="1" applyBorder="1">
      <alignment vertical="center"/>
    </xf>
    <xf numFmtId="183" fontId="27" fillId="0" borderId="30" xfId="12" applyNumberFormat="1" applyFont="1" applyBorder="1" applyAlignment="1"/>
    <xf numFmtId="49" fontId="20" fillId="0" borderId="1" xfId="12" applyNumberFormat="1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left" vertical="center" indent="2"/>
    </xf>
    <xf numFmtId="49" fontId="9" fillId="0" borderId="10" xfId="0" applyNumberFormat="1" applyFont="1" applyBorder="1" applyAlignment="1">
      <alignment horizontal="left" vertical="center" indent="2"/>
    </xf>
    <xf numFmtId="49" fontId="7" fillId="0" borderId="14" xfId="0" applyNumberFormat="1" applyFont="1" applyBorder="1" applyAlignment="1">
      <alignment horizontal="left" vertical="center" indent="2"/>
    </xf>
    <xf numFmtId="49" fontId="7" fillId="0" borderId="9" xfId="0" applyNumberFormat="1" applyFont="1" applyBorder="1" applyAlignment="1">
      <alignment horizontal="left" vertical="center" indent="2"/>
    </xf>
    <xf numFmtId="49" fontId="7" fillId="0" borderId="11" xfId="0" applyNumberFormat="1" applyFont="1" applyBorder="1" applyAlignment="1">
      <alignment horizontal="left" vertical="center" indent="2"/>
    </xf>
    <xf numFmtId="49" fontId="7" fillId="0" borderId="12" xfId="0" applyNumberFormat="1" applyFont="1" applyBorder="1" applyAlignment="1">
      <alignment horizontal="left" vertical="center" indent="2"/>
    </xf>
    <xf numFmtId="0" fontId="5" fillId="0" borderId="8" xfId="0" applyFont="1" applyBorder="1" applyAlignment="1">
      <alignment vertical="center"/>
    </xf>
    <xf numFmtId="49" fontId="9" fillId="0" borderId="14" xfId="0" applyNumberFormat="1" applyFont="1" applyBorder="1" applyAlignment="1">
      <alignment horizontal="left" vertical="center" indent="2"/>
    </xf>
    <xf numFmtId="49" fontId="9" fillId="0" borderId="9" xfId="0" applyNumberFormat="1" applyFont="1" applyBorder="1" applyAlignment="1">
      <alignment horizontal="left" vertical="center" indent="2"/>
    </xf>
    <xf numFmtId="49" fontId="7" fillId="0" borderId="26" xfId="0" applyNumberFormat="1" applyFont="1" applyBorder="1" applyAlignment="1">
      <alignment horizontal="left" vertical="center" indent="2"/>
    </xf>
    <xf numFmtId="0" fontId="0" fillId="0" borderId="27" xfId="0" applyBorder="1" applyAlignment="1">
      <alignment horizontal="left" vertical="center" indent="2"/>
    </xf>
    <xf numFmtId="0" fontId="0" fillId="0" borderId="30" xfId="0" applyBorder="1" applyAlignment="1">
      <alignment horizontal="left" vertical="center" indent="2"/>
    </xf>
    <xf numFmtId="0" fontId="6" fillId="0" borderId="0" xfId="0" applyFont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9" fillId="4" borderId="37" xfId="0" applyNumberFormat="1" applyFont="1" applyFill="1" applyBorder="1" applyAlignment="1">
      <alignment horizontal="center" vertical="center"/>
    </xf>
    <xf numFmtId="49" fontId="9" fillId="4" borderId="38" xfId="0" applyNumberFormat="1" applyFont="1" applyFill="1" applyBorder="1" applyAlignment="1">
      <alignment horizontal="center" vertical="center"/>
    </xf>
    <xf numFmtId="49" fontId="9" fillId="4" borderId="39" xfId="0" applyNumberFormat="1" applyFont="1" applyFill="1" applyBorder="1" applyAlignment="1">
      <alignment horizontal="center" vertical="center"/>
    </xf>
    <xf numFmtId="49" fontId="14" fillId="0" borderId="37" xfId="0" applyNumberFormat="1" applyFont="1" applyBorder="1" applyAlignment="1">
      <alignment horizontal="center" vertical="center"/>
    </xf>
    <xf numFmtId="49" fontId="15" fillId="0" borderId="38" xfId="0" applyNumberFormat="1" applyFont="1" applyBorder="1" applyAlignment="1">
      <alignment horizontal="center" vertical="center"/>
    </xf>
    <xf numFmtId="49" fontId="15" fillId="0" borderId="39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9" fontId="14" fillId="0" borderId="38" xfId="0" applyNumberFormat="1" applyFont="1" applyBorder="1" applyAlignment="1">
      <alignment horizontal="center" vertical="center"/>
    </xf>
    <xf numFmtId="49" fontId="14" fillId="0" borderId="39" xfId="0" applyNumberFormat="1" applyFont="1" applyBorder="1" applyAlignment="1">
      <alignment horizontal="center" vertical="center"/>
    </xf>
    <xf numFmtId="41" fontId="20" fillId="5" borderId="2" xfId="9" applyNumberFormat="1" applyFont="1" applyFill="1" applyBorder="1" applyAlignment="1">
      <alignment horizontal="center" vertical="center"/>
    </xf>
    <xf numFmtId="41" fontId="20" fillId="5" borderId="3" xfId="9" applyNumberFormat="1" applyFont="1" applyFill="1" applyBorder="1" applyAlignment="1">
      <alignment horizontal="center" vertical="center"/>
    </xf>
    <xf numFmtId="0" fontId="20" fillId="5" borderId="2" xfId="8" applyFont="1" applyFill="1" applyBorder="1" applyAlignment="1">
      <alignment horizontal="center" vertical="center"/>
    </xf>
    <xf numFmtId="0" fontId="20" fillId="5" borderId="3" xfId="8" applyFont="1" applyFill="1" applyBorder="1" applyAlignment="1">
      <alignment horizontal="center" vertical="center"/>
    </xf>
    <xf numFmtId="41" fontId="20" fillId="5" borderId="37" xfId="9" applyNumberFormat="1" applyFont="1" applyFill="1" applyBorder="1" applyAlignment="1">
      <alignment horizontal="center" vertical="center"/>
    </xf>
    <xf numFmtId="41" fontId="20" fillId="5" borderId="39" xfId="9" applyNumberFormat="1" applyFont="1" applyFill="1" applyBorder="1" applyAlignment="1">
      <alignment horizontal="center" vertical="center"/>
    </xf>
    <xf numFmtId="49" fontId="9" fillId="4" borderId="32" xfId="0" applyNumberFormat="1" applyFont="1" applyFill="1" applyBorder="1" applyAlignment="1">
      <alignment horizontal="center" vertical="center"/>
    </xf>
    <xf numFmtId="49" fontId="9" fillId="4" borderId="33" xfId="0" applyNumberFormat="1" applyFont="1" applyFill="1" applyBorder="1" applyAlignment="1">
      <alignment horizontal="center" vertical="center"/>
    </xf>
    <xf numFmtId="49" fontId="13" fillId="4" borderId="37" xfId="0" applyNumberFormat="1" applyFont="1" applyFill="1" applyBorder="1" applyAlignment="1">
      <alignment horizontal="center" vertical="center"/>
    </xf>
    <xf numFmtId="49" fontId="13" fillId="4" borderId="38" xfId="0" applyNumberFormat="1" applyFont="1" applyFill="1" applyBorder="1" applyAlignment="1">
      <alignment horizontal="center" vertical="center"/>
    </xf>
    <xf numFmtId="49" fontId="13" fillId="4" borderId="39" xfId="0" applyNumberFormat="1" applyFont="1" applyFill="1" applyBorder="1" applyAlignment="1">
      <alignment horizontal="center" vertical="center"/>
    </xf>
    <xf numFmtId="49" fontId="13" fillId="4" borderId="31" xfId="0" applyNumberFormat="1" applyFont="1" applyFill="1" applyBorder="1" applyAlignment="1">
      <alignment horizontal="center" vertical="center"/>
    </xf>
    <xf numFmtId="49" fontId="13" fillId="4" borderId="32" xfId="0" applyNumberFormat="1" applyFont="1" applyFill="1" applyBorder="1" applyAlignment="1">
      <alignment horizontal="center" vertical="center"/>
    </xf>
    <xf numFmtId="49" fontId="13" fillId="4" borderId="33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7" fillId="0" borderId="23" xfId="0" applyNumberFormat="1" applyFont="1" applyBorder="1"/>
    <xf numFmtId="0" fontId="0" fillId="0" borderId="29" xfId="0" applyBorder="1"/>
    <xf numFmtId="49" fontId="7" fillId="0" borderId="26" xfId="0" applyNumberFormat="1" applyFont="1" applyBorder="1"/>
    <xf numFmtId="0" fontId="0" fillId="0" borderId="30" xfId="0" applyBorder="1"/>
    <xf numFmtId="0" fontId="12" fillId="0" borderId="30" xfId="0" applyFont="1" applyBorder="1"/>
    <xf numFmtId="0" fontId="12" fillId="0" borderId="29" xfId="0" applyFont="1" applyBorder="1"/>
    <xf numFmtId="49" fontId="15" fillId="0" borderId="37" xfId="0" applyNumberFormat="1" applyFont="1" applyBorder="1" applyAlignment="1">
      <alignment horizontal="center" vertical="center"/>
    </xf>
    <xf numFmtId="0" fontId="12" fillId="0" borderId="27" xfId="0" applyFont="1" applyBorder="1"/>
    <xf numFmtId="0" fontId="12" fillId="0" borderId="28" xfId="0" applyFont="1" applyBorder="1"/>
    <xf numFmtId="0" fontId="5" fillId="0" borderId="0" xfId="0" applyFont="1" applyAlignment="1">
      <alignment horizontal="center" vertical="center"/>
    </xf>
    <xf numFmtId="0" fontId="12" fillId="0" borderId="24" xfId="0" applyFont="1" applyBorder="1"/>
    <xf numFmtId="0" fontId="12" fillId="0" borderId="25" xfId="0" applyFont="1" applyBorder="1"/>
    <xf numFmtId="0" fontId="0" fillId="0" borderId="0" xfId="0" applyAlignment="1">
      <alignment horizontal="left" indent="1"/>
    </xf>
    <xf numFmtId="49" fontId="5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78" fontId="5" fillId="0" borderId="0" xfId="0" applyNumberFormat="1" applyFont="1" applyAlignment="1">
      <alignment horizontal="center"/>
    </xf>
    <xf numFmtId="49" fontId="17" fillId="4" borderId="37" xfId="0" applyNumberFormat="1" applyFont="1" applyFill="1" applyBorder="1" applyAlignment="1">
      <alignment horizontal="center" vertical="center"/>
    </xf>
    <xf numFmtId="49" fontId="17" fillId="4" borderId="38" xfId="0" applyNumberFormat="1" applyFont="1" applyFill="1" applyBorder="1" applyAlignment="1">
      <alignment horizontal="center" vertical="center"/>
    </xf>
    <xf numFmtId="49" fontId="17" fillId="4" borderId="39" xfId="0" applyNumberFormat="1" applyFont="1" applyFill="1" applyBorder="1" applyAlignment="1">
      <alignment horizontal="center" vertical="center"/>
    </xf>
    <xf numFmtId="49" fontId="17" fillId="4" borderId="31" xfId="0" applyNumberFormat="1" applyFont="1" applyFill="1" applyBorder="1" applyAlignment="1">
      <alignment horizontal="center" vertical="center"/>
    </xf>
    <xf numFmtId="49" fontId="17" fillId="4" borderId="32" xfId="0" applyNumberFormat="1" applyFont="1" applyFill="1" applyBorder="1" applyAlignment="1">
      <alignment horizontal="center" vertical="center"/>
    </xf>
    <xf numFmtId="49" fontId="16" fillId="0" borderId="37" xfId="0" applyNumberFormat="1" applyFont="1" applyBorder="1" applyAlignment="1">
      <alignment horizontal="center" vertical="center"/>
    </xf>
    <xf numFmtId="49" fontId="16" fillId="0" borderId="38" xfId="0" applyNumberFormat="1" applyFont="1" applyBorder="1" applyAlignment="1">
      <alignment horizontal="center" vertical="center"/>
    </xf>
    <xf numFmtId="49" fontId="16" fillId="0" borderId="39" xfId="0" applyNumberFormat="1" applyFont="1" applyBorder="1" applyAlignment="1">
      <alignment horizontal="center" vertical="center"/>
    </xf>
    <xf numFmtId="41" fontId="27" fillId="0" borderId="1" xfId="1" applyNumberFormat="1" applyFont="1" applyFill="1" applyBorder="1" applyAlignment="1">
      <alignment vertical="center"/>
    </xf>
    <xf numFmtId="0" fontId="28" fillId="0" borderId="1" xfId="0" applyFont="1" applyBorder="1" applyAlignment="1">
      <alignment vertical="center"/>
    </xf>
    <xf numFmtId="0" fontId="20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41" fontId="27" fillId="0" borderId="1" xfId="1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41" fontId="27" fillId="0" borderId="1" xfId="1" applyNumberFormat="1" applyFont="1" applyBorder="1" applyAlignment="1">
      <alignment vertical="center"/>
    </xf>
    <xf numFmtId="0" fontId="29" fillId="0" borderId="1" xfId="0" applyFont="1" applyBorder="1" applyAlignment="1">
      <alignment vertical="center"/>
    </xf>
    <xf numFmtId="0" fontId="27" fillId="3" borderId="1" xfId="0" applyFont="1" applyFill="1" applyBorder="1" applyAlignment="1">
      <alignment vertical="center"/>
    </xf>
    <xf numFmtId="0" fontId="20" fillId="0" borderId="1" xfId="0" applyFont="1" applyBorder="1" applyAlignment="1">
      <alignment vertical="center"/>
    </xf>
    <xf numFmtId="182" fontId="27" fillId="0" borderId="1" xfId="0" applyNumberFormat="1" applyFont="1" applyBorder="1" applyAlignment="1">
      <alignment horizontal="center" vertical="center"/>
    </xf>
    <xf numFmtId="3" fontId="27" fillId="0" borderId="1" xfId="0" applyNumberFormat="1" applyFont="1" applyBorder="1" applyAlignment="1">
      <alignment horizontal="center" vertical="center"/>
    </xf>
    <xf numFmtId="41" fontId="27" fillId="0" borderId="1" xfId="1" applyNumberFormat="1" applyFont="1" applyBorder="1" applyAlignment="1">
      <alignment horizontal="right" vertical="center"/>
    </xf>
    <xf numFmtId="41" fontId="27" fillId="0" borderId="1" xfId="1" applyNumberFormat="1" applyFont="1" applyBorder="1" applyAlignment="1"/>
    <xf numFmtId="0" fontId="28" fillId="0" borderId="1" xfId="0" applyFont="1" applyBorder="1" applyAlignment="1"/>
    <xf numFmtId="0" fontId="30" fillId="0" borderId="1" xfId="0" applyFont="1" applyBorder="1" applyAlignment="1">
      <alignment horizontal="center" vertical="center"/>
    </xf>
    <xf numFmtId="3" fontId="27" fillId="0" borderId="1" xfId="0" applyNumberFormat="1" applyFont="1" applyBorder="1" applyAlignment="1">
      <alignment vertical="center"/>
    </xf>
    <xf numFmtId="41" fontId="33" fillId="0" borderId="1" xfId="1" applyNumberFormat="1" applyFont="1" applyBorder="1" applyAlignment="1">
      <alignment vertical="center"/>
    </xf>
    <xf numFmtId="0" fontId="27" fillId="0" borderId="30" xfId="0" applyFont="1" applyBorder="1" applyAlignment="1">
      <alignment vertical="center"/>
    </xf>
    <xf numFmtId="0" fontId="27" fillId="0" borderId="9" xfId="0" applyFont="1" applyBorder="1" applyAlignment="1">
      <alignment vertical="center"/>
    </xf>
    <xf numFmtId="0" fontId="27" fillId="0" borderId="30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30" xfId="0" applyFont="1" applyBorder="1" applyAlignment="1"/>
    <xf numFmtId="0" fontId="27" fillId="0" borderId="9" xfId="0" applyFont="1" applyBorder="1" applyAlignment="1"/>
    <xf numFmtId="183" fontId="27" fillId="0" borderId="30" xfId="0" applyNumberFormat="1" applyFont="1" applyBorder="1" applyAlignment="1"/>
  </cellXfs>
  <cellStyles count="13">
    <cellStyle name="쉼표 [0]" xfId="1" builtinId="6"/>
    <cellStyle name="쉼표 [0] 2" xfId="6"/>
    <cellStyle name="쉼표 [0] 3" xfId="5"/>
    <cellStyle name="쉼표 [0] 4" xfId="4"/>
    <cellStyle name="쉼표 [0] 5" xfId="3"/>
    <cellStyle name="쉼표 [0] 6" xfId="2"/>
    <cellStyle name="쉼표 [0] 7" xfId="9"/>
    <cellStyle name="스타일 1" xfId="11"/>
    <cellStyle name="표준" xfId="0" builtinId="0"/>
    <cellStyle name="표준 2" xfId="7"/>
    <cellStyle name="표준 3" xfId="12"/>
    <cellStyle name="표준_Yes-t" xfId="10"/>
    <cellStyle name="표준_계측설비_A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:a16="http://schemas.microsoft.com/office/drawing/2014/main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2" name="Text 3">
          <a:extLst>
            <a:ext uri="{FF2B5EF4-FFF2-40B4-BE49-F238E27FC236}">
              <a16:creationId xmlns:a16="http://schemas.microsoft.com/office/drawing/2014/main" id="{A20F3E36-F0E2-4131-95F9-6B7148B51E56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3" name="Text 8">
          <a:extLst>
            <a:ext uri="{FF2B5EF4-FFF2-40B4-BE49-F238E27FC236}">
              <a16:creationId xmlns:a16="http://schemas.microsoft.com/office/drawing/2014/main" id="{2A14F22F-D0DA-4E12-9BC0-C564732BF98B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723</xdr:row>
      <xdr:rowOff>3313</xdr:rowOff>
    </xdr:from>
    <xdr:to>
      <xdr:col>0</xdr:col>
      <xdr:colOff>838200</xdr:colOff>
      <xdr:row>723</xdr:row>
      <xdr:rowOff>3313</xdr:rowOff>
    </xdr:to>
    <xdr:sp macro="" textlink="">
      <xdr:nvSpPr>
        <xdr:cNvPr id="4" name="Text 11">
          <a:extLst>
            <a:ext uri="{FF2B5EF4-FFF2-40B4-BE49-F238E27FC236}">
              <a16:creationId xmlns:a16="http://schemas.microsoft.com/office/drawing/2014/main" id="{C9B159C4-C4C4-4B75-9E74-A1B2C43F0FFC}"/>
            </a:ext>
          </a:extLst>
        </xdr:cNvPr>
        <xdr:cNvSpPr txBox="1">
          <a:spLocks noChangeArrowheads="1"/>
        </xdr:cNvSpPr>
      </xdr:nvSpPr>
      <xdr:spPr bwMode="auto">
        <a:xfrm>
          <a:off x="228600" y="198551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5" name="Text 12">
          <a:extLst>
            <a:ext uri="{FF2B5EF4-FFF2-40B4-BE49-F238E27FC236}">
              <a16:creationId xmlns:a16="http://schemas.microsoft.com/office/drawing/2014/main" id="{8084201C-0796-41F9-A708-1620235CD70A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6" name="Text 13">
          <a:extLst>
            <a:ext uri="{FF2B5EF4-FFF2-40B4-BE49-F238E27FC236}">
              <a16:creationId xmlns:a16="http://schemas.microsoft.com/office/drawing/2014/main" id="{87E4BD30-541A-4F99-A7B6-9ACEDEBAEA7F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7" name="Text 3">
          <a:extLst>
            <a:ext uri="{FF2B5EF4-FFF2-40B4-BE49-F238E27FC236}">
              <a16:creationId xmlns:a16="http://schemas.microsoft.com/office/drawing/2014/main" id="{12BA41D4-78E9-42BE-BCD7-2C1C5D655B1B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8" name="Text 3">
          <a:extLst>
            <a:ext uri="{FF2B5EF4-FFF2-40B4-BE49-F238E27FC236}">
              <a16:creationId xmlns:a16="http://schemas.microsoft.com/office/drawing/2014/main" id="{EED56794-373E-4A16-9BB7-42E76D131EA5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9" name="Text 8">
          <a:extLst>
            <a:ext uri="{FF2B5EF4-FFF2-40B4-BE49-F238E27FC236}">
              <a16:creationId xmlns:a16="http://schemas.microsoft.com/office/drawing/2014/main" id="{D25F1A02-2C3E-4649-9B62-9F3943A7F774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723</xdr:row>
      <xdr:rowOff>3313</xdr:rowOff>
    </xdr:from>
    <xdr:to>
      <xdr:col>0</xdr:col>
      <xdr:colOff>838200</xdr:colOff>
      <xdr:row>723</xdr:row>
      <xdr:rowOff>3313</xdr:rowOff>
    </xdr:to>
    <xdr:sp macro="" textlink="">
      <xdr:nvSpPr>
        <xdr:cNvPr id="10" name="Text 11">
          <a:extLst>
            <a:ext uri="{FF2B5EF4-FFF2-40B4-BE49-F238E27FC236}">
              <a16:creationId xmlns:a16="http://schemas.microsoft.com/office/drawing/2014/main" id="{9EA21A28-E84F-4D0F-B6B4-8AB757E1AC27}"/>
            </a:ext>
          </a:extLst>
        </xdr:cNvPr>
        <xdr:cNvSpPr txBox="1">
          <a:spLocks noChangeArrowheads="1"/>
        </xdr:cNvSpPr>
      </xdr:nvSpPr>
      <xdr:spPr bwMode="auto">
        <a:xfrm>
          <a:off x="228600" y="198551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11" name="Text 12">
          <a:extLst>
            <a:ext uri="{FF2B5EF4-FFF2-40B4-BE49-F238E27FC236}">
              <a16:creationId xmlns:a16="http://schemas.microsoft.com/office/drawing/2014/main" id="{71165AFA-EA38-4788-8217-49791826C6F2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12" name="Text 13">
          <a:extLst>
            <a:ext uri="{FF2B5EF4-FFF2-40B4-BE49-F238E27FC236}">
              <a16:creationId xmlns:a16="http://schemas.microsoft.com/office/drawing/2014/main" id="{CAAB0802-F2A4-4FE5-93B2-E2CEB4F1DB2B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13" name="Text 3">
          <a:extLst>
            <a:ext uri="{FF2B5EF4-FFF2-40B4-BE49-F238E27FC236}">
              <a16:creationId xmlns:a16="http://schemas.microsoft.com/office/drawing/2014/main" id="{F20A6F11-7EBA-4B75-BA94-7F481DF64A19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14" name="Text 8">
          <a:extLst>
            <a:ext uri="{FF2B5EF4-FFF2-40B4-BE49-F238E27FC236}">
              <a16:creationId xmlns:a16="http://schemas.microsoft.com/office/drawing/2014/main" id="{A3DB9D74-81AA-4EB0-AAA6-A02162F808EC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723</xdr:row>
      <xdr:rowOff>3313</xdr:rowOff>
    </xdr:from>
    <xdr:to>
      <xdr:col>0</xdr:col>
      <xdr:colOff>838200</xdr:colOff>
      <xdr:row>723</xdr:row>
      <xdr:rowOff>3313</xdr:rowOff>
    </xdr:to>
    <xdr:sp macro="" textlink="">
      <xdr:nvSpPr>
        <xdr:cNvPr id="15" name="Text 11">
          <a:extLst>
            <a:ext uri="{FF2B5EF4-FFF2-40B4-BE49-F238E27FC236}">
              <a16:creationId xmlns:a16="http://schemas.microsoft.com/office/drawing/2014/main" id="{A557B34B-5B0A-4BDB-B0E5-31C1A5E8E6CE}"/>
            </a:ext>
          </a:extLst>
        </xdr:cNvPr>
        <xdr:cNvSpPr txBox="1">
          <a:spLocks noChangeArrowheads="1"/>
        </xdr:cNvSpPr>
      </xdr:nvSpPr>
      <xdr:spPr bwMode="auto">
        <a:xfrm>
          <a:off x="228600" y="198551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16" name="Text 12">
          <a:extLst>
            <a:ext uri="{FF2B5EF4-FFF2-40B4-BE49-F238E27FC236}">
              <a16:creationId xmlns:a16="http://schemas.microsoft.com/office/drawing/2014/main" id="{464546D0-4F41-4AAE-B194-AA6FF7D650F3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17" name="Text 13">
          <a:extLst>
            <a:ext uri="{FF2B5EF4-FFF2-40B4-BE49-F238E27FC236}">
              <a16:creationId xmlns:a16="http://schemas.microsoft.com/office/drawing/2014/main" id="{1FBF3BFD-52EA-4456-93E4-794960060984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18" name="Text 3">
          <a:extLst>
            <a:ext uri="{FF2B5EF4-FFF2-40B4-BE49-F238E27FC236}">
              <a16:creationId xmlns:a16="http://schemas.microsoft.com/office/drawing/2014/main" id="{29EA3A3C-D0B4-4365-BB0F-A863D2F32796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19" name="Text 8">
          <a:extLst>
            <a:ext uri="{FF2B5EF4-FFF2-40B4-BE49-F238E27FC236}">
              <a16:creationId xmlns:a16="http://schemas.microsoft.com/office/drawing/2014/main" id="{4CAA9129-6052-4D4A-9252-A653A90D9746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723</xdr:row>
      <xdr:rowOff>3313</xdr:rowOff>
    </xdr:from>
    <xdr:to>
      <xdr:col>0</xdr:col>
      <xdr:colOff>838200</xdr:colOff>
      <xdr:row>723</xdr:row>
      <xdr:rowOff>3313</xdr:rowOff>
    </xdr:to>
    <xdr:sp macro="" textlink="">
      <xdr:nvSpPr>
        <xdr:cNvPr id="20" name="Text 11">
          <a:extLst>
            <a:ext uri="{FF2B5EF4-FFF2-40B4-BE49-F238E27FC236}">
              <a16:creationId xmlns:a16="http://schemas.microsoft.com/office/drawing/2014/main" id="{5984E07B-9E39-403F-B455-B247607D3559}"/>
            </a:ext>
          </a:extLst>
        </xdr:cNvPr>
        <xdr:cNvSpPr txBox="1">
          <a:spLocks noChangeArrowheads="1"/>
        </xdr:cNvSpPr>
      </xdr:nvSpPr>
      <xdr:spPr bwMode="auto">
        <a:xfrm>
          <a:off x="228600" y="198551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21" name="Text 12">
          <a:extLst>
            <a:ext uri="{FF2B5EF4-FFF2-40B4-BE49-F238E27FC236}">
              <a16:creationId xmlns:a16="http://schemas.microsoft.com/office/drawing/2014/main" id="{B01E1EF1-B69C-43D2-8F5E-374A234636C8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22" name="Text 13">
          <a:extLst>
            <a:ext uri="{FF2B5EF4-FFF2-40B4-BE49-F238E27FC236}">
              <a16:creationId xmlns:a16="http://schemas.microsoft.com/office/drawing/2014/main" id="{6FBE871F-E964-4EB6-8478-A7D099071710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23" name="Text 3">
          <a:extLst>
            <a:ext uri="{FF2B5EF4-FFF2-40B4-BE49-F238E27FC236}">
              <a16:creationId xmlns:a16="http://schemas.microsoft.com/office/drawing/2014/main" id="{A65FA68D-6327-42A4-A279-424342D635C5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24" name="Text 3">
          <a:extLst>
            <a:ext uri="{FF2B5EF4-FFF2-40B4-BE49-F238E27FC236}">
              <a16:creationId xmlns:a16="http://schemas.microsoft.com/office/drawing/2014/main" id="{EF1BDF72-B2DB-4180-98B3-643BBF0F4942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25" name="Text 8">
          <a:extLst>
            <a:ext uri="{FF2B5EF4-FFF2-40B4-BE49-F238E27FC236}">
              <a16:creationId xmlns:a16="http://schemas.microsoft.com/office/drawing/2014/main" id="{C699F564-30C1-43C3-8BBA-7BD15BC70529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723</xdr:row>
      <xdr:rowOff>3313</xdr:rowOff>
    </xdr:from>
    <xdr:to>
      <xdr:col>0</xdr:col>
      <xdr:colOff>838200</xdr:colOff>
      <xdr:row>723</xdr:row>
      <xdr:rowOff>3313</xdr:rowOff>
    </xdr:to>
    <xdr:sp macro="" textlink="">
      <xdr:nvSpPr>
        <xdr:cNvPr id="26" name="Text 11">
          <a:extLst>
            <a:ext uri="{FF2B5EF4-FFF2-40B4-BE49-F238E27FC236}">
              <a16:creationId xmlns:a16="http://schemas.microsoft.com/office/drawing/2014/main" id="{37DF62AF-9D39-4880-9D1A-F1A6EC241CEA}"/>
            </a:ext>
          </a:extLst>
        </xdr:cNvPr>
        <xdr:cNvSpPr txBox="1">
          <a:spLocks noChangeArrowheads="1"/>
        </xdr:cNvSpPr>
      </xdr:nvSpPr>
      <xdr:spPr bwMode="auto">
        <a:xfrm>
          <a:off x="228600" y="198551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27" name="Text 12">
          <a:extLst>
            <a:ext uri="{FF2B5EF4-FFF2-40B4-BE49-F238E27FC236}">
              <a16:creationId xmlns:a16="http://schemas.microsoft.com/office/drawing/2014/main" id="{574EBAB2-0B5E-4B59-92EF-628D66DA9F9C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28" name="Text 13">
          <a:extLst>
            <a:ext uri="{FF2B5EF4-FFF2-40B4-BE49-F238E27FC236}">
              <a16:creationId xmlns:a16="http://schemas.microsoft.com/office/drawing/2014/main" id="{D513BFA2-8F68-40E8-8DFA-151571D8692C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29" name="Text 3">
          <a:extLst>
            <a:ext uri="{FF2B5EF4-FFF2-40B4-BE49-F238E27FC236}">
              <a16:creationId xmlns:a16="http://schemas.microsoft.com/office/drawing/2014/main" id="{D4813258-F000-4995-896A-8083E6D08484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30" name="Text 3">
          <a:extLst>
            <a:ext uri="{FF2B5EF4-FFF2-40B4-BE49-F238E27FC236}">
              <a16:creationId xmlns:a16="http://schemas.microsoft.com/office/drawing/2014/main" id="{BD34DDDE-B594-43F0-946C-A5A045E1927F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31" name="Text 8">
          <a:extLst>
            <a:ext uri="{FF2B5EF4-FFF2-40B4-BE49-F238E27FC236}">
              <a16:creationId xmlns:a16="http://schemas.microsoft.com/office/drawing/2014/main" id="{3E223749-A5C1-47A4-AB5A-28F234AA985E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723</xdr:row>
      <xdr:rowOff>3313</xdr:rowOff>
    </xdr:from>
    <xdr:to>
      <xdr:col>0</xdr:col>
      <xdr:colOff>838200</xdr:colOff>
      <xdr:row>723</xdr:row>
      <xdr:rowOff>3313</xdr:rowOff>
    </xdr:to>
    <xdr:sp macro="" textlink="">
      <xdr:nvSpPr>
        <xdr:cNvPr id="32" name="Text 11">
          <a:extLst>
            <a:ext uri="{FF2B5EF4-FFF2-40B4-BE49-F238E27FC236}">
              <a16:creationId xmlns:a16="http://schemas.microsoft.com/office/drawing/2014/main" id="{1B334B8F-B923-4A06-BDDC-D7C4A9A22A91}"/>
            </a:ext>
          </a:extLst>
        </xdr:cNvPr>
        <xdr:cNvSpPr txBox="1">
          <a:spLocks noChangeArrowheads="1"/>
        </xdr:cNvSpPr>
      </xdr:nvSpPr>
      <xdr:spPr bwMode="auto">
        <a:xfrm>
          <a:off x="228600" y="198551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33" name="Text 12">
          <a:extLst>
            <a:ext uri="{FF2B5EF4-FFF2-40B4-BE49-F238E27FC236}">
              <a16:creationId xmlns:a16="http://schemas.microsoft.com/office/drawing/2014/main" id="{140644A8-7AFE-44D3-BB60-DA175DCB7048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34" name="Text 13">
          <a:extLst>
            <a:ext uri="{FF2B5EF4-FFF2-40B4-BE49-F238E27FC236}">
              <a16:creationId xmlns:a16="http://schemas.microsoft.com/office/drawing/2014/main" id="{74E080B2-AA58-42FF-8923-6AF36F24B21C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35" name="Text 3">
          <a:extLst>
            <a:ext uri="{FF2B5EF4-FFF2-40B4-BE49-F238E27FC236}">
              <a16:creationId xmlns:a16="http://schemas.microsoft.com/office/drawing/2014/main" id="{D2FC4731-F198-4CFB-AD5F-8DBD17D19DC3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36" name="Text 8">
          <a:extLst>
            <a:ext uri="{FF2B5EF4-FFF2-40B4-BE49-F238E27FC236}">
              <a16:creationId xmlns:a16="http://schemas.microsoft.com/office/drawing/2014/main" id="{A1417922-5D46-40AF-A3E0-90DE390585F5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723</xdr:row>
      <xdr:rowOff>3313</xdr:rowOff>
    </xdr:from>
    <xdr:to>
      <xdr:col>0</xdr:col>
      <xdr:colOff>838200</xdr:colOff>
      <xdr:row>723</xdr:row>
      <xdr:rowOff>3313</xdr:rowOff>
    </xdr:to>
    <xdr:sp macro="" textlink="">
      <xdr:nvSpPr>
        <xdr:cNvPr id="37" name="Text 11">
          <a:extLst>
            <a:ext uri="{FF2B5EF4-FFF2-40B4-BE49-F238E27FC236}">
              <a16:creationId xmlns:a16="http://schemas.microsoft.com/office/drawing/2014/main" id="{44E14979-5591-456E-A162-55AFB2D30DA3}"/>
            </a:ext>
          </a:extLst>
        </xdr:cNvPr>
        <xdr:cNvSpPr txBox="1">
          <a:spLocks noChangeArrowheads="1"/>
        </xdr:cNvSpPr>
      </xdr:nvSpPr>
      <xdr:spPr bwMode="auto">
        <a:xfrm>
          <a:off x="228600" y="198551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38" name="Text 12">
          <a:extLst>
            <a:ext uri="{FF2B5EF4-FFF2-40B4-BE49-F238E27FC236}">
              <a16:creationId xmlns:a16="http://schemas.microsoft.com/office/drawing/2014/main" id="{71714C9E-91B6-4230-8219-76D0A3CDFE15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39" name="Text 13">
          <a:extLst>
            <a:ext uri="{FF2B5EF4-FFF2-40B4-BE49-F238E27FC236}">
              <a16:creationId xmlns:a16="http://schemas.microsoft.com/office/drawing/2014/main" id="{FE22FB1F-F7C9-4835-AC08-78DD86722165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40" name="Text 3">
          <a:extLst>
            <a:ext uri="{FF2B5EF4-FFF2-40B4-BE49-F238E27FC236}">
              <a16:creationId xmlns:a16="http://schemas.microsoft.com/office/drawing/2014/main" id="{AED4DAD8-31E8-4223-B968-5D805350EB0E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41" name="Text 8">
          <a:extLst>
            <a:ext uri="{FF2B5EF4-FFF2-40B4-BE49-F238E27FC236}">
              <a16:creationId xmlns:a16="http://schemas.microsoft.com/office/drawing/2014/main" id="{436088EF-42BA-42FE-B3F2-2B85371ADF6B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723</xdr:row>
      <xdr:rowOff>3313</xdr:rowOff>
    </xdr:from>
    <xdr:to>
      <xdr:col>0</xdr:col>
      <xdr:colOff>838200</xdr:colOff>
      <xdr:row>723</xdr:row>
      <xdr:rowOff>3313</xdr:rowOff>
    </xdr:to>
    <xdr:sp macro="" textlink="">
      <xdr:nvSpPr>
        <xdr:cNvPr id="42" name="Text 11">
          <a:extLst>
            <a:ext uri="{FF2B5EF4-FFF2-40B4-BE49-F238E27FC236}">
              <a16:creationId xmlns:a16="http://schemas.microsoft.com/office/drawing/2014/main" id="{EECB9B4D-92CF-4FB5-B27A-4E20EC85CE8F}"/>
            </a:ext>
          </a:extLst>
        </xdr:cNvPr>
        <xdr:cNvSpPr txBox="1">
          <a:spLocks noChangeArrowheads="1"/>
        </xdr:cNvSpPr>
      </xdr:nvSpPr>
      <xdr:spPr bwMode="auto">
        <a:xfrm>
          <a:off x="228600" y="198551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43" name="Text 12">
          <a:extLst>
            <a:ext uri="{FF2B5EF4-FFF2-40B4-BE49-F238E27FC236}">
              <a16:creationId xmlns:a16="http://schemas.microsoft.com/office/drawing/2014/main" id="{3866750A-9237-47B7-AB9C-118A5457DCFD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44" name="Text 13">
          <a:extLst>
            <a:ext uri="{FF2B5EF4-FFF2-40B4-BE49-F238E27FC236}">
              <a16:creationId xmlns:a16="http://schemas.microsoft.com/office/drawing/2014/main" id="{D7F377AC-58B5-46A2-9923-D6E92F22DB11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45" name="Text 3">
          <a:extLst>
            <a:ext uri="{FF2B5EF4-FFF2-40B4-BE49-F238E27FC236}">
              <a16:creationId xmlns:a16="http://schemas.microsoft.com/office/drawing/2014/main" id="{091BC9CE-1ECC-44C2-9141-9ABFC114905F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46" name="Text 3">
          <a:extLst>
            <a:ext uri="{FF2B5EF4-FFF2-40B4-BE49-F238E27FC236}">
              <a16:creationId xmlns:a16="http://schemas.microsoft.com/office/drawing/2014/main" id="{22CBCC19-FF12-4F42-85C5-F6C3594F42F2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47" name="Text 8">
          <a:extLst>
            <a:ext uri="{FF2B5EF4-FFF2-40B4-BE49-F238E27FC236}">
              <a16:creationId xmlns:a16="http://schemas.microsoft.com/office/drawing/2014/main" id="{16FF2678-B2D1-4B6D-8FD7-CF85FAD61A03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723</xdr:row>
      <xdr:rowOff>3313</xdr:rowOff>
    </xdr:from>
    <xdr:to>
      <xdr:col>0</xdr:col>
      <xdr:colOff>838200</xdr:colOff>
      <xdr:row>723</xdr:row>
      <xdr:rowOff>3313</xdr:rowOff>
    </xdr:to>
    <xdr:sp macro="" textlink="">
      <xdr:nvSpPr>
        <xdr:cNvPr id="48" name="Text 11">
          <a:extLst>
            <a:ext uri="{FF2B5EF4-FFF2-40B4-BE49-F238E27FC236}">
              <a16:creationId xmlns:a16="http://schemas.microsoft.com/office/drawing/2014/main" id="{3FC156FA-9BF9-4CA3-B092-DDD67578BA88}"/>
            </a:ext>
          </a:extLst>
        </xdr:cNvPr>
        <xdr:cNvSpPr txBox="1">
          <a:spLocks noChangeArrowheads="1"/>
        </xdr:cNvSpPr>
      </xdr:nvSpPr>
      <xdr:spPr bwMode="auto">
        <a:xfrm>
          <a:off x="228600" y="198551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49" name="Text 12">
          <a:extLst>
            <a:ext uri="{FF2B5EF4-FFF2-40B4-BE49-F238E27FC236}">
              <a16:creationId xmlns:a16="http://schemas.microsoft.com/office/drawing/2014/main" id="{16F90449-D2BC-45D8-9519-2E23151146F3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50" name="Text 13">
          <a:extLst>
            <a:ext uri="{FF2B5EF4-FFF2-40B4-BE49-F238E27FC236}">
              <a16:creationId xmlns:a16="http://schemas.microsoft.com/office/drawing/2014/main" id="{51FD1530-0303-4823-B2AE-28DEAF43455D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51" name="Text 3">
          <a:extLst>
            <a:ext uri="{FF2B5EF4-FFF2-40B4-BE49-F238E27FC236}">
              <a16:creationId xmlns:a16="http://schemas.microsoft.com/office/drawing/2014/main" id="{943BC4F4-492D-4889-8038-0F586D90944C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52" name="Text 3">
          <a:extLst>
            <a:ext uri="{FF2B5EF4-FFF2-40B4-BE49-F238E27FC236}">
              <a16:creationId xmlns:a16="http://schemas.microsoft.com/office/drawing/2014/main" id="{76EF972F-987B-40C3-8F01-CB6B9AC2B432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53" name="Text 8">
          <a:extLst>
            <a:ext uri="{FF2B5EF4-FFF2-40B4-BE49-F238E27FC236}">
              <a16:creationId xmlns:a16="http://schemas.microsoft.com/office/drawing/2014/main" id="{153B5074-494A-4216-A152-4FCCD9E36821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723</xdr:row>
      <xdr:rowOff>3313</xdr:rowOff>
    </xdr:from>
    <xdr:to>
      <xdr:col>0</xdr:col>
      <xdr:colOff>838200</xdr:colOff>
      <xdr:row>723</xdr:row>
      <xdr:rowOff>3313</xdr:rowOff>
    </xdr:to>
    <xdr:sp macro="" textlink="">
      <xdr:nvSpPr>
        <xdr:cNvPr id="54" name="Text 11">
          <a:extLst>
            <a:ext uri="{FF2B5EF4-FFF2-40B4-BE49-F238E27FC236}">
              <a16:creationId xmlns:a16="http://schemas.microsoft.com/office/drawing/2014/main" id="{438BE6AC-147D-4901-9C14-0548A6C4BBCE}"/>
            </a:ext>
          </a:extLst>
        </xdr:cNvPr>
        <xdr:cNvSpPr txBox="1">
          <a:spLocks noChangeArrowheads="1"/>
        </xdr:cNvSpPr>
      </xdr:nvSpPr>
      <xdr:spPr bwMode="auto">
        <a:xfrm>
          <a:off x="228600" y="198551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55" name="Text 12">
          <a:extLst>
            <a:ext uri="{FF2B5EF4-FFF2-40B4-BE49-F238E27FC236}">
              <a16:creationId xmlns:a16="http://schemas.microsoft.com/office/drawing/2014/main" id="{AE45332A-187C-455D-A04A-71A95CB2496D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56" name="Text 13">
          <a:extLst>
            <a:ext uri="{FF2B5EF4-FFF2-40B4-BE49-F238E27FC236}">
              <a16:creationId xmlns:a16="http://schemas.microsoft.com/office/drawing/2014/main" id="{43E174CD-612A-4B4B-AB6F-987DBE54AEDB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57" name="Text 3">
          <a:extLst>
            <a:ext uri="{FF2B5EF4-FFF2-40B4-BE49-F238E27FC236}">
              <a16:creationId xmlns:a16="http://schemas.microsoft.com/office/drawing/2014/main" id="{2316E8D7-3FC0-47EC-AAEB-519DF9DE7D20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58" name="Text 8">
          <a:extLst>
            <a:ext uri="{FF2B5EF4-FFF2-40B4-BE49-F238E27FC236}">
              <a16:creationId xmlns:a16="http://schemas.microsoft.com/office/drawing/2014/main" id="{9D10277E-AD29-46A9-91CA-69EB34C2C3A6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723</xdr:row>
      <xdr:rowOff>3313</xdr:rowOff>
    </xdr:from>
    <xdr:to>
      <xdr:col>0</xdr:col>
      <xdr:colOff>838200</xdr:colOff>
      <xdr:row>723</xdr:row>
      <xdr:rowOff>3313</xdr:rowOff>
    </xdr:to>
    <xdr:sp macro="" textlink="">
      <xdr:nvSpPr>
        <xdr:cNvPr id="59" name="Text 11">
          <a:extLst>
            <a:ext uri="{FF2B5EF4-FFF2-40B4-BE49-F238E27FC236}">
              <a16:creationId xmlns:a16="http://schemas.microsoft.com/office/drawing/2014/main" id="{2ECA0ADD-CCBC-4AC7-9BF9-0C506A4218E0}"/>
            </a:ext>
          </a:extLst>
        </xdr:cNvPr>
        <xdr:cNvSpPr txBox="1">
          <a:spLocks noChangeArrowheads="1"/>
        </xdr:cNvSpPr>
      </xdr:nvSpPr>
      <xdr:spPr bwMode="auto">
        <a:xfrm>
          <a:off x="228600" y="198551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60" name="Text 12">
          <a:extLst>
            <a:ext uri="{FF2B5EF4-FFF2-40B4-BE49-F238E27FC236}">
              <a16:creationId xmlns:a16="http://schemas.microsoft.com/office/drawing/2014/main" id="{A8AB37D5-5E94-49CE-8824-D84FC47CEAD2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61" name="Text 13">
          <a:extLst>
            <a:ext uri="{FF2B5EF4-FFF2-40B4-BE49-F238E27FC236}">
              <a16:creationId xmlns:a16="http://schemas.microsoft.com/office/drawing/2014/main" id="{A5737F9E-51D7-4E7B-8586-BE864EA9277F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62" name="Text 3">
          <a:extLst>
            <a:ext uri="{FF2B5EF4-FFF2-40B4-BE49-F238E27FC236}">
              <a16:creationId xmlns:a16="http://schemas.microsoft.com/office/drawing/2014/main" id="{609E6734-8766-4BA4-87E5-9BA5B5038251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63" name="Text 8">
          <a:extLst>
            <a:ext uri="{FF2B5EF4-FFF2-40B4-BE49-F238E27FC236}">
              <a16:creationId xmlns:a16="http://schemas.microsoft.com/office/drawing/2014/main" id="{2E954579-6F7A-4EE9-9BE0-E80B9795FE3F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723</xdr:row>
      <xdr:rowOff>3313</xdr:rowOff>
    </xdr:from>
    <xdr:to>
      <xdr:col>0</xdr:col>
      <xdr:colOff>838200</xdr:colOff>
      <xdr:row>723</xdr:row>
      <xdr:rowOff>3313</xdr:rowOff>
    </xdr:to>
    <xdr:sp macro="" textlink="">
      <xdr:nvSpPr>
        <xdr:cNvPr id="64" name="Text 11">
          <a:extLst>
            <a:ext uri="{FF2B5EF4-FFF2-40B4-BE49-F238E27FC236}">
              <a16:creationId xmlns:a16="http://schemas.microsoft.com/office/drawing/2014/main" id="{3008FAFA-7BB7-4504-82CB-B9A522444EC1}"/>
            </a:ext>
          </a:extLst>
        </xdr:cNvPr>
        <xdr:cNvSpPr txBox="1">
          <a:spLocks noChangeArrowheads="1"/>
        </xdr:cNvSpPr>
      </xdr:nvSpPr>
      <xdr:spPr bwMode="auto">
        <a:xfrm>
          <a:off x="228600" y="198551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65" name="Text 12">
          <a:extLst>
            <a:ext uri="{FF2B5EF4-FFF2-40B4-BE49-F238E27FC236}">
              <a16:creationId xmlns:a16="http://schemas.microsoft.com/office/drawing/2014/main" id="{9852887D-E0F4-402D-A1B7-AAFB6ADEF649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66" name="Text 13">
          <a:extLst>
            <a:ext uri="{FF2B5EF4-FFF2-40B4-BE49-F238E27FC236}">
              <a16:creationId xmlns:a16="http://schemas.microsoft.com/office/drawing/2014/main" id="{B47AC460-24DE-4B4C-8C9D-E67877A22EE7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723</xdr:row>
      <xdr:rowOff>3313</xdr:rowOff>
    </xdr:from>
    <xdr:to>
      <xdr:col>1</xdr:col>
      <xdr:colOff>0</xdr:colOff>
      <xdr:row>723</xdr:row>
      <xdr:rowOff>3313</xdr:rowOff>
    </xdr:to>
    <xdr:sp macro="" textlink="">
      <xdr:nvSpPr>
        <xdr:cNvPr id="67" name="Text 3">
          <a:extLst>
            <a:ext uri="{FF2B5EF4-FFF2-40B4-BE49-F238E27FC236}">
              <a16:creationId xmlns:a16="http://schemas.microsoft.com/office/drawing/2014/main" id="{47B9176E-0464-4A49-BD16-9D45D0D29CC1}"/>
            </a:ext>
          </a:extLst>
        </xdr:cNvPr>
        <xdr:cNvSpPr txBox="1">
          <a:spLocks noChangeArrowheads="1"/>
        </xdr:cNvSpPr>
      </xdr:nvSpPr>
      <xdr:spPr bwMode="auto">
        <a:xfrm>
          <a:off x="1571625" y="198551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68" name="Text 3">
          <a:extLst>
            <a:ext uri="{FF2B5EF4-FFF2-40B4-BE49-F238E27FC236}">
              <a16:creationId xmlns:a16="http://schemas.microsoft.com/office/drawing/2014/main" id="{C86D77DA-EBB3-4054-864B-DA219D6D42EE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69" name="Text 8">
          <a:extLst>
            <a:ext uri="{FF2B5EF4-FFF2-40B4-BE49-F238E27FC236}">
              <a16:creationId xmlns:a16="http://schemas.microsoft.com/office/drawing/2014/main" id="{8F346CCF-4D50-4D96-A458-45FA29C7C4F1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789</xdr:row>
      <xdr:rowOff>3313</xdr:rowOff>
    </xdr:from>
    <xdr:to>
      <xdr:col>0</xdr:col>
      <xdr:colOff>838200</xdr:colOff>
      <xdr:row>789</xdr:row>
      <xdr:rowOff>3313</xdr:rowOff>
    </xdr:to>
    <xdr:sp macro="" textlink="">
      <xdr:nvSpPr>
        <xdr:cNvPr id="70" name="Text 11">
          <a:extLst>
            <a:ext uri="{FF2B5EF4-FFF2-40B4-BE49-F238E27FC236}">
              <a16:creationId xmlns:a16="http://schemas.microsoft.com/office/drawing/2014/main" id="{1A01D54D-6E7A-410A-B4F1-AC6841E2C2D7}"/>
            </a:ext>
          </a:extLst>
        </xdr:cNvPr>
        <xdr:cNvSpPr txBox="1">
          <a:spLocks noChangeArrowheads="1"/>
        </xdr:cNvSpPr>
      </xdr:nvSpPr>
      <xdr:spPr bwMode="auto">
        <a:xfrm>
          <a:off x="228600" y="2086103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71" name="Text 12">
          <a:extLst>
            <a:ext uri="{FF2B5EF4-FFF2-40B4-BE49-F238E27FC236}">
              <a16:creationId xmlns:a16="http://schemas.microsoft.com/office/drawing/2014/main" id="{73AEEB2B-45A7-437E-9FF3-411AC66FF46E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72" name="Text 13">
          <a:extLst>
            <a:ext uri="{FF2B5EF4-FFF2-40B4-BE49-F238E27FC236}">
              <a16:creationId xmlns:a16="http://schemas.microsoft.com/office/drawing/2014/main" id="{AC4A4D76-A2DA-44FE-A455-A33E389FF96C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73" name="Text 3">
          <a:extLst>
            <a:ext uri="{FF2B5EF4-FFF2-40B4-BE49-F238E27FC236}">
              <a16:creationId xmlns:a16="http://schemas.microsoft.com/office/drawing/2014/main" id="{CF952189-10E5-439F-82A4-48B808F54ECE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74" name="Text 3">
          <a:extLst>
            <a:ext uri="{FF2B5EF4-FFF2-40B4-BE49-F238E27FC236}">
              <a16:creationId xmlns:a16="http://schemas.microsoft.com/office/drawing/2014/main" id="{4439160A-7C1E-4ACB-94F4-99257F84876B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75" name="Text 8">
          <a:extLst>
            <a:ext uri="{FF2B5EF4-FFF2-40B4-BE49-F238E27FC236}">
              <a16:creationId xmlns:a16="http://schemas.microsoft.com/office/drawing/2014/main" id="{01813A5F-39D8-4216-B28B-8E6261E4D648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789</xdr:row>
      <xdr:rowOff>3313</xdr:rowOff>
    </xdr:from>
    <xdr:to>
      <xdr:col>0</xdr:col>
      <xdr:colOff>838200</xdr:colOff>
      <xdr:row>789</xdr:row>
      <xdr:rowOff>3313</xdr:rowOff>
    </xdr:to>
    <xdr:sp macro="" textlink="">
      <xdr:nvSpPr>
        <xdr:cNvPr id="76" name="Text 11">
          <a:extLst>
            <a:ext uri="{FF2B5EF4-FFF2-40B4-BE49-F238E27FC236}">
              <a16:creationId xmlns:a16="http://schemas.microsoft.com/office/drawing/2014/main" id="{8963EC64-EAF5-4AB9-A305-D9CFE7F42D5D}"/>
            </a:ext>
          </a:extLst>
        </xdr:cNvPr>
        <xdr:cNvSpPr txBox="1">
          <a:spLocks noChangeArrowheads="1"/>
        </xdr:cNvSpPr>
      </xdr:nvSpPr>
      <xdr:spPr bwMode="auto">
        <a:xfrm>
          <a:off x="228600" y="2086103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77" name="Text 12">
          <a:extLst>
            <a:ext uri="{FF2B5EF4-FFF2-40B4-BE49-F238E27FC236}">
              <a16:creationId xmlns:a16="http://schemas.microsoft.com/office/drawing/2014/main" id="{8541BBAF-B0E7-4358-AB93-A9F4EAAD585A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78" name="Text 13">
          <a:extLst>
            <a:ext uri="{FF2B5EF4-FFF2-40B4-BE49-F238E27FC236}">
              <a16:creationId xmlns:a16="http://schemas.microsoft.com/office/drawing/2014/main" id="{806B4DE3-5656-4BBA-932B-B1DF6766F250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79" name="Text 3">
          <a:extLst>
            <a:ext uri="{FF2B5EF4-FFF2-40B4-BE49-F238E27FC236}">
              <a16:creationId xmlns:a16="http://schemas.microsoft.com/office/drawing/2014/main" id="{C7364FDC-C6B3-4DD3-877F-A397C8D75069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80" name="Text 8">
          <a:extLst>
            <a:ext uri="{FF2B5EF4-FFF2-40B4-BE49-F238E27FC236}">
              <a16:creationId xmlns:a16="http://schemas.microsoft.com/office/drawing/2014/main" id="{4BF6B791-8145-49FA-8E75-89F4AB847D34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789</xdr:row>
      <xdr:rowOff>3313</xdr:rowOff>
    </xdr:from>
    <xdr:to>
      <xdr:col>0</xdr:col>
      <xdr:colOff>838200</xdr:colOff>
      <xdr:row>789</xdr:row>
      <xdr:rowOff>3313</xdr:rowOff>
    </xdr:to>
    <xdr:sp macro="" textlink="">
      <xdr:nvSpPr>
        <xdr:cNvPr id="81" name="Text 11">
          <a:extLst>
            <a:ext uri="{FF2B5EF4-FFF2-40B4-BE49-F238E27FC236}">
              <a16:creationId xmlns:a16="http://schemas.microsoft.com/office/drawing/2014/main" id="{6604CC98-C094-421C-B2F7-F66CE807BA3A}"/>
            </a:ext>
          </a:extLst>
        </xdr:cNvPr>
        <xdr:cNvSpPr txBox="1">
          <a:spLocks noChangeArrowheads="1"/>
        </xdr:cNvSpPr>
      </xdr:nvSpPr>
      <xdr:spPr bwMode="auto">
        <a:xfrm>
          <a:off x="228600" y="2086103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82" name="Text 12">
          <a:extLst>
            <a:ext uri="{FF2B5EF4-FFF2-40B4-BE49-F238E27FC236}">
              <a16:creationId xmlns:a16="http://schemas.microsoft.com/office/drawing/2014/main" id="{9A96C85D-B530-4BB5-A253-CE8F3FF717DC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83" name="Text 13">
          <a:extLst>
            <a:ext uri="{FF2B5EF4-FFF2-40B4-BE49-F238E27FC236}">
              <a16:creationId xmlns:a16="http://schemas.microsoft.com/office/drawing/2014/main" id="{83C29D03-1B2D-46CD-B911-0F766F4F8809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84" name="Text 3">
          <a:extLst>
            <a:ext uri="{FF2B5EF4-FFF2-40B4-BE49-F238E27FC236}">
              <a16:creationId xmlns:a16="http://schemas.microsoft.com/office/drawing/2014/main" id="{8687686D-01D0-4F33-8CE2-AAFA5B30D49E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85" name="Text 8">
          <a:extLst>
            <a:ext uri="{FF2B5EF4-FFF2-40B4-BE49-F238E27FC236}">
              <a16:creationId xmlns:a16="http://schemas.microsoft.com/office/drawing/2014/main" id="{6FF6BEA2-B0DC-455A-8EAD-26FFE0C9A952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789</xdr:row>
      <xdr:rowOff>3313</xdr:rowOff>
    </xdr:from>
    <xdr:to>
      <xdr:col>0</xdr:col>
      <xdr:colOff>838200</xdr:colOff>
      <xdr:row>789</xdr:row>
      <xdr:rowOff>3313</xdr:rowOff>
    </xdr:to>
    <xdr:sp macro="" textlink="">
      <xdr:nvSpPr>
        <xdr:cNvPr id="86" name="Text 11">
          <a:extLst>
            <a:ext uri="{FF2B5EF4-FFF2-40B4-BE49-F238E27FC236}">
              <a16:creationId xmlns:a16="http://schemas.microsoft.com/office/drawing/2014/main" id="{BE9F5118-33A6-46E3-BDC8-8388F0BAC731}"/>
            </a:ext>
          </a:extLst>
        </xdr:cNvPr>
        <xdr:cNvSpPr txBox="1">
          <a:spLocks noChangeArrowheads="1"/>
        </xdr:cNvSpPr>
      </xdr:nvSpPr>
      <xdr:spPr bwMode="auto">
        <a:xfrm>
          <a:off x="228600" y="2086103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87" name="Text 12">
          <a:extLst>
            <a:ext uri="{FF2B5EF4-FFF2-40B4-BE49-F238E27FC236}">
              <a16:creationId xmlns:a16="http://schemas.microsoft.com/office/drawing/2014/main" id="{67FC04C6-7B8D-4F13-98F5-A70AF51DFD9E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88" name="Text 13">
          <a:extLst>
            <a:ext uri="{FF2B5EF4-FFF2-40B4-BE49-F238E27FC236}">
              <a16:creationId xmlns:a16="http://schemas.microsoft.com/office/drawing/2014/main" id="{3FA36F1A-5B06-4178-A736-8E4FC32547EE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89" name="Text 3">
          <a:extLst>
            <a:ext uri="{FF2B5EF4-FFF2-40B4-BE49-F238E27FC236}">
              <a16:creationId xmlns:a16="http://schemas.microsoft.com/office/drawing/2014/main" id="{88B2F8CD-6374-4C4D-9AAD-4643B16FC3A8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90" name="Text 3">
          <a:extLst>
            <a:ext uri="{FF2B5EF4-FFF2-40B4-BE49-F238E27FC236}">
              <a16:creationId xmlns:a16="http://schemas.microsoft.com/office/drawing/2014/main" id="{CC42A1AD-3D10-483D-8F8F-46D6744B3604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91" name="Text 8">
          <a:extLst>
            <a:ext uri="{FF2B5EF4-FFF2-40B4-BE49-F238E27FC236}">
              <a16:creationId xmlns:a16="http://schemas.microsoft.com/office/drawing/2014/main" id="{F2BEFAE2-1853-450F-80F8-3CAB9F48918C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789</xdr:row>
      <xdr:rowOff>3313</xdr:rowOff>
    </xdr:from>
    <xdr:to>
      <xdr:col>0</xdr:col>
      <xdr:colOff>838200</xdr:colOff>
      <xdr:row>789</xdr:row>
      <xdr:rowOff>3313</xdr:rowOff>
    </xdr:to>
    <xdr:sp macro="" textlink="">
      <xdr:nvSpPr>
        <xdr:cNvPr id="92" name="Text 11">
          <a:extLst>
            <a:ext uri="{FF2B5EF4-FFF2-40B4-BE49-F238E27FC236}">
              <a16:creationId xmlns:a16="http://schemas.microsoft.com/office/drawing/2014/main" id="{BE41B44E-50B9-4DE3-A892-E20BDFDE9671}"/>
            </a:ext>
          </a:extLst>
        </xdr:cNvPr>
        <xdr:cNvSpPr txBox="1">
          <a:spLocks noChangeArrowheads="1"/>
        </xdr:cNvSpPr>
      </xdr:nvSpPr>
      <xdr:spPr bwMode="auto">
        <a:xfrm>
          <a:off x="228600" y="2086103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93" name="Text 12">
          <a:extLst>
            <a:ext uri="{FF2B5EF4-FFF2-40B4-BE49-F238E27FC236}">
              <a16:creationId xmlns:a16="http://schemas.microsoft.com/office/drawing/2014/main" id="{91849C3C-CE69-47E6-AB6A-BC0BA7C1945C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94" name="Text 13">
          <a:extLst>
            <a:ext uri="{FF2B5EF4-FFF2-40B4-BE49-F238E27FC236}">
              <a16:creationId xmlns:a16="http://schemas.microsoft.com/office/drawing/2014/main" id="{7B91F17B-802E-4185-A317-CB351249D954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95" name="Text 3">
          <a:extLst>
            <a:ext uri="{FF2B5EF4-FFF2-40B4-BE49-F238E27FC236}">
              <a16:creationId xmlns:a16="http://schemas.microsoft.com/office/drawing/2014/main" id="{D0098955-6E46-4979-8672-BA6E6CCD20F4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96" name="Text 3">
          <a:extLst>
            <a:ext uri="{FF2B5EF4-FFF2-40B4-BE49-F238E27FC236}">
              <a16:creationId xmlns:a16="http://schemas.microsoft.com/office/drawing/2014/main" id="{141A1029-E2F1-4598-A5C4-0A886F7F3F9C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97" name="Text 8">
          <a:extLst>
            <a:ext uri="{FF2B5EF4-FFF2-40B4-BE49-F238E27FC236}">
              <a16:creationId xmlns:a16="http://schemas.microsoft.com/office/drawing/2014/main" id="{E38711A2-56F0-4E1C-9CB8-B2F1D1E827D0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789</xdr:row>
      <xdr:rowOff>3313</xdr:rowOff>
    </xdr:from>
    <xdr:to>
      <xdr:col>0</xdr:col>
      <xdr:colOff>838200</xdr:colOff>
      <xdr:row>789</xdr:row>
      <xdr:rowOff>3313</xdr:rowOff>
    </xdr:to>
    <xdr:sp macro="" textlink="">
      <xdr:nvSpPr>
        <xdr:cNvPr id="98" name="Text 11">
          <a:extLst>
            <a:ext uri="{FF2B5EF4-FFF2-40B4-BE49-F238E27FC236}">
              <a16:creationId xmlns:a16="http://schemas.microsoft.com/office/drawing/2014/main" id="{DEEC61D7-237E-4BE8-A81D-53C6A1041144}"/>
            </a:ext>
          </a:extLst>
        </xdr:cNvPr>
        <xdr:cNvSpPr txBox="1">
          <a:spLocks noChangeArrowheads="1"/>
        </xdr:cNvSpPr>
      </xdr:nvSpPr>
      <xdr:spPr bwMode="auto">
        <a:xfrm>
          <a:off x="228600" y="2086103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99" name="Text 12">
          <a:extLst>
            <a:ext uri="{FF2B5EF4-FFF2-40B4-BE49-F238E27FC236}">
              <a16:creationId xmlns:a16="http://schemas.microsoft.com/office/drawing/2014/main" id="{163DFC47-5A8B-4BA9-87DE-2F0462915176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00" name="Text 13">
          <a:extLst>
            <a:ext uri="{FF2B5EF4-FFF2-40B4-BE49-F238E27FC236}">
              <a16:creationId xmlns:a16="http://schemas.microsoft.com/office/drawing/2014/main" id="{AB5B520B-B775-4D2C-862D-46AF55AB6A3B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01" name="Text 3">
          <a:extLst>
            <a:ext uri="{FF2B5EF4-FFF2-40B4-BE49-F238E27FC236}">
              <a16:creationId xmlns:a16="http://schemas.microsoft.com/office/drawing/2014/main" id="{0DD81432-877F-4D43-BCEA-E02443E17065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02" name="Text 8">
          <a:extLst>
            <a:ext uri="{FF2B5EF4-FFF2-40B4-BE49-F238E27FC236}">
              <a16:creationId xmlns:a16="http://schemas.microsoft.com/office/drawing/2014/main" id="{01F152F6-C0BC-4A5E-B6A8-DCF05CA09A80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789</xdr:row>
      <xdr:rowOff>3313</xdr:rowOff>
    </xdr:from>
    <xdr:to>
      <xdr:col>0</xdr:col>
      <xdr:colOff>838200</xdr:colOff>
      <xdr:row>789</xdr:row>
      <xdr:rowOff>3313</xdr:rowOff>
    </xdr:to>
    <xdr:sp macro="" textlink="">
      <xdr:nvSpPr>
        <xdr:cNvPr id="103" name="Text 11">
          <a:extLst>
            <a:ext uri="{FF2B5EF4-FFF2-40B4-BE49-F238E27FC236}">
              <a16:creationId xmlns:a16="http://schemas.microsoft.com/office/drawing/2014/main" id="{A3B19392-7F8D-46EC-992C-2C2CC8ADD203}"/>
            </a:ext>
          </a:extLst>
        </xdr:cNvPr>
        <xdr:cNvSpPr txBox="1">
          <a:spLocks noChangeArrowheads="1"/>
        </xdr:cNvSpPr>
      </xdr:nvSpPr>
      <xdr:spPr bwMode="auto">
        <a:xfrm>
          <a:off x="228600" y="2086103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04" name="Text 12">
          <a:extLst>
            <a:ext uri="{FF2B5EF4-FFF2-40B4-BE49-F238E27FC236}">
              <a16:creationId xmlns:a16="http://schemas.microsoft.com/office/drawing/2014/main" id="{49027A8F-8C7E-4F61-931B-8E8E45810689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05" name="Text 13">
          <a:extLst>
            <a:ext uri="{FF2B5EF4-FFF2-40B4-BE49-F238E27FC236}">
              <a16:creationId xmlns:a16="http://schemas.microsoft.com/office/drawing/2014/main" id="{D19FA42C-B1BA-4B19-9BEA-2E013516939D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06" name="Text 3">
          <a:extLst>
            <a:ext uri="{FF2B5EF4-FFF2-40B4-BE49-F238E27FC236}">
              <a16:creationId xmlns:a16="http://schemas.microsoft.com/office/drawing/2014/main" id="{673CCC4E-411A-4FB3-83C6-CFE66568CF30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07" name="Text 8">
          <a:extLst>
            <a:ext uri="{FF2B5EF4-FFF2-40B4-BE49-F238E27FC236}">
              <a16:creationId xmlns:a16="http://schemas.microsoft.com/office/drawing/2014/main" id="{5C9BD359-D101-4745-82D3-70FEBD518D8A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789</xdr:row>
      <xdr:rowOff>3313</xdr:rowOff>
    </xdr:from>
    <xdr:to>
      <xdr:col>0</xdr:col>
      <xdr:colOff>838200</xdr:colOff>
      <xdr:row>789</xdr:row>
      <xdr:rowOff>3313</xdr:rowOff>
    </xdr:to>
    <xdr:sp macro="" textlink="">
      <xdr:nvSpPr>
        <xdr:cNvPr id="108" name="Text 11">
          <a:extLst>
            <a:ext uri="{FF2B5EF4-FFF2-40B4-BE49-F238E27FC236}">
              <a16:creationId xmlns:a16="http://schemas.microsoft.com/office/drawing/2014/main" id="{8984C1FB-8BAF-43F7-ADC1-51A192E9B4D9}"/>
            </a:ext>
          </a:extLst>
        </xdr:cNvPr>
        <xdr:cNvSpPr txBox="1">
          <a:spLocks noChangeArrowheads="1"/>
        </xdr:cNvSpPr>
      </xdr:nvSpPr>
      <xdr:spPr bwMode="auto">
        <a:xfrm>
          <a:off x="228600" y="2086103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09" name="Text 12">
          <a:extLst>
            <a:ext uri="{FF2B5EF4-FFF2-40B4-BE49-F238E27FC236}">
              <a16:creationId xmlns:a16="http://schemas.microsoft.com/office/drawing/2014/main" id="{CB2BE1A4-15F3-4FA3-9674-C7532512A41F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10" name="Text 13">
          <a:extLst>
            <a:ext uri="{FF2B5EF4-FFF2-40B4-BE49-F238E27FC236}">
              <a16:creationId xmlns:a16="http://schemas.microsoft.com/office/drawing/2014/main" id="{C8E7F99F-3314-40EA-9124-4B50C31524D5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11" name="Text 3">
          <a:extLst>
            <a:ext uri="{FF2B5EF4-FFF2-40B4-BE49-F238E27FC236}">
              <a16:creationId xmlns:a16="http://schemas.microsoft.com/office/drawing/2014/main" id="{E3A5F303-4811-47E7-BB56-70F4D95C6EE0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12" name="Text 3">
          <a:extLst>
            <a:ext uri="{FF2B5EF4-FFF2-40B4-BE49-F238E27FC236}">
              <a16:creationId xmlns:a16="http://schemas.microsoft.com/office/drawing/2014/main" id="{75C796ED-9CA2-466B-948A-D370E1E6C836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13" name="Text 8">
          <a:extLst>
            <a:ext uri="{FF2B5EF4-FFF2-40B4-BE49-F238E27FC236}">
              <a16:creationId xmlns:a16="http://schemas.microsoft.com/office/drawing/2014/main" id="{352DC3F5-497B-4E6B-82D8-A3029EB4AEC9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789</xdr:row>
      <xdr:rowOff>3313</xdr:rowOff>
    </xdr:from>
    <xdr:to>
      <xdr:col>0</xdr:col>
      <xdr:colOff>838200</xdr:colOff>
      <xdr:row>789</xdr:row>
      <xdr:rowOff>3313</xdr:rowOff>
    </xdr:to>
    <xdr:sp macro="" textlink="">
      <xdr:nvSpPr>
        <xdr:cNvPr id="114" name="Text 11">
          <a:extLst>
            <a:ext uri="{FF2B5EF4-FFF2-40B4-BE49-F238E27FC236}">
              <a16:creationId xmlns:a16="http://schemas.microsoft.com/office/drawing/2014/main" id="{C3600C5F-910E-45F0-B1F5-365DF0BC99A4}"/>
            </a:ext>
          </a:extLst>
        </xdr:cNvPr>
        <xdr:cNvSpPr txBox="1">
          <a:spLocks noChangeArrowheads="1"/>
        </xdr:cNvSpPr>
      </xdr:nvSpPr>
      <xdr:spPr bwMode="auto">
        <a:xfrm>
          <a:off x="228600" y="2086103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15" name="Text 12">
          <a:extLst>
            <a:ext uri="{FF2B5EF4-FFF2-40B4-BE49-F238E27FC236}">
              <a16:creationId xmlns:a16="http://schemas.microsoft.com/office/drawing/2014/main" id="{24F7ECB0-87C3-49E4-92FF-AA5BC2F97C54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16" name="Text 13">
          <a:extLst>
            <a:ext uri="{FF2B5EF4-FFF2-40B4-BE49-F238E27FC236}">
              <a16:creationId xmlns:a16="http://schemas.microsoft.com/office/drawing/2014/main" id="{A4CDA976-D113-4F9E-8817-40D086205CB0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17" name="Text 3">
          <a:extLst>
            <a:ext uri="{FF2B5EF4-FFF2-40B4-BE49-F238E27FC236}">
              <a16:creationId xmlns:a16="http://schemas.microsoft.com/office/drawing/2014/main" id="{48FAA521-9B59-4D8C-86D7-C523BB96ADFF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18" name="Text 3">
          <a:extLst>
            <a:ext uri="{FF2B5EF4-FFF2-40B4-BE49-F238E27FC236}">
              <a16:creationId xmlns:a16="http://schemas.microsoft.com/office/drawing/2014/main" id="{9CBFA38E-A47A-4EE8-B7CD-C21455AB39F2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19" name="Text 8">
          <a:extLst>
            <a:ext uri="{FF2B5EF4-FFF2-40B4-BE49-F238E27FC236}">
              <a16:creationId xmlns:a16="http://schemas.microsoft.com/office/drawing/2014/main" id="{85BF534E-76EE-44F8-9A58-D0451AADF0FD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789</xdr:row>
      <xdr:rowOff>3313</xdr:rowOff>
    </xdr:from>
    <xdr:to>
      <xdr:col>0</xdr:col>
      <xdr:colOff>838200</xdr:colOff>
      <xdr:row>789</xdr:row>
      <xdr:rowOff>3313</xdr:rowOff>
    </xdr:to>
    <xdr:sp macro="" textlink="">
      <xdr:nvSpPr>
        <xdr:cNvPr id="120" name="Text 11">
          <a:extLst>
            <a:ext uri="{FF2B5EF4-FFF2-40B4-BE49-F238E27FC236}">
              <a16:creationId xmlns:a16="http://schemas.microsoft.com/office/drawing/2014/main" id="{CDE1E469-FD13-4C85-B37C-52ABB219AF45}"/>
            </a:ext>
          </a:extLst>
        </xdr:cNvPr>
        <xdr:cNvSpPr txBox="1">
          <a:spLocks noChangeArrowheads="1"/>
        </xdr:cNvSpPr>
      </xdr:nvSpPr>
      <xdr:spPr bwMode="auto">
        <a:xfrm>
          <a:off x="228600" y="2086103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21" name="Text 12">
          <a:extLst>
            <a:ext uri="{FF2B5EF4-FFF2-40B4-BE49-F238E27FC236}">
              <a16:creationId xmlns:a16="http://schemas.microsoft.com/office/drawing/2014/main" id="{EF9763BC-2F28-4DC3-B343-FDB841EE7DDB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22" name="Text 13">
          <a:extLst>
            <a:ext uri="{FF2B5EF4-FFF2-40B4-BE49-F238E27FC236}">
              <a16:creationId xmlns:a16="http://schemas.microsoft.com/office/drawing/2014/main" id="{93931B16-3C80-4A3F-813E-FD9136DFF437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23" name="Text 3">
          <a:extLst>
            <a:ext uri="{FF2B5EF4-FFF2-40B4-BE49-F238E27FC236}">
              <a16:creationId xmlns:a16="http://schemas.microsoft.com/office/drawing/2014/main" id="{EE7C77DC-786B-4DC9-8431-8C593406A33D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24" name="Text 8">
          <a:extLst>
            <a:ext uri="{FF2B5EF4-FFF2-40B4-BE49-F238E27FC236}">
              <a16:creationId xmlns:a16="http://schemas.microsoft.com/office/drawing/2014/main" id="{4968890F-DDC1-4F70-A607-A18D05DF2E50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789</xdr:row>
      <xdr:rowOff>3313</xdr:rowOff>
    </xdr:from>
    <xdr:to>
      <xdr:col>0</xdr:col>
      <xdr:colOff>838200</xdr:colOff>
      <xdr:row>789</xdr:row>
      <xdr:rowOff>3313</xdr:rowOff>
    </xdr:to>
    <xdr:sp macro="" textlink="">
      <xdr:nvSpPr>
        <xdr:cNvPr id="125" name="Text 11">
          <a:extLst>
            <a:ext uri="{FF2B5EF4-FFF2-40B4-BE49-F238E27FC236}">
              <a16:creationId xmlns:a16="http://schemas.microsoft.com/office/drawing/2014/main" id="{269864FD-5F7C-4430-B9B1-ACCB2284DE1B}"/>
            </a:ext>
          </a:extLst>
        </xdr:cNvPr>
        <xdr:cNvSpPr txBox="1">
          <a:spLocks noChangeArrowheads="1"/>
        </xdr:cNvSpPr>
      </xdr:nvSpPr>
      <xdr:spPr bwMode="auto">
        <a:xfrm>
          <a:off x="228600" y="2086103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26" name="Text 12">
          <a:extLst>
            <a:ext uri="{FF2B5EF4-FFF2-40B4-BE49-F238E27FC236}">
              <a16:creationId xmlns:a16="http://schemas.microsoft.com/office/drawing/2014/main" id="{76B54C55-E9EC-4BEC-BCE3-3D6F115B936C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27" name="Text 13">
          <a:extLst>
            <a:ext uri="{FF2B5EF4-FFF2-40B4-BE49-F238E27FC236}">
              <a16:creationId xmlns:a16="http://schemas.microsoft.com/office/drawing/2014/main" id="{5D7F93F2-052B-48A1-805D-375C2ED3C2B8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28" name="Text 3">
          <a:extLst>
            <a:ext uri="{FF2B5EF4-FFF2-40B4-BE49-F238E27FC236}">
              <a16:creationId xmlns:a16="http://schemas.microsoft.com/office/drawing/2014/main" id="{4341C086-C928-4294-8F2A-28E1DBD7E01B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29" name="Text 8">
          <a:extLst>
            <a:ext uri="{FF2B5EF4-FFF2-40B4-BE49-F238E27FC236}">
              <a16:creationId xmlns:a16="http://schemas.microsoft.com/office/drawing/2014/main" id="{0082CB21-7B2B-4FAE-811D-8146858E7A69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789</xdr:row>
      <xdr:rowOff>3313</xdr:rowOff>
    </xdr:from>
    <xdr:to>
      <xdr:col>0</xdr:col>
      <xdr:colOff>838200</xdr:colOff>
      <xdr:row>789</xdr:row>
      <xdr:rowOff>3313</xdr:rowOff>
    </xdr:to>
    <xdr:sp macro="" textlink="">
      <xdr:nvSpPr>
        <xdr:cNvPr id="130" name="Text 11">
          <a:extLst>
            <a:ext uri="{FF2B5EF4-FFF2-40B4-BE49-F238E27FC236}">
              <a16:creationId xmlns:a16="http://schemas.microsoft.com/office/drawing/2014/main" id="{EB2974CF-4786-40A5-A62F-878FD88822D3}"/>
            </a:ext>
          </a:extLst>
        </xdr:cNvPr>
        <xdr:cNvSpPr txBox="1">
          <a:spLocks noChangeArrowheads="1"/>
        </xdr:cNvSpPr>
      </xdr:nvSpPr>
      <xdr:spPr bwMode="auto">
        <a:xfrm>
          <a:off x="228600" y="2086103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31" name="Text 12">
          <a:extLst>
            <a:ext uri="{FF2B5EF4-FFF2-40B4-BE49-F238E27FC236}">
              <a16:creationId xmlns:a16="http://schemas.microsoft.com/office/drawing/2014/main" id="{B0D6110A-05F8-4EBC-A273-A398C700C9F9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32" name="Text 13">
          <a:extLst>
            <a:ext uri="{FF2B5EF4-FFF2-40B4-BE49-F238E27FC236}">
              <a16:creationId xmlns:a16="http://schemas.microsoft.com/office/drawing/2014/main" id="{BAAA9040-E3C8-45C0-A6AA-2006B08B18E3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789</xdr:row>
      <xdr:rowOff>3313</xdr:rowOff>
    </xdr:from>
    <xdr:to>
      <xdr:col>1</xdr:col>
      <xdr:colOff>0</xdr:colOff>
      <xdr:row>789</xdr:row>
      <xdr:rowOff>3313</xdr:rowOff>
    </xdr:to>
    <xdr:sp macro="" textlink="">
      <xdr:nvSpPr>
        <xdr:cNvPr id="133" name="Text 3">
          <a:extLst>
            <a:ext uri="{FF2B5EF4-FFF2-40B4-BE49-F238E27FC236}">
              <a16:creationId xmlns:a16="http://schemas.microsoft.com/office/drawing/2014/main" id="{356C63E7-0472-4C3A-995A-CD7E164D5E10}"/>
            </a:ext>
          </a:extLst>
        </xdr:cNvPr>
        <xdr:cNvSpPr txBox="1">
          <a:spLocks noChangeArrowheads="1"/>
        </xdr:cNvSpPr>
      </xdr:nvSpPr>
      <xdr:spPr bwMode="auto">
        <a:xfrm>
          <a:off x="1571625" y="2086103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34" name="Text 3">
          <a:extLst>
            <a:ext uri="{FF2B5EF4-FFF2-40B4-BE49-F238E27FC236}">
              <a16:creationId xmlns:a16="http://schemas.microsoft.com/office/drawing/2014/main" id="{CF61F3C6-672E-4446-9FE2-D78B14B61084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35" name="Text 8">
          <a:extLst>
            <a:ext uri="{FF2B5EF4-FFF2-40B4-BE49-F238E27FC236}">
              <a16:creationId xmlns:a16="http://schemas.microsoft.com/office/drawing/2014/main" id="{39219688-7F80-4143-941E-1D4A912A9E66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136" name="Text 11">
          <a:extLst>
            <a:ext uri="{FF2B5EF4-FFF2-40B4-BE49-F238E27FC236}">
              <a16:creationId xmlns:a16="http://schemas.microsoft.com/office/drawing/2014/main" id="{ED3A9281-D2BE-44DA-9985-4A1EBA6F4A9F}"/>
            </a:ext>
          </a:extLst>
        </xdr:cNvPr>
        <xdr:cNvSpPr txBox="1">
          <a:spLocks noChangeArrowheads="1"/>
        </xdr:cNvSpPr>
      </xdr:nvSpPr>
      <xdr:spPr bwMode="auto">
        <a:xfrm>
          <a:off x="228600" y="178739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37" name="Text 12">
          <a:extLst>
            <a:ext uri="{FF2B5EF4-FFF2-40B4-BE49-F238E27FC236}">
              <a16:creationId xmlns:a16="http://schemas.microsoft.com/office/drawing/2014/main" id="{A7AA6139-910F-4281-A709-6EF9FBA09172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38" name="Text 13">
          <a:extLst>
            <a:ext uri="{FF2B5EF4-FFF2-40B4-BE49-F238E27FC236}">
              <a16:creationId xmlns:a16="http://schemas.microsoft.com/office/drawing/2014/main" id="{F3A8324E-E7B0-4BDA-9E6D-D0A0CB7B241C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39" name="Text 3">
          <a:extLst>
            <a:ext uri="{FF2B5EF4-FFF2-40B4-BE49-F238E27FC236}">
              <a16:creationId xmlns:a16="http://schemas.microsoft.com/office/drawing/2014/main" id="{1390A736-0220-446F-A9AF-CACD5D1784F9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40" name="Text 3">
          <a:extLst>
            <a:ext uri="{FF2B5EF4-FFF2-40B4-BE49-F238E27FC236}">
              <a16:creationId xmlns:a16="http://schemas.microsoft.com/office/drawing/2014/main" id="{D01ED4D8-00EE-4FFD-B0F2-5B6B8BB7609B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41" name="Text 8">
          <a:extLst>
            <a:ext uri="{FF2B5EF4-FFF2-40B4-BE49-F238E27FC236}">
              <a16:creationId xmlns:a16="http://schemas.microsoft.com/office/drawing/2014/main" id="{5258946D-88CD-47C6-A5F9-97DC006D2CEA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142" name="Text 11">
          <a:extLst>
            <a:ext uri="{FF2B5EF4-FFF2-40B4-BE49-F238E27FC236}">
              <a16:creationId xmlns:a16="http://schemas.microsoft.com/office/drawing/2014/main" id="{56F79356-B32F-448B-98D1-C41CD7CBF78B}"/>
            </a:ext>
          </a:extLst>
        </xdr:cNvPr>
        <xdr:cNvSpPr txBox="1">
          <a:spLocks noChangeArrowheads="1"/>
        </xdr:cNvSpPr>
      </xdr:nvSpPr>
      <xdr:spPr bwMode="auto">
        <a:xfrm>
          <a:off x="228600" y="178739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43" name="Text 12">
          <a:extLst>
            <a:ext uri="{FF2B5EF4-FFF2-40B4-BE49-F238E27FC236}">
              <a16:creationId xmlns:a16="http://schemas.microsoft.com/office/drawing/2014/main" id="{2635D888-BA81-44A1-89AE-90F8BF0363BC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44" name="Text 13">
          <a:extLst>
            <a:ext uri="{FF2B5EF4-FFF2-40B4-BE49-F238E27FC236}">
              <a16:creationId xmlns:a16="http://schemas.microsoft.com/office/drawing/2014/main" id="{212FE1DA-3F3D-4368-AAF2-D7B68E59AC67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45" name="Text 3">
          <a:extLst>
            <a:ext uri="{FF2B5EF4-FFF2-40B4-BE49-F238E27FC236}">
              <a16:creationId xmlns:a16="http://schemas.microsoft.com/office/drawing/2014/main" id="{845B2C30-ACC8-4393-A3CD-7898DB91D94A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46" name="Text 8">
          <a:extLst>
            <a:ext uri="{FF2B5EF4-FFF2-40B4-BE49-F238E27FC236}">
              <a16:creationId xmlns:a16="http://schemas.microsoft.com/office/drawing/2014/main" id="{0DA83C81-6D0E-4F5B-9DA3-B5E461559827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147" name="Text 11">
          <a:extLst>
            <a:ext uri="{FF2B5EF4-FFF2-40B4-BE49-F238E27FC236}">
              <a16:creationId xmlns:a16="http://schemas.microsoft.com/office/drawing/2014/main" id="{FC09F55A-382E-4B97-9D48-0EAF9F8624A6}"/>
            </a:ext>
          </a:extLst>
        </xdr:cNvPr>
        <xdr:cNvSpPr txBox="1">
          <a:spLocks noChangeArrowheads="1"/>
        </xdr:cNvSpPr>
      </xdr:nvSpPr>
      <xdr:spPr bwMode="auto">
        <a:xfrm>
          <a:off x="228600" y="178739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48" name="Text 12">
          <a:extLst>
            <a:ext uri="{FF2B5EF4-FFF2-40B4-BE49-F238E27FC236}">
              <a16:creationId xmlns:a16="http://schemas.microsoft.com/office/drawing/2014/main" id="{00847919-3E5B-4C20-81A0-25C1712F0EC4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49" name="Text 13">
          <a:extLst>
            <a:ext uri="{FF2B5EF4-FFF2-40B4-BE49-F238E27FC236}">
              <a16:creationId xmlns:a16="http://schemas.microsoft.com/office/drawing/2014/main" id="{96E1D078-EC3A-4BC1-8B2E-4F83FFD77BCC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50" name="Text 3">
          <a:extLst>
            <a:ext uri="{FF2B5EF4-FFF2-40B4-BE49-F238E27FC236}">
              <a16:creationId xmlns:a16="http://schemas.microsoft.com/office/drawing/2014/main" id="{4B8A81E7-120C-47CA-AF5D-C4E0A6DBA011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51" name="Text 8">
          <a:extLst>
            <a:ext uri="{FF2B5EF4-FFF2-40B4-BE49-F238E27FC236}">
              <a16:creationId xmlns:a16="http://schemas.microsoft.com/office/drawing/2014/main" id="{BA19D924-B921-4CB6-B4DE-F60696ADF304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152" name="Text 11">
          <a:extLst>
            <a:ext uri="{FF2B5EF4-FFF2-40B4-BE49-F238E27FC236}">
              <a16:creationId xmlns:a16="http://schemas.microsoft.com/office/drawing/2014/main" id="{3364C014-05B9-444D-AA4B-5017F8E43286}"/>
            </a:ext>
          </a:extLst>
        </xdr:cNvPr>
        <xdr:cNvSpPr txBox="1">
          <a:spLocks noChangeArrowheads="1"/>
        </xdr:cNvSpPr>
      </xdr:nvSpPr>
      <xdr:spPr bwMode="auto">
        <a:xfrm>
          <a:off x="228600" y="178739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53" name="Text 12">
          <a:extLst>
            <a:ext uri="{FF2B5EF4-FFF2-40B4-BE49-F238E27FC236}">
              <a16:creationId xmlns:a16="http://schemas.microsoft.com/office/drawing/2014/main" id="{3BC07011-6B4D-468E-AE85-C9E083E5BF80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54" name="Text 13">
          <a:extLst>
            <a:ext uri="{FF2B5EF4-FFF2-40B4-BE49-F238E27FC236}">
              <a16:creationId xmlns:a16="http://schemas.microsoft.com/office/drawing/2014/main" id="{44465574-D0D1-434D-8548-5DC40A137C26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55" name="Text 3">
          <a:extLst>
            <a:ext uri="{FF2B5EF4-FFF2-40B4-BE49-F238E27FC236}">
              <a16:creationId xmlns:a16="http://schemas.microsoft.com/office/drawing/2014/main" id="{88B25701-B453-49D6-A2BA-9F2B0549CA7E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56" name="Text 3">
          <a:extLst>
            <a:ext uri="{FF2B5EF4-FFF2-40B4-BE49-F238E27FC236}">
              <a16:creationId xmlns:a16="http://schemas.microsoft.com/office/drawing/2014/main" id="{45F54355-F130-4E8B-B0FB-A129A3511624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57" name="Text 8">
          <a:extLst>
            <a:ext uri="{FF2B5EF4-FFF2-40B4-BE49-F238E27FC236}">
              <a16:creationId xmlns:a16="http://schemas.microsoft.com/office/drawing/2014/main" id="{DB76598B-A556-426A-8F60-1AA72208D050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158" name="Text 11">
          <a:extLst>
            <a:ext uri="{FF2B5EF4-FFF2-40B4-BE49-F238E27FC236}">
              <a16:creationId xmlns:a16="http://schemas.microsoft.com/office/drawing/2014/main" id="{A9B5455A-B382-4F00-ACEF-81E9E2B06963}"/>
            </a:ext>
          </a:extLst>
        </xdr:cNvPr>
        <xdr:cNvSpPr txBox="1">
          <a:spLocks noChangeArrowheads="1"/>
        </xdr:cNvSpPr>
      </xdr:nvSpPr>
      <xdr:spPr bwMode="auto">
        <a:xfrm>
          <a:off x="228600" y="178739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59" name="Text 12">
          <a:extLst>
            <a:ext uri="{FF2B5EF4-FFF2-40B4-BE49-F238E27FC236}">
              <a16:creationId xmlns:a16="http://schemas.microsoft.com/office/drawing/2014/main" id="{7C938140-6670-430A-9AF9-324EBE44FD7F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60" name="Text 13">
          <a:extLst>
            <a:ext uri="{FF2B5EF4-FFF2-40B4-BE49-F238E27FC236}">
              <a16:creationId xmlns:a16="http://schemas.microsoft.com/office/drawing/2014/main" id="{AAC994D0-1237-4417-B493-97FBCA4CE0E6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61" name="Text 3">
          <a:extLst>
            <a:ext uri="{FF2B5EF4-FFF2-40B4-BE49-F238E27FC236}">
              <a16:creationId xmlns:a16="http://schemas.microsoft.com/office/drawing/2014/main" id="{516DBED3-008F-403D-AC5A-B373E9F26351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62" name="Text 3">
          <a:extLst>
            <a:ext uri="{FF2B5EF4-FFF2-40B4-BE49-F238E27FC236}">
              <a16:creationId xmlns:a16="http://schemas.microsoft.com/office/drawing/2014/main" id="{9A2D580C-F6F4-4690-A0BE-BE49333A9BFE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63" name="Text 8">
          <a:extLst>
            <a:ext uri="{FF2B5EF4-FFF2-40B4-BE49-F238E27FC236}">
              <a16:creationId xmlns:a16="http://schemas.microsoft.com/office/drawing/2014/main" id="{B74D2208-9805-4788-AB81-AB497BCC0D0E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164" name="Text 11">
          <a:extLst>
            <a:ext uri="{FF2B5EF4-FFF2-40B4-BE49-F238E27FC236}">
              <a16:creationId xmlns:a16="http://schemas.microsoft.com/office/drawing/2014/main" id="{B7586176-8A41-406F-B7E0-D990D09CE8A8}"/>
            </a:ext>
          </a:extLst>
        </xdr:cNvPr>
        <xdr:cNvSpPr txBox="1">
          <a:spLocks noChangeArrowheads="1"/>
        </xdr:cNvSpPr>
      </xdr:nvSpPr>
      <xdr:spPr bwMode="auto">
        <a:xfrm>
          <a:off x="228600" y="178739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65" name="Text 12">
          <a:extLst>
            <a:ext uri="{FF2B5EF4-FFF2-40B4-BE49-F238E27FC236}">
              <a16:creationId xmlns:a16="http://schemas.microsoft.com/office/drawing/2014/main" id="{65BE34CE-85E8-4008-907F-44909C862431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66" name="Text 13">
          <a:extLst>
            <a:ext uri="{FF2B5EF4-FFF2-40B4-BE49-F238E27FC236}">
              <a16:creationId xmlns:a16="http://schemas.microsoft.com/office/drawing/2014/main" id="{A0A3B4B2-BBE8-4F61-93E3-F849705F3098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67" name="Text 3">
          <a:extLst>
            <a:ext uri="{FF2B5EF4-FFF2-40B4-BE49-F238E27FC236}">
              <a16:creationId xmlns:a16="http://schemas.microsoft.com/office/drawing/2014/main" id="{25972100-C865-4C54-BB74-10EE8C2B165B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68" name="Text 8">
          <a:extLst>
            <a:ext uri="{FF2B5EF4-FFF2-40B4-BE49-F238E27FC236}">
              <a16:creationId xmlns:a16="http://schemas.microsoft.com/office/drawing/2014/main" id="{E361CFFC-74E7-48E8-B23A-F48611375711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169" name="Text 11">
          <a:extLst>
            <a:ext uri="{FF2B5EF4-FFF2-40B4-BE49-F238E27FC236}">
              <a16:creationId xmlns:a16="http://schemas.microsoft.com/office/drawing/2014/main" id="{9E76727E-6D3B-4D57-B228-93D387049A94}"/>
            </a:ext>
          </a:extLst>
        </xdr:cNvPr>
        <xdr:cNvSpPr txBox="1">
          <a:spLocks noChangeArrowheads="1"/>
        </xdr:cNvSpPr>
      </xdr:nvSpPr>
      <xdr:spPr bwMode="auto">
        <a:xfrm>
          <a:off x="228600" y="178739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70" name="Text 12">
          <a:extLst>
            <a:ext uri="{FF2B5EF4-FFF2-40B4-BE49-F238E27FC236}">
              <a16:creationId xmlns:a16="http://schemas.microsoft.com/office/drawing/2014/main" id="{8F0FB05C-60B6-40F2-96AA-E4C06B8EC277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71" name="Text 13">
          <a:extLst>
            <a:ext uri="{FF2B5EF4-FFF2-40B4-BE49-F238E27FC236}">
              <a16:creationId xmlns:a16="http://schemas.microsoft.com/office/drawing/2014/main" id="{699B8838-0F4F-4918-8AFB-4EC4E9C29550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72" name="Text 3">
          <a:extLst>
            <a:ext uri="{FF2B5EF4-FFF2-40B4-BE49-F238E27FC236}">
              <a16:creationId xmlns:a16="http://schemas.microsoft.com/office/drawing/2014/main" id="{558DF2B8-DDF6-4EB7-98FD-F50D91A516AA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73" name="Text 8">
          <a:extLst>
            <a:ext uri="{FF2B5EF4-FFF2-40B4-BE49-F238E27FC236}">
              <a16:creationId xmlns:a16="http://schemas.microsoft.com/office/drawing/2014/main" id="{A0E95131-CB18-4D43-AFBB-BE5D3F8AF7E5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174" name="Text 11">
          <a:extLst>
            <a:ext uri="{FF2B5EF4-FFF2-40B4-BE49-F238E27FC236}">
              <a16:creationId xmlns:a16="http://schemas.microsoft.com/office/drawing/2014/main" id="{73D08D64-C32E-4628-B29E-9D54C3FADAA9}"/>
            </a:ext>
          </a:extLst>
        </xdr:cNvPr>
        <xdr:cNvSpPr txBox="1">
          <a:spLocks noChangeArrowheads="1"/>
        </xdr:cNvSpPr>
      </xdr:nvSpPr>
      <xdr:spPr bwMode="auto">
        <a:xfrm>
          <a:off x="228600" y="178739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75" name="Text 12">
          <a:extLst>
            <a:ext uri="{FF2B5EF4-FFF2-40B4-BE49-F238E27FC236}">
              <a16:creationId xmlns:a16="http://schemas.microsoft.com/office/drawing/2014/main" id="{B7C5FB83-5456-4398-9B37-2A47257EBC7A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76" name="Text 13">
          <a:extLst>
            <a:ext uri="{FF2B5EF4-FFF2-40B4-BE49-F238E27FC236}">
              <a16:creationId xmlns:a16="http://schemas.microsoft.com/office/drawing/2014/main" id="{27D2C979-ED70-4326-A2BD-BE5483B5C261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77" name="Text 3">
          <a:extLst>
            <a:ext uri="{FF2B5EF4-FFF2-40B4-BE49-F238E27FC236}">
              <a16:creationId xmlns:a16="http://schemas.microsoft.com/office/drawing/2014/main" id="{A588FA88-1767-449B-90C0-143953405C26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78" name="Text 3">
          <a:extLst>
            <a:ext uri="{FF2B5EF4-FFF2-40B4-BE49-F238E27FC236}">
              <a16:creationId xmlns:a16="http://schemas.microsoft.com/office/drawing/2014/main" id="{2C245F95-8F2B-4CF7-9BEB-04F8F3A4B8D8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79" name="Text 8">
          <a:extLst>
            <a:ext uri="{FF2B5EF4-FFF2-40B4-BE49-F238E27FC236}">
              <a16:creationId xmlns:a16="http://schemas.microsoft.com/office/drawing/2014/main" id="{01DB5EC5-EAB9-4691-8B41-D54AC7E0E94A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180" name="Text 11">
          <a:extLst>
            <a:ext uri="{FF2B5EF4-FFF2-40B4-BE49-F238E27FC236}">
              <a16:creationId xmlns:a16="http://schemas.microsoft.com/office/drawing/2014/main" id="{18A9E081-939C-4129-B490-2BF12B36F27B}"/>
            </a:ext>
          </a:extLst>
        </xdr:cNvPr>
        <xdr:cNvSpPr txBox="1">
          <a:spLocks noChangeArrowheads="1"/>
        </xdr:cNvSpPr>
      </xdr:nvSpPr>
      <xdr:spPr bwMode="auto">
        <a:xfrm>
          <a:off x="228600" y="178739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81" name="Text 12">
          <a:extLst>
            <a:ext uri="{FF2B5EF4-FFF2-40B4-BE49-F238E27FC236}">
              <a16:creationId xmlns:a16="http://schemas.microsoft.com/office/drawing/2014/main" id="{574D37A6-ABE4-4CC0-B483-3D94375ECCA8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82" name="Text 13">
          <a:extLst>
            <a:ext uri="{FF2B5EF4-FFF2-40B4-BE49-F238E27FC236}">
              <a16:creationId xmlns:a16="http://schemas.microsoft.com/office/drawing/2014/main" id="{50232B33-3854-4305-BCF2-2708BC454C7C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83" name="Text 3">
          <a:extLst>
            <a:ext uri="{FF2B5EF4-FFF2-40B4-BE49-F238E27FC236}">
              <a16:creationId xmlns:a16="http://schemas.microsoft.com/office/drawing/2014/main" id="{72F37F57-7719-46DE-A69F-16383F87B863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84" name="Text 3">
          <a:extLst>
            <a:ext uri="{FF2B5EF4-FFF2-40B4-BE49-F238E27FC236}">
              <a16:creationId xmlns:a16="http://schemas.microsoft.com/office/drawing/2014/main" id="{3C72F4E5-E5C7-40BF-9141-6CEF63562852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85" name="Text 8">
          <a:extLst>
            <a:ext uri="{FF2B5EF4-FFF2-40B4-BE49-F238E27FC236}">
              <a16:creationId xmlns:a16="http://schemas.microsoft.com/office/drawing/2014/main" id="{ED99D1F4-78E7-4A2F-A8C9-48A4D36C75CD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186" name="Text 11">
          <a:extLst>
            <a:ext uri="{FF2B5EF4-FFF2-40B4-BE49-F238E27FC236}">
              <a16:creationId xmlns:a16="http://schemas.microsoft.com/office/drawing/2014/main" id="{B6F20E8A-DF8D-4B44-BA32-5485D3560631}"/>
            </a:ext>
          </a:extLst>
        </xdr:cNvPr>
        <xdr:cNvSpPr txBox="1">
          <a:spLocks noChangeArrowheads="1"/>
        </xdr:cNvSpPr>
      </xdr:nvSpPr>
      <xdr:spPr bwMode="auto">
        <a:xfrm>
          <a:off x="228600" y="178739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87" name="Text 12">
          <a:extLst>
            <a:ext uri="{FF2B5EF4-FFF2-40B4-BE49-F238E27FC236}">
              <a16:creationId xmlns:a16="http://schemas.microsoft.com/office/drawing/2014/main" id="{280EB290-8FF9-4330-8D47-AEADE1DECABE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88" name="Text 13">
          <a:extLst>
            <a:ext uri="{FF2B5EF4-FFF2-40B4-BE49-F238E27FC236}">
              <a16:creationId xmlns:a16="http://schemas.microsoft.com/office/drawing/2014/main" id="{9305D4BE-8152-4252-93BE-DA0D6BB778FF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89" name="Text 3">
          <a:extLst>
            <a:ext uri="{FF2B5EF4-FFF2-40B4-BE49-F238E27FC236}">
              <a16:creationId xmlns:a16="http://schemas.microsoft.com/office/drawing/2014/main" id="{5C1FBFD8-B4E3-4DA6-B31A-227D2921FB1F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90" name="Text 8">
          <a:extLst>
            <a:ext uri="{FF2B5EF4-FFF2-40B4-BE49-F238E27FC236}">
              <a16:creationId xmlns:a16="http://schemas.microsoft.com/office/drawing/2014/main" id="{23EDBA20-B9D0-4D80-9881-E260355B79A9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191" name="Text 11">
          <a:extLst>
            <a:ext uri="{FF2B5EF4-FFF2-40B4-BE49-F238E27FC236}">
              <a16:creationId xmlns:a16="http://schemas.microsoft.com/office/drawing/2014/main" id="{80902280-0E3A-47CA-9B4E-A369861BA334}"/>
            </a:ext>
          </a:extLst>
        </xdr:cNvPr>
        <xdr:cNvSpPr txBox="1">
          <a:spLocks noChangeArrowheads="1"/>
        </xdr:cNvSpPr>
      </xdr:nvSpPr>
      <xdr:spPr bwMode="auto">
        <a:xfrm>
          <a:off x="228600" y="178739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92" name="Text 12">
          <a:extLst>
            <a:ext uri="{FF2B5EF4-FFF2-40B4-BE49-F238E27FC236}">
              <a16:creationId xmlns:a16="http://schemas.microsoft.com/office/drawing/2014/main" id="{3ABAC2A2-CAA8-4C46-ACAD-2BC2E72F681A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93" name="Text 13">
          <a:extLst>
            <a:ext uri="{FF2B5EF4-FFF2-40B4-BE49-F238E27FC236}">
              <a16:creationId xmlns:a16="http://schemas.microsoft.com/office/drawing/2014/main" id="{2FD650C5-EAA4-4A33-AE5E-D840A5A9903B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94" name="Text 3">
          <a:extLst>
            <a:ext uri="{FF2B5EF4-FFF2-40B4-BE49-F238E27FC236}">
              <a16:creationId xmlns:a16="http://schemas.microsoft.com/office/drawing/2014/main" id="{AFEB3B92-779E-4D75-9C49-03DEF7ACF2A7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95" name="Text 8">
          <a:extLst>
            <a:ext uri="{FF2B5EF4-FFF2-40B4-BE49-F238E27FC236}">
              <a16:creationId xmlns:a16="http://schemas.microsoft.com/office/drawing/2014/main" id="{D4B2F226-91C9-4883-9EB9-05DBC0E2AF2C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196" name="Text 11">
          <a:extLst>
            <a:ext uri="{FF2B5EF4-FFF2-40B4-BE49-F238E27FC236}">
              <a16:creationId xmlns:a16="http://schemas.microsoft.com/office/drawing/2014/main" id="{34C82A72-0104-4358-83EB-C27AA113C30A}"/>
            </a:ext>
          </a:extLst>
        </xdr:cNvPr>
        <xdr:cNvSpPr txBox="1">
          <a:spLocks noChangeArrowheads="1"/>
        </xdr:cNvSpPr>
      </xdr:nvSpPr>
      <xdr:spPr bwMode="auto">
        <a:xfrm>
          <a:off x="228600" y="1787399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97" name="Text 12">
          <a:extLst>
            <a:ext uri="{FF2B5EF4-FFF2-40B4-BE49-F238E27FC236}">
              <a16:creationId xmlns:a16="http://schemas.microsoft.com/office/drawing/2014/main" id="{FC016BB8-F511-4C58-ABD7-CA478BF220CB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98" name="Text 13">
          <a:extLst>
            <a:ext uri="{FF2B5EF4-FFF2-40B4-BE49-F238E27FC236}">
              <a16:creationId xmlns:a16="http://schemas.microsoft.com/office/drawing/2014/main" id="{6CEB381F-104C-4903-9FDA-82BD170C7E99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199" name="Text 3">
          <a:extLst>
            <a:ext uri="{FF2B5EF4-FFF2-40B4-BE49-F238E27FC236}">
              <a16:creationId xmlns:a16="http://schemas.microsoft.com/office/drawing/2014/main" id="{3F6A7839-55FC-4DB1-8536-37644B254C30}"/>
            </a:ext>
          </a:extLst>
        </xdr:cNvPr>
        <xdr:cNvSpPr txBox="1">
          <a:spLocks noChangeArrowheads="1"/>
        </xdr:cNvSpPr>
      </xdr:nvSpPr>
      <xdr:spPr bwMode="auto">
        <a:xfrm>
          <a:off x="1571625" y="1787399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00" name="Text 3">
          <a:extLst>
            <a:ext uri="{FF2B5EF4-FFF2-40B4-BE49-F238E27FC236}">
              <a16:creationId xmlns:a16="http://schemas.microsoft.com/office/drawing/2014/main" id="{8B6D7C12-C12A-492A-9355-B4427B0904F4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01" name="Text 8">
          <a:extLst>
            <a:ext uri="{FF2B5EF4-FFF2-40B4-BE49-F238E27FC236}">
              <a16:creationId xmlns:a16="http://schemas.microsoft.com/office/drawing/2014/main" id="{CF1BE6F3-7D7A-4E08-98D2-05B9B5B46433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202" name="Text 11">
          <a:extLst>
            <a:ext uri="{FF2B5EF4-FFF2-40B4-BE49-F238E27FC236}">
              <a16:creationId xmlns:a16="http://schemas.microsoft.com/office/drawing/2014/main" id="{5F34BA6D-1057-4E16-A20C-8BAEB607466E}"/>
            </a:ext>
          </a:extLst>
        </xdr:cNvPr>
        <xdr:cNvSpPr txBox="1">
          <a:spLocks noChangeArrowheads="1"/>
        </xdr:cNvSpPr>
      </xdr:nvSpPr>
      <xdr:spPr bwMode="auto">
        <a:xfrm>
          <a:off x="228600" y="1869695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03" name="Text 12">
          <a:extLst>
            <a:ext uri="{FF2B5EF4-FFF2-40B4-BE49-F238E27FC236}">
              <a16:creationId xmlns:a16="http://schemas.microsoft.com/office/drawing/2014/main" id="{5F060D0E-1C3A-4986-96D5-72A4D8A649D1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04" name="Text 13">
          <a:extLst>
            <a:ext uri="{FF2B5EF4-FFF2-40B4-BE49-F238E27FC236}">
              <a16:creationId xmlns:a16="http://schemas.microsoft.com/office/drawing/2014/main" id="{8697CF0B-EC0F-45F7-8294-CAB2E7FB93AC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05" name="Text 3">
          <a:extLst>
            <a:ext uri="{FF2B5EF4-FFF2-40B4-BE49-F238E27FC236}">
              <a16:creationId xmlns:a16="http://schemas.microsoft.com/office/drawing/2014/main" id="{2CA001DD-5AAE-44E0-B043-2DBC97CFABE3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06" name="Text 3">
          <a:extLst>
            <a:ext uri="{FF2B5EF4-FFF2-40B4-BE49-F238E27FC236}">
              <a16:creationId xmlns:a16="http://schemas.microsoft.com/office/drawing/2014/main" id="{54154E4A-996A-49C6-BBC8-12FBD912D054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07" name="Text 8">
          <a:extLst>
            <a:ext uri="{FF2B5EF4-FFF2-40B4-BE49-F238E27FC236}">
              <a16:creationId xmlns:a16="http://schemas.microsoft.com/office/drawing/2014/main" id="{A0C6A169-52C2-40ED-A6B7-B6234206CB81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208" name="Text 11">
          <a:extLst>
            <a:ext uri="{FF2B5EF4-FFF2-40B4-BE49-F238E27FC236}">
              <a16:creationId xmlns:a16="http://schemas.microsoft.com/office/drawing/2014/main" id="{064F2DF2-17CC-474B-821C-A8F2CBBE06AB}"/>
            </a:ext>
          </a:extLst>
        </xdr:cNvPr>
        <xdr:cNvSpPr txBox="1">
          <a:spLocks noChangeArrowheads="1"/>
        </xdr:cNvSpPr>
      </xdr:nvSpPr>
      <xdr:spPr bwMode="auto">
        <a:xfrm>
          <a:off x="228600" y="1869695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09" name="Text 12">
          <a:extLst>
            <a:ext uri="{FF2B5EF4-FFF2-40B4-BE49-F238E27FC236}">
              <a16:creationId xmlns:a16="http://schemas.microsoft.com/office/drawing/2014/main" id="{9C51F629-C23F-4D0F-8C74-7E8AEE43FDA4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10" name="Text 13">
          <a:extLst>
            <a:ext uri="{FF2B5EF4-FFF2-40B4-BE49-F238E27FC236}">
              <a16:creationId xmlns:a16="http://schemas.microsoft.com/office/drawing/2014/main" id="{F9122296-5044-4507-9E98-C3D07BA10265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11" name="Text 3">
          <a:extLst>
            <a:ext uri="{FF2B5EF4-FFF2-40B4-BE49-F238E27FC236}">
              <a16:creationId xmlns:a16="http://schemas.microsoft.com/office/drawing/2014/main" id="{6DDB5C6E-E6FC-4EA3-A076-7AFA81454F23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12" name="Text 8">
          <a:extLst>
            <a:ext uri="{FF2B5EF4-FFF2-40B4-BE49-F238E27FC236}">
              <a16:creationId xmlns:a16="http://schemas.microsoft.com/office/drawing/2014/main" id="{F56B19D0-6AFC-4CBA-BFAD-B6BFF8C4307C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213" name="Text 11">
          <a:extLst>
            <a:ext uri="{FF2B5EF4-FFF2-40B4-BE49-F238E27FC236}">
              <a16:creationId xmlns:a16="http://schemas.microsoft.com/office/drawing/2014/main" id="{F773A674-A188-4942-A773-833B1FACA17F}"/>
            </a:ext>
          </a:extLst>
        </xdr:cNvPr>
        <xdr:cNvSpPr txBox="1">
          <a:spLocks noChangeArrowheads="1"/>
        </xdr:cNvSpPr>
      </xdr:nvSpPr>
      <xdr:spPr bwMode="auto">
        <a:xfrm>
          <a:off x="228600" y="1869695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14" name="Text 12">
          <a:extLst>
            <a:ext uri="{FF2B5EF4-FFF2-40B4-BE49-F238E27FC236}">
              <a16:creationId xmlns:a16="http://schemas.microsoft.com/office/drawing/2014/main" id="{5B278BC0-2675-46B8-A235-E58744481A9B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15" name="Text 13">
          <a:extLst>
            <a:ext uri="{FF2B5EF4-FFF2-40B4-BE49-F238E27FC236}">
              <a16:creationId xmlns:a16="http://schemas.microsoft.com/office/drawing/2014/main" id="{6A0E3CCB-FD15-4D97-AC6A-57DE147DEA36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16" name="Text 3">
          <a:extLst>
            <a:ext uri="{FF2B5EF4-FFF2-40B4-BE49-F238E27FC236}">
              <a16:creationId xmlns:a16="http://schemas.microsoft.com/office/drawing/2014/main" id="{6500018A-9B04-44AD-8862-1C90420AFCD2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17" name="Text 8">
          <a:extLst>
            <a:ext uri="{FF2B5EF4-FFF2-40B4-BE49-F238E27FC236}">
              <a16:creationId xmlns:a16="http://schemas.microsoft.com/office/drawing/2014/main" id="{CC2960AF-E07E-409B-A44F-33B5DFD11521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218" name="Text 11">
          <a:extLst>
            <a:ext uri="{FF2B5EF4-FFF2-40B4-BE49-F238E27FC236}">
              <a16:creationId xmlns:a16="http://schemas.microsoft.com/office/drawing/2014/main" id="{73BB48DB-8C13-47C3-871E-AD176AE13CA6}"/>
            </a:ext>
          </a:extLst>
        </xdr:cNvPr>
        <xdr:cNvSpPr txBox="1">
          <a:spLocks noChangeArrowheads="1"/>
        </xdr:cNvSpPr>
      </xdr:nvSpPr>
      <xdr:spPr bwMode="auto">
        <a:xfrm>
          <a:off x="228600" y="1869695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19" name="Text 12">
          <a:extLst>
            <a:ext uri="{FF2B5EF4-FFF2-40B4-BE49-F238E27FC236}">
              <a16:creationId xmlns:a16="http://schemas.microsoft.com/office/drawing/2014/main" id="{F4F8EF7E-66EF-45D1-9488-3D52E066CCAD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20" name="Text 13">
          <a:extLst>
            <a:ext uri="{FF2B5EF4-FFF2-40B4-BE49-F238E27FC236}">
              <a16:creationId xmlns:a16="http://schemas.microsoft.com/office/drawing/2014/main" id="{A549FDAC-6C5A-4109-A3E0-F402B06DCDA9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21" name="Text 3">
          <a:extLst>
            <a:ext uri="{FF2B5EF4-FFF2-40B4-BE49-F238E27FC236}">
              <a16:creationId xmlns:a16="http://schemas.microsoft.com/office/drawing/2014/main" id="{92DAA641-3E25-4577-8D3B-C5FAD43EC1C1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22" name="Text 3">
          <a:extLst>
            <a:ext uri="{FF2B5EF4-FFF2-40B4-BE49-F238E27FC236}">
              <a16:creationId xmlns:a16="http://schemas.microsoft.com/office/drawing/2014/main" id="{88D3D6C0-F000-4632-BD31-66C453773D2F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23" name="Text 8">
          <a:extLst>
            <a:ext uri="{FF2B5EF4-FFF2-40B4-BE49-F238E27FC236}">
              <a16:creationId xmlns:a16="http://schemas.microsoft.com/office/drawing/2014/main" id="{49FE6634-F55A-4ED9-B8F7-C8C65EA05457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224" name="Text 11">
          <a:extLst>
            <a:ext uri="{FF2B5EF4-FFF2-40B4-BE49-F238E27FC236}">
              <a16:creationId xmlns:a16="http://schemas.microsoft.com/office/drawing/2014/main" id="{2D573E07-1B02-4E86-B69B-32ADAE1F487A}"/>
            </a:ext>
          </a:extLst>
        </xdr:cNvPr>
        <xdr:cNvSpPr txBox="1">
          <a:spLocks noChangeArrowheads="1"/>
        </xdr:cNvSpPr>
      </xdr:nvSpPr>
      <xdr:spPr bwMode="auto">
        <a:xfrm>
          <a:off x="228600" y="1869695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25" name="Text 12">
          <a:extLst>
            <a:ext uri="{FF2B5EF4-FFF2-40B4-BE49-F238E27FC236}">
              <a16:creationId xmlns:a16="http://schemas.microsoft.com/office/drawing/2014/main" id="{4C6A9F90-4047-4D97-AFC5-5ABD0764B861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26" name="Text 13">
          <a:extLst>
            <a:ext uri="{FF2B5EF4-FFF2-40B4-BE49-F238E27FC236}">
              <a16:creationId xmlns:a16="http://schemas.microsoft.com/office/drawing/2014/main" id="{BAF1A376-9ED5-41C7-B416-630C5F9AFFEC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27" name="Text 3">
          <a:extLst>
            <a:ext uri="{FF2B5EF4-FFF2-40B4-BE49-F238E27FC236}">
              <a16:creationId xmlns:a16="http://schemas.microsoft.com/office/drawing/2014/main" id="{ED074F48-F72C-4C91-A13F-D9175CC423CA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28" name="Text 3">
          <a:extLst>
            <a:ext uri="{FF2B5EF4-FFF2-40B4-BE49-F238E27FC236}">
              <a16:creationId xmlns:a16="http://schemas.microsoft.com/office/drawing/2014/main" id="{76E4C542-4DC7-46F4-AAAD-74BB9D474A28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29" name="Text 8">
          <a:extLst>
            <a:ext uri="{FF2B5EF4-FFF2-40B4-BE49-F238E27FC236}">
              <a16:creationId xmlns:a16="http://schemas.microsoft.com/office/drawing/2014/main" id="{E6EAA863-ED8A-4163-B4F2-EDF817EBC39F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230" name="Text 11">
          <a:extLst>
            <a:ext uri="{FF2B5EF4-FFF2-40B4-BE49-F238E27FC236}">
              <a16:creationId xmlns:a16="http://schemas.microsoft.com/office/drawing/2014/main" id="{AC512BF4-90A6-4B9A-B328-CC36B819481F}"/>
            </a:ext>
          </a:extLst>
        </xdr:cNvPr>
        <xdr:cNvSpPr txBox="1">
          <a:spLocks noChangeArrowheads="1"/>
        </xdr:cNvSpPr>
      </xdr:nvSpPr>
      <xdr:spPr bwMode="auto">
        <a:xfrm>
          <a:off x="228600" y="1869695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31" name="Text 12">
          <a:extLst>
            <a:ext uri="{FF2B5EF4-FFF2-40B4-BE49-F238E27FC236}">
              <a16:creationId xmlns:a16="http://schemas.microsoft.com/office/drawing/2014/main" id="{78326560-205A-466D-8408-799E57DA1922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32" name="Text 13">
          <a:extLst>
            <a:ext uri="{FF2B5EF4-FFF2-40B4-BE49-F238E27FC236}">
              <a16:creationId xmlns:a16="http://schemas.microsoft.com/office/drawing/2014/main" id="{DC5B5EE7-B1D1-41C5-99E4-4107804852F6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33" name="Text 3">
          <a:extLst>
            <a:ext uri="{FF2B5EF4-FFF2-40B4-BE49-F238E27FC236}">
              <a16:creationId xmlns:a16="http://schemas.microsoft.com/office/drawing/2014/main" id="{94FEB169-D035-4E43-8526-4C83110FF2DF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34" name="Text 8">
          <a:extLst>
            <a:ext uri="{FF2B5EF4-FFF2-40B4-BE49-F238E27FC236}">
              <a16:creationId xmlns:a16="http://schemas.microsoft.com/office/drawing/2014/main" id="{3FD07646-D025-40A5-8E95-378DD185B1B4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235" name="Text 11">
          <a:extLst>
            <a:ext uri="{FF2B5EF4-FFF2-40B4-BE49-F238E27FC236}">
              <a16:creationId xmlns:a16="http://schemas.microsoft.com/office/drawing/2014/main" id="{0368D8FB-ED61-421F-878A-F4ABD7EF95A4}"/>
            </a:ext>
          </a:extLst>
        </xdr:cNvPr>
        <xdr:cNvSpPr txBox="1">
          <a:spLocks noChangeArrowheads="1"/>
        </xdr:cNvSpPr>
      </xdr:nvSpPr>
      <xdr:spPr bwMode="auto">
        <a:xfrm>
          <a:off x="228600" y="1869695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36" name="Text 12">
          <a:extLst>
            <a:ext uri="{FF2B5EF4-FFF2-40B4-BE49-F238E27FC236}">
              <a16:creationId xmlns:a16="http://schemas.microsoft.com/office/drawing/2014/main" id="{8338A6E8-304C-4B8C-8ECA-8879E318E53E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37" name="Text 13">
          <a:extLst>
            <a:ext uri="{FF2B5EF4-FFF2-40B4-BE49-F238E27FC236}">
              <a16:creationId xmlns:a16="http://schemas.microsoft.com/office/drawing/2014/main" id="{BC47072C-61A2-4458-AE40-1D7CF3FB122E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38" name="Text 3">
          <a:extLst>
            <a:ext uri="{FF2B5EF4-FFF2-40B4-BE49-F238E27FC236}">
              <a16:creationId xmlns:a16="http://schemas.microsoft.com/office/drawing/2014/main" id="{E7168150-09E4-4D1D-B928-77A3BDE1AA49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39" name="Text 8">
          <a:extLst>
            <a:ext uri="{FF2B5EF4-FFF2-40B4-BE49-F238E27FC236}">
              <a16:creationId xmlns:a16="http://schemas.microsoft.com/office/drawing/2014/main" id="{41B40619-DD72-42B7-B97B-D268F5C97808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240" name="Text 11">
          <a:extLst>
            <a:ext uri="{FF2B5EF4-FFF2-40B4-BE49-F238E27FC236}">
              <a16:creationId xmlns:a16="http://schemas.microsoft.com/office/drawing/2014/main" id="{CDFCF6BB-D2A6-4DEA-A374-2C58C5819160}"/>
            </a:ext>
          </a:extLst>
        </xdr:cNvPr>
        <xdr:cNvSpPr txBox="1">
          <a:spLocks noChangeArrowheads="1"/>
        </xdr:cNvSpPr>
      </xdr:nvSpPr>
      <xdr:spPr bwMode="auto">
        <a:xfrm>
          <a:off x="228600" y="1869695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41" name="Text 12">
          <a:extLst>
            <a:ext uri="{FF2B5EF4-FFF2-40B4-BE49-F238E27FC236}">
              <a16:creationId xmlns:a16="http://schemas.microsoft.com/office/drawing/2014/main" id="{8933F2DB-12FF-474F-978E-9F4C5543CE84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42" name="Text 13">
          <a:extLst>
            <a:ext uri="{FF2B5EF4-FFF2-40B4-BE49-F238E27FC236}">
              <a16:creationId xmlns:a16="http://schemas.microsoft.com/office/drawing/2014/main" id="{47D922FF-27A0-434C-A8FE-979A7AD67218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43" name="Text 3">
          <a:extLst>
            <a:ext uri="{FF2B5EF4-FFF2-40B4-BE49-F238E27FC236}">
              <a16:creationId xmlns:a16="http://schemas.microsoft.com/office/drawing/2014/main" id="{E52BB41F-695C-4C36-A735-03A73E5D19FE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44" name="Text 3">
          <a:extLst>
            <a:ext uri="{FF2B5EF4-FFF2-40B4-BE49-F238E27FC236}">
              <a16:creationId xmlns:a16="http://schemas.microsoft.com/office/drawing/2014/main" id="{E704D011-2E61-4B93-9C2A-A5A0BA2E471C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45" name="Text 8">
          <a:extLst>
            <a:ext uri="{FF2B5EF4-FFF2-40B4-BE49-F238E27FC236}">
              <a16:creationId xmlns:a16="http://schemas.microsoft.com/office/drawing/2014/main" id="{6B3D4EC3-B74F-432D-901F-FAAE0085C01F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246" name="Text 11">
          <a:extLst>
            <a:ext uri="{FF2B5EF4-FFF2-40B4-BE49-F238E27FC236}">
              <a16:creationId xmlns:a16="http://schemas.microsoft.com/office/drawing/2014/main" id="{02D37080-C525-4E5C-9E78-38CFBA1A2663}"/>
            </a:ext>
          </a:extLst>
        </xdr:cNvPr>
        <xdr:cNvSpPr txBox="1">
          <a:spLocks noChangeArrowheads="1"/>
        </xdr:cNvSpPr>
      </xdr:nvSpPr>
      <xdr:spPr bwMode="auto">
        <a:xfrm>
          <a:off x="228600" y="1869695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47" name="Text 12">
          <a:extLst>
            <a:ext uri="{FF2B5EF4-FFF2-40B4-BE49-F238E27FC236}">
              <a16:creationId xmlns:a16="http://schemas.microsoft.com/office/drawing/2014/main" id="{F82B7D1A-E540-4BF1-AC53-E55452F2A4B0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48" name="Text 13">
          <a:extLst>
            <a:ext uri="{FF2B5EF4-FFF2-40B4-BE49-F238E27FC236}">
              <a16:creationId xmlns:a16="http://schemas.microsoft.com/office/drawing/2014/main" id="{BC951EB8-14BE-4110-BF5A-E4D55704A8B6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49" name="Text 3">
          <a:extLst>
            <a:ext uri="{FF2B5EF4-FFF2-40B4-BE49-F238E27FC236}">
              <a16:creationId xmlns:a16="http://schemas.microsoft.com/office/drawing/2014/main" id="{7F248F21-6B43-434B-906F-81A9D88D2D1C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50" name="Text 3">
          <a:extLst>
            <a:ext uri="{FF2B5EF4-FFF2-40B4-BE49-F238E27FC236}">
              <a16:creationId xmlns:a16="http://schemas.microsoft.com/office/drawing/2014/main" id="{CD0CE99A-5AF9-4420-A456-334904D2F578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51" name="Text 8">
          <a:extLst>
            <a:ext uri="{FF2B5EF4-FFF2-40B4-BE49-F238E27FC236}">
              <a16:creationId xmlns:a16="http://schemas.microsoft.com/office/drawing/2014/main" id="{CBB2332A-23EA-410D-AA20-587C773FE903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252" name="Text 11">
          <a:extLst>
            <a:ext uri="{FF2B5EF4-FFF2-40B4-BE49-F238E27FC236}">
              <a16:creationId xmlns:a16="http://schemas.microsoft.com/office/drawing/2014/main" id="{2B81309D-11A1-456D-8DF9-477C219370F1}"/>
            </a:ext>
          </a:extLst>
        </xdr:cNvPr>
        <xdr:cNvSpPr txBox="1">
          <a:spLocks noChangeArrowheads="1"/>
        </xdr:cNvSpPr>
      </xdr:nvSpPr>
      <xdr:spPr bwMode="auto">
        <a:xfrm>
          <a:off x="228600" y="1869695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53" name="Text 12">
          <a:extLst>
            <a:ext uri="{FF2B5EF4-FFF2-40B4-BE49-F238E27FC236}">
              <a16:creationId xmlns:a16="http://schemas.microsoft.com/office/drawing/2014/main" id="{1D47A6E7-2C3B-48D3-A2EE-31DB3D3AE75B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54" name="Text 13">
          <a:extLst>
            <a:ext uri="{FF2B5EF4-FFF2-40B4-BE49-F238E27FC236}">
              <a16:creationId xmlns:a16="http://schemas.microsoft.com/office/drawing/2014/main" id="{1466450A-7608-43C8-834B-084679B05D91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55" name="Text 3">
          <a:extLst>
            <a:ext uri="{FF2B5EF4-FFF2-40B4-BE49-F238E27FC236}">
              <a16:creationId xmlns:a16="http://schemas.microsoft.com/office/drawing/2014/main" id="{D49ED68D-07F5-4C65-825A-39519F38C320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56" name="Text 8">
          <a:extLst>
            <a:ext uri="{FF2B5EF4-FFF2-40B4-BE49-F238E27FC236}">
              <a16:creationId xmlns:a16="http://schemas.microsoft.com/office/drawing/2014/main" id="{360536DD-EE91-401B-8A9D-04330B51518C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257" name="Text 11">
          <a:extLst>
            <a:ext uri="{FF2B5EF4-FFF2-40B4-BE49-F238E27FC236}">
              <a16:creationId xmlns:a16="http://schemas.microsoft.com/office/drawing/2014/main" id="{2D16CFA2-74C7-436E-BA7F-AFAA7FEAAB41}"/>
            </a:ext>
          </a:extLst>
        </xdr:cNvPr>
        <xdr:cNvSpPr txBox="1">
          <a:spLocks noChangeArrowheads="1"/>
        </xdr:cNvSpPr>
      </xdr:nvSpPr>
      <xdr:spPr bwMode="auto">
        <a:xfrm>
          <a:off x="228600" y="1869695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58" name="Text 12">
          <a:extLst>
            <a:ext uri="{FF2B5EF4-FFF2-40B4-BE49-F238E27FC236}">
              <a16:creationId xmlns:a16="http://schemas.microsoft.com/office/drawing/2014/main" id="{06D1F70B-CB09-40EA-8736-A0D6007031E6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59" name="Text 13">
          <a:extLst>
            <a:ext uri="{FF2B5EF4-FFF2-40B4-BE49-F238E27FC236}">
              <a16:creationId xmlns:a16="http://schemas.microsoft.com/office/drawing/2014/main" id="{4D67F35A-E0CD-4A8C-A264-8F9CE37DCBA0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60" name="Text 3">
          <a:extLst>
            <a:ext uri="{FF2B5EF4-FFF2-40B4-BE49-F238E27FC236}">
              <a16:creationId xmlns:a16="http://schemas.microsoft.com/office/drawing/2014/main" id="{566D581C-C5CC-4FAD-A4CD-9FF794587711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61" name="Text 8">
          <a:extLst>
            <a:ext uri="{FF2B5EF4-FFF2-40B4-BE49-F238E27FC236}">
              <a16:creationId xmlns:a16="http://schemas.microsoft.com/office/drawing/2014/main" id="{2D655BBB-9D27-4796-9AEF-808FB8F7D16D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262" name="Text 11">
          <a:extLst>
            <a:ext uri="{FF2B5EF4-FFF2-40B4-BE49-F238E27FC236}">
              <a16:creationId xmlns:a16="http://schemas.microsoft.com/office/drawing/2014/main" id="{D275D17C-EFB7-40E2-82DA-1B6B217785C1}"/>
            </a:ext>
          </a:extLst>
        </xdr:cNvPr>
        <xdr:cNvSpPr txBox="1">
          <a:spLocks noChangeArrowheads="1"/>
        </xdr:cNvSpPr>
      </xdr:nvSpPr>
      <xdr:spPr bwMode="auto">
        <a:xfrm>
          <a:off x="228600" y="18696953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63" name="Text 12">
          <a:extLst>
            <a:ext uri="{FF2B5EF4-FFF2-40B4-BE49-F238E27FC236}">
              <a16:creationId xmlns:a16="http://schemas.microsoft.com/office/drawing/2014/main" id="{25C66CA2-E9A3-4D29-9AE9-C3E241BFDD28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64" name="Text 13">
          <a:extLst>
            <a:ext uri="{FF2B5EF4-FFF2-40B4-BE49-F238E27FC236}">
              <a16:creationId xmlns:a16="http://schemas.microsoft.com/office/drawing/2014/main" id="{BC9B3B4C-8571-498F-9ECD-6B5A10790863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265" name="Text 3">
          <a:extLst>
            <a:ext uri="{FF2B5EF4-FFF2-40B4-BE49-F238E27FC236}">
              <a16:creationId xmlns:a16="http://schemas.microsoft.com/office/drawing/2014/main" id="{C5891E4A-ED17-4092-8920-9650C883322D}"/>
            </a:ext>
          </a:extLst>
        </xdr:cNvPr>
        <xdr:cNvSpPr txBox="1">
          <a:spLocks noChangeArrowheads="1"/>
        </xdr:cNvSpPr>
      </xdr:nvSpPr>
      <xdr:spPr bwMode="auto">
        <a:xfrm>
          <a:off x="1571625" y="18696953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66" name="Text 3">
          <a:extLst>
            <a:ext uri="{FF2B5EF4-FFF2-40B4-BE49-F238E27FC236}">
              <a16:creationId xmlns:a16="http://schemas.microsoft.com/office/drawing/2014/main" id="{CF61F3C6-672E-4446-9FE2-D78B14B61084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67" name="Text 8">
          <a:extLst>
            <a:ext uri="{FF2B5EF4-FFF2-40B4-BE49-F238E27FC236}">
              <a16:creationId xmlns:a16="http://schemas.microsoft.com/office/drawing/2014/main" id="{39219688-7F80-4143-941E-1D4A912A9E66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268" name="Text 11">
          <a:extLst>
            <a:ext uri="{FF2B5EF4-FFF2-40B4-BE49-F238E27FC236}">
              <a16:creationId xmlns:a16="http://schemas.microsoft.com/office/drawing/2014/main" id="{ED3A9281-D2BE-44DA-9985-4A1EBA6F4A9F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69" name="Text 12">
          <a:extLst>
            <a:ext uri="{FF2B5EF4-FFF2-40B4-BE49-F238E27FC236}">
              <a16:creationId xmlns:a16="http://schemas.microsoft.com/office/drawing/2014/main" id="{A7AA6139-910F-4281-A709-6EF9FBA09172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70" name="Text 13">
          <a:extLst>
            <a:ext uri="{FF2B5EF4-FFF2-40B4-BE49-F238E27FC236}">
              <a16:creationId xmlns:a16="http://schemas.microsoft.com/office/drawing/2014/main" id="{F3A8324E-E7B0-4BDA-9E6D-D0A0CB7B241C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71" name="Text 3">
          <a:extLst>
            <a:ext uri="{FF2B5EF4-FFF2-40B4-BE49-F238E27FC236}">
              <a16:creationId xmlns:a16="http://schemas.microsoft.com/office/drawing/2014/main" id="{1390A736-0220-446F-A9AF-CACD5D1784F9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72" name="Text 3">
          <a:extLst>
            <a:ext uri="{FF2B5EF4-FFF2-40B4-BE49-F238E27FC236}">
              <a16:creationId xmlns:a16="http://schemas.microsoft.com/office/drawing/2014/main" id="{D01ED4D8-00EE-4FFD-B0F2-5B6B8BB7609B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73" name="Text 8">
          <a:extLst>
            <a:ext uri="{FF2B5EF4-FFF2-40B4-BE49-F238E27FC236}">
              <a16:creationId xmlns:a16="http://schemas.microsoft.com/office/drawing/2014/main" id="{5258946D-88CD-47C6-A5F9-97DC006D2CEA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274" name="Text 11">
          <a:extLst>
            <a:ext uri="{FF2B5EF4-FFF2-40B4-BE49-F238E27FC236}">
              <a16:creationId xmlns:a16="http://schemas.microsoft.com/office/drawing/2014/main" id="{56F79356-B32F-448B-98D1-C41CD7CBF78B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75" name="Text 12">
          <a:extLst>
            <a:ext uri="{FF2B5EF4-FFF2-40B4-BE49-F238E27FC236}">
              <a16:creationId xmlns:a16="http://schemas.microsoft.com/office/drawing/2014/main" id="{2635D888-BA81-44A1-89AE-90F8BF0363BC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76" name="Text 13">
          <a:extLst>
            <a:ext uri="{FF2B5EF4-FFF2-40B4-BE49-F238E27FC236}">
              <a16:creationId xmlns:a16="http://schemas.microsoft.com/office/drawing/2014/main" id="{212FE1DA-3F3D-4368-AAF2-D7B68E59AC67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77" name="Text 3">
          <a:extLst>
            <a:ext uri="{FF2B5EF4-FFF2-40B4-BE49-F238E27FC236}">
              <a16:creationId xmlns:a16="http://schemas.microsoft.com/office/drawing/2014/main" id="{845B2C30-ACC8-4393-A3CD-7898DB91D94A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78" name="Text 8">
          <a:extLst>
            <a:ext uri="{FF2B5EF4-FFF2-40B4-BE49-F238E27FC236}">
              <a16:creationId xmlns:a16="http://schemas.microsoft.com/office/drawing/2014/main" id="{0DA83C81-6D0E-4F5B-9DA3-B5E461559827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279" name="Text 11">
          <a:extLst>
            <a:ext uri="{FF2B5EF4-FFF2-40B4-BE49-F238E27FC236}">
              <a16:creationId xmlns:a16="http://schemas.microsoft.com/office/drawing/2014/main" id="{FC09F55A-382E-4B97-9D48-0EAF9F8624A6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80" name="Text 12">
          <a:extLst>
            <a:ext uri="{FF2B5EF4-FFF2-40B4-BE49-F238E27FC236}">
              <a16:creationId xmlns:a16="http://schemas.microsoft.com/office/drawing/2014/main" id="{00847919-3E5B-4C20-81A0-25C1712F0EC4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81" name="Text 13">
          <a:extLst>
            <a:ext uri="{FF2B5EF4-FFF2-40B4-BE49-F238E27FC236}">
              <a16:creationId xmlns:a16="http://schemas.microsoft.com/office/drawing/2014/main" id="{96E1D078-EC3A-4BC1-8B2E-4F83FFD77BCC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82" name="Text 3">
          <a:extLst>
            <a:ext uri="{FF2B5EF4-FFF2-40B4-BE49-F238E27FC236}">
              <a16:creationId xmlns:a16="http://schemas.microsoft.com/office/drawing/2014/main" id="{4B8A81E7-120C-47CA-AF5D-C4E0A6DBA011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83" name="Text 8">
          <a:extLst>
            <a:ext uri="{FF2B5EF4-FFF2-40B4-BE49-F238E27FC236}">
              <a16:creationId xmlns:a16="http://schemas.microsoft.com/office/drawing/2014/main" id="{BA19D924-B921-4CB6-B4DE-F60696ADF304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284" name="Text 11">
          <a:extLst>
            <a:ext uri="{FF2B5EF4-FFF2-40B4-BE49-F238E27FC236}">
              <a16:creationId xmlns:a16="http://schemas.microsoft.com/office/drawing/2014/main" id="{3364C014-05B9-444D-AA4B-5017F8E43286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85" name="Text 12">
          <a:extLst>
            <a:ext uri="{FF2B5EF4-FFF2-40B4-BE49-F238E27FC236}">
              <a16:creationId xmlns:a16="http://schemas.microsoft.com/office/drawing/2014/main" id="{3BC07011-6B4D-468E-AE85-C9E083E5BF80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86" name="Text 13">
          <a:extLst>
            <a:ext uri="{FF2B5EF4-FFF2-40B4-BE49-F238E27FC236}">
              <a16:creationId xmlns:a16="http://schemas.microsoft.com/office/drawing/2014/main" id="{44465574-D0D1-434D-8548-5DC40A137C26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87" name="Text 3">
          <a:extLst>
            <a:ext uri="{FF2B5EF4-FFF2-40B4-BE49-F238E27FC236}">
              <a16:creationId xmlns:a16="http://schemas.microsoft.com/office/drawing/2014/main" id="{88B25701-B453-49D6-A2BA-9F2B0549CA7E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88" name="Text 3">
          <a:extLst>
            <a:ext uri="{FF2B5EF4-FFF2-40B4-BE49-F238E27FC236}">
              <a16:creationId xmlns:a16="http://schemas.microsoft.com/office/drawing/2014/main" id="{45F54355-F130-4E8B-B0FB-A129A3511624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89" name="Text 8">
          <a:extLst>
            <a:ext uri="{FF2B5EF4-FFF2-40B4-BE49-F238E27FC236}">
              <a16:creationId xmlns:a16="http://schemas.microsoft.com/office/drawing/2014/main" id="{DB76598B-A556-426A-8F60-1AA72208D050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290" name="Text 11">
          <a:extLst>
            <a:ext uri="{FF2B5EF4-FFF2-40B4-BE49-F238E27FC236}">
              <a16:creationId xmlns:a16="http://schemas.microsoft.com/office/drawing/2014/main" id="{A9B5455A-B382-4F00-ACEF-81E9E2B06963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91" name="Text 12">
          <a:extLst>
            <a:ext uri="{FF2B5EF4-FFF2-40B4-BE49-F238E27FC236}">
              <a16:creationId xmlns:a16="http://schemas.microsoft.com/office/drawing/2014/main" id="{7C938140-6670-430A-9AF9-324EBE44FD7F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92" name="Text 13">
          <a:extLst>
            <a:ext uri="{FF2B5EF4-FFF2-40B4-BE49-F238E27FC236}">
              <a16:creationId xmlns:a16="http://schemas.microsoft.com/office/drawing/2014/main" id="{AAC994D0-1237-4417-B493-97FBCA4CE0E6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93" name="Text 3">
          <a:extLst>
            <a:ext uri="{FF2B5EF4-FFF2-40B4-BE49-F238E27FC236}">
              <a16:creationId xmlns:a16="http://schemas.microsoft.com/office/drawing/2014/main" id="{516DBED3-008F-403D-AC5A-B373E9F26351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94" name="Text 3">
          <a:extLst>
            <a:ext uri="{FF2B5EF4-FFF2-40B4-BE49-F238E27FC236}">
              <a16:creationId xmlns:a16="http://schemas.microsoft.com/office/drawing/2014/main" id="{9A2D580C-F6F4-4690-A0BE-BE49333A9BFE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95" name="Text 8">
          <a:extLst>
            <a:ext uri="{FF2B5EF4-FFF2-40B4-BE49-F238E27FC236}">
              <a16:creationId xmlns:a16="http://schemas.microsoft.com/office/drawing/2014/main" id="{B74D2208-9805-4788-AB81-AB497BCC0D0E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296" name="Text 11">
          <a:extLst>
            <a:ext uri="{FF2B5EF4-FFF2-40B4-BE49-F238E27FC236}">
              <a16:creationId xmlns:a16="http://schemas.microsoft.com/office/drawing/2014/main" id="{B7586176-8A41-406F-B7E0-D990D09CE8A8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97" name="Text 12">
          <a:extLst>
            <a:ext uri="{FF2B5EF4-FFF2-40B4-BE49-F238E27FC236}">
              <a16:creationId xmlns:a16="http://schemas.microsoft.com/office/drawing/2014/main" id="{65BE34CE-85E8-4008-907F-44909C862431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98" name="Text 13">
          <a:extLst>
            <a:ext uri="{FF2B5EF4-FFF2-40B4-BE49-F238E27FC236}">
              <a16:creationId xmlns:a16="http://schemas.microsoft.com/office/drawing/2014/main" id="{A0A3B4B2-BBE8-4F61-93E3-F849705F3098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299" name="Text 3">
          <a:extLst>
            <a:ext uri="{FF2B5EF4-FFF2-40B4-BE49-F238E27FC236}">
              <a16:creationId xmlns:a16="http://schemas.microsoft.com/office/drawing/2014/main" id="{25972100-C865-4C54-BB74-10EE8C2B165B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00" name="Text 8">
          <a:extLst>
            <a:ext uri="{FF2B5EF4-FFF2-40B4-BE49-F238E27FC236}">
              <a16:creationId xmlns:a16="http://schemas.microsoft.com/office/drawing/2014/main" id="{E361CFFC-74E7-48E8-B23A-F48611375711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301" name="Text 11">
          <a:extLst>
            <a:ext uri="{FF2B5EF4-FFF2-40B4-BE49-F238E27FC236}">
              <a16:creationId xmlns:a16="http://schemas.microsoft.com/office/drawing/2014/main" id="{9E76727E-6D3B-4D57-B228-93D387049A94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02" name="Text 12">
          <a:extLst>
            <a:ext uri="{FF2B5EF4-FFF2-40B4-BE49-F238E27FC236}">
              <a16:creationId xmlns:a16="http://schemas.microsoft.com/office/drawing/2014/main" id="{8F0FB05C-60B6-40F2-96AA-E4C06B8EC277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03" name="Text 13">
          <a:extLst>
            <a:ext uri="{FF2B5EF4-FFF2-40B4-BE49-F238E27FC236}">
              <a16:creationId xmlns:a16="http://schemas.microsoft.com/office/drawing/2014/main" id="{699B8838-0F4F-4918-8AFB-4EC4E9C29550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04" name="Text 3">
          <a:extLst>
            <a:ext uri="{FF2B5EF4-FFF2-40B4-BE49-F238E27FC236}">
              <a16:creationId xmlns:a16="http://schemas.microsoft.com/office/drawing/2014/main" id="{558DF2B8-DDF6-4EB7-98FD-F50D91A516AA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05" name="Text 8">
          <a:extLst>
            <a:ext uri="{FF2B5EF4-FFF2-40B4-BE49-F238E27FC236}">
              <a16:creationId xmlns:a16="http://schemas.microsoft.com/office/drawing/2014/main" id="{A0E95131-CB18-4D43-AFBB-BE5D3F8AF7E5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306" name="Text 11">
          <a:extLst>
            <a:ext uri="{FF2B5EF4-FFF2-40B4-BE49-F238E27FC236}">
              <a16:creationId xmlns:a16="http://schemas.microsoft.com/office/drawing/2014/main" id="{73D08D64-C32E-4628-B29E-9D54C3FADAA9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07" name="Text 12">
          <a:extLst>
            <a:ext uri="{FF2B5EF4-FFF2-40B4-BE49-F238E27FC236}">
              <a16:creationId xmlns:a16="http://schemas.microsoft.com/office/drawing/2014/main" id="{B7C5FB83-5456-4398-9B37-2A47257EBC7A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08" name="Text 13">
          <a:extLst>
            <a:ext uri="{FF2B5EF4-FFF2-40B4-BE49-F238E27FC236}">
              <a16:creationId xmlns:a16="http://schemas.microsoft.com/office/drawing/2014/main" id="{27D2C979-ED70-4326-A2BD-BE5483B5C261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09" name="Text 3">
          <a:extLst>
            <a:ext uri="{FF2B5EF4-FFF2-40B4-BE49-F238E27FC236}">
              <a16:creationId xmlns:a16="http://schemas.microsoft.com/office/drawing/2014/main" id="{A588FA88-1767-449B-90C0-143953405C26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10" name="Text 3">
          <a:extLst>
            <a:ext uri="{FF2B5EF4-FFF2-40B4-BE49-F238E27FC236}">
              <a16:creationId xmlns:a16="http://schemas.microsoft.com/office/drawing/2014/main" id="{2C245F95-8F2B-4CF7-9BEB-04F8F3A4B8D8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11" name="Text 8">
          <a:extLst>
            <a:ext uri="{FF2B5EF4-FFF2-40B4-BE49-F238E27FC236}">
              <a16:creationId xmlns:a16="http://schemas.microsoft.com/office/drawing/2014/main" id="{01DB5EC5-EAB9-4691-8B41-D54AC7E0E94A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312" name="Text 11">
          <a:extLst>
            <a:ext uri="{FF2B5EF4-FFF2-40B4-BE49-F238E27FC236}">
              <a16:creationId xmlns:a16="http://schemas.microsoft.com/office/drawing/2014/main" id="{18A9E081-939C-4129-B490-2BF12B36F27B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13" name="Text 12">
          <a:extLst>
            <a:ext uri="{FF2B5EF4-FFF2-40B4-BE49-F238E27FC236}">
              <a16:creationId xmlns:a16="http://schemas.microsoft.com/office/drawing/2014/main" id="{574D37A6-ABE4-4CC0-B483-3D94375ECCA8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14" name="Text 13">
          <a:extLst>
            <a:ext uri="{FF2B5EF4-FFF2-40B4-BE49-F238E27FC236}">
              <a16:creationId xmlns:a16="http://schemas.microsoft.com/office/drawing/2014/main" id="{50232B33-3854-4305-BCF2-2708BC454C7C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15" name="Text 3">
          <a:extLst>
            <a:ext uri="{FF2B5EF4-FFF2-40B4-BE49-F238E27FC236}">
              <a16:creationId xmlns:a16="http://schemas.microsoft.com/office/drawing/2014/main" id="{72F37F57-7719-46DE-A69F-16383F87B863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16" name="Text 3">
          <a:extLst>
            <a:ext uri="{FF2B5EF4-FFF2-40B4-BE49-F238E27FC236}">
              <a16:creationId xmlns:a16="http://schemas.microsoft.com/office/drawing/2014/main" id="{3C72F4E5-E5C7-40BF-9141-6CEF63562852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17" name="Text 8">
          <a:extLst>
            <a:ext uri="{FF2B5EF4-FFF2-40B4-BE49-F238E27FC236}">
              <a16:creationId xmlns:a16="http://schemas.microsoft.com/office/drawing/2014/main" id="{ED99D1F4-78E7-4A2F-A8C9-48A4D36C75CD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318" name="Text 11">
          <a:extLst>
            <a:ext uri="{FF2B5EF4-FFF2-40B4-BE49-F238E27FC236}">
              <a16:creationId xmlns:a16="http://schemas.microsoft.com/office/drawing/2014/main" id="{B6F20E8A-DF8D-4B44-BA32-5485D3560631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19" name="Text 12">
          <a:extLst>
            <a:ext uri="{FF2B5EF4-FFF2-40B4-BE49-F238E27FC236}">
              <a16:creationId xmlns:a16="http://schemas.microsoft.com/office/drawing/2014/main" id="{280EB290-8FF9-4330-8D47-AEADE1DECABE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20" name="Text 13">
          <a:extLst>
            <a:ext uri="{FF2B5EF4-FFF2-40B4-BE49-F238E27FC236}">
              <a16:creationId xmlns:a16="http://schemas.microsoft.com/office/drawing/2014/main" id="{9305D4BE-8152-4252-93BE-DA0D6BB778FF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21" name="Text 3">
          <a:extLst>
            <a:ext uri="{FF2B5EF4-FFF2-40B4-BE49-F238E27FC236}">
              <a16:creationId xmlns:a16="http://schemas.microsoft.com/office/drawing/2014/main" id="{5C1FBFD8-B4E3-4DA6-B31A-227D2921FB1F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22" name="Text 8">
          <a:extLst>
            <a:ext uri="{FF2B5EF4-FFF2-40B4-BE49-F238E27FC236}">
              <a16:creationId xmlns:a16="http://schemas.microsoft.com/office/drawing/2014/main" id="{23EDBA20-B9D0-4D80-9881-E260355B79A9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323" name="Text 11">
          <a:extLst>
            <a:ext uri="{FF2B5EF4-FFF2-40B4-BE49-F238E27FC236}">
              <a16:creationId xmlns:a16="http://schemas.microsoft.com/office/drawing/2014/main" id="{80902280-0E3A-47CA-9B4E-A369861BA334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24" name="Text 12">
          <a:extLst>
            <a:ext uri="{FF2B5EF4-FFF2-40B4-BE49-F238E27FC236}">
              <a16:creationId xmlns:a16="http://schemas.microsoft.com/office/drawing/2014/main" id="{3ABAC2A2-CAA8-4C46-ACAD-2BC2E72F681A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25" name="Text 13">
          <a:extLst>
            <a:ext uri="{FF2B5EF4-FFF2-40B4-BE49-F238E27FC236}">
              <a16:creationId xmlns:a16="http://schemas.microsoft.com/office/drawing/2014/main" id="{2FD650C5-EAA4-4A33-AE5E-D840A5A9903B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26" name="Text 3">
          <a:extLst>
            <a:ext uri="{FF2B5EF4-FFF2-40B4-BE49-F238E27FC236}">
              <a16:creationId xmlns:a16="http://schemas.microsoft.com/office/drawing/2014/main" id="{AFEB3B92-779E-4D75-9C49-03DEF7ACF2A7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27" name="Text 8">
          <a:extLst>
            <a:ext uri="{FF2B5EF4-FFF2-40B4-BE49-F238E27FC236}">
              <a16:creationId xmlns:a16="http://schemas.microsoft.com/office/drawing/2014/main" id="{D4B2F226-91C9-4883-9EB9-05DBC0E2AF2C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328" name="Text 11">
          <a:extLst>
            <a:ext uri="{FF2B5EF4-FFF2-40B4-BE49-F238E27FC236}">
              <a16:creationId xmlns:a16="http://schemas.microsoft.com/office/drawing/2014/main" id="{34C82A72-0104-4358-83EB-C27AA113C30A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29" name="Text 12">
          <a:extLst>
            <a:ext uri="{FF2B5EF4-FFF2-40B4-BE49-F238E27FC236}">
              <a16:creationId xmlns:a16="http://schemas.microsoft.com/office/drawing/2014/main" id="{FC016BB8-F511-4C58-ABD7-CA478BF220CB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30" name="Text 13">
          <a:extLst>
            <a:ext uri="{FF2B5EF4-FFF2-40B4-BE49-F238E27FC236}">
              <a16:creationId xmlns:a16="http://schemas.microsoft.com/office/drawing/2014/main" id="{6CEB381F-104C-4903-9FDA-82BD170C7E99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31" name="Text 3">
          <a:extLst>
            <a:ext uri="{FF2B5EF4-FFF2-40B4-BE49-F238E27FC236}">
              <a16:creationId xmlns:a16="http://schemas.microsoft.com/office/drawing/2014/main" id="{3F6A7839-55FC-4DB1-8536-37644B254C30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32" name="Text 3">
          <a:extLst>
            <a:ext uri="{FF2B5EF4-FFF2-40B4-BE49-F238E27FC236}">
              <a16:creationId xmlns:a16="http://schemas.microsoft.com/office/drawing/2014/main" id="{8B6D7C12-C12A-492A-9355-B4427B0904F4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33" name="Text 8">
          <a:extLst>
            <a:ext uri="{FF2B5EF4-FFF2-40B4-BE49-F238E27FC236}">
              <a16:creationId xmlns:a16="http://schemas.microsoft.com/office/drawing/2014/main" id="{CF1BE6F3-7D7A-4E08-98D2-05B9B5B46433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334" name="Text 11">
          <a:extLst>
            <a:ext uri="{FF2B5EF4-FFF2-40B4-BE49-F238E27FC236}">
              <a16:creationId xmlns:a16="http://schemas.microsoft.com/office/drawing/2014/main" id="{5F34BA6D-1057-4E16-A20C-8BAEB607466E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35" name="Text 12">
          <a:extLst>
            <a:ext uri="{FF2B5EF4-FFF2-40B4-BE49-F238E27FC236}">
              <a16:creationId xmlns:a16="http://schemas.microsoft.com/office/drawing/2014/main" id="{5F060D0E-1C3A-4986-96D5-72A4D8A649D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36" name="Text 13">
          <a:extLst>
            <a:ext uri="{FF2B5EF4-FFF2-40B4-BE49-F238E27FC236}">
              <a16:creationId xmlns:a16="http://schemas.microsoft.com/office/drawing/2014/main" id="{8697CF0B-EC0F-45F7-8294-CAB2E7FB93AC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37" name="Text 3">
          <a:extLst>
            <a:ext uri="{FF2B5EF4-FFF2-40B4-BE49-F238E27FC236}">
              <a16:creationId xmlns:a16="http://schemas.microsoft.com/office/drawing/2014/main" id="{2CA001DD-5AAE-44E0-B043-2DBC97CFABE3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38" name="Text 3">
          <a:extLst>
            <a:ext uri="{FF2B5EF4-FFF2-40B4-BE49-F238E27FC236}">
              <a16:creationId xmlns:a16="http://schemas.microsoft.com/office/drawing/2014/main" id="{54154E4A-996A-49C6-BBC8-12FBD912D054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39" name="Text 8">
          <a:extLst>
            <a:ext uri="{FF2B5EF4-FFF2-40B4-BE49-F238E27FC236}">
              <a16:creationId xmlns:a16="http://schemas.microsoft.com/office/drawing/2014/main" id="{A0C6A169-52C2-40ED-A6B7-B6234206CB8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340" name="Text 11">
          <a:extLst>
            <a:ext uri="{FF2B5EF4-FFF2-40B4-BE49-F238E27FC236}">
              <a16:creationId xmlns:a16="http://schemas.microsoft.com/office/drawing/2014/main" id="{064F2DF2-17CC-474B-821C-A8F2CBBE06AB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41" name="Text 12">
          <a:extLst>
            <a:ext uri="{FF2B5EF4-FFF2-40B4-BE49-F238E27FC236}">
              <a16:creationId xmlns:a16="http://schemas.microsoft.com/office/drawing/2014/main" id="{9C51F629-C23F-4D0F-8C74-7E8AEE43FDA4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42" name="Text 13">
          <a:extLst>
            <a:ext uri="{FF2B5EF4-FFF2-40B4-BE49-F238E27FC236}">
              <a16:creationId xmlns:a16="http://schemas.microsoft.com/office/drawing/2014/main" id="{F9122296-5044-4507-9E98-C3D07BA10265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43" name="Text 3">
          <a:extLst>
            <a:ext uri="{FF2B5EF4-FFF2-40B4-BE49-F238E27FC236}">
              <a16:creationId xmlns:a16="http://schemas.microsoft.com/office/drawing/2014/main" id="{6DDB5C6E-E6FC-4EA3-A076-7AFA81454F23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44" name="Text 8">
          <a:extLst>
            <a:ext uri="{FF2B5EF4-FFF2-40B4-BE49-F238E27FC236}">
              <a16:creationId xmlns:a16="http://schemas.microsoft.com/office/drawing/2014/main" id="{F56B19D0-6AFC-4CBA-BFAD-B6BFF8C4307C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345" name="Text 11">
          <a:extLst>
            <a:ext uri="{FF2B5EF4-FFF2-40B4-BE49-F238E27FC236}">
              <a16:creationId xmlns:a16="http://schemas.microsoft.com/office/drawing/2014/main" id="{F773A674-A188-4942-A773-833B1FACA17F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46" name="Text 12">
          <a:extLst>
            <a:ext uri="{FF2B5EF4-FFF2-40B4-BE49-F238E27FC236}">
              <a16:creationId xmlns:a16="http://schemas.microsoft.com/office/drawing/2014/main" id="{5B278BC0-2675-46B8-A235-E58744481A9B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47" name="Text 13">
          <a:extLst>
            <a:ext uri="{FF2B5EF4-FFF2-40B4-BE49-F238E27FC236}">
              <a16:creationId xmlns:a16="http://schemas.microsoft.com/office/drawing/2014/main" id="{6A0E3CCB-FD15-4D97-AC6A-57DE147DEA36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48" name="Text 3">
          <a:extLst>
            <a:ext uri="{FF2B5EF4-FFF2-40B4-BE49-F238E27FC236}">
              <a16:creationId xmlns:a16="http://schemas.microsoft.com/office/drawing/2014/main" id="{6500018A-9B04-44AD-8862-1C90420AFCD2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49" name="Text 8">
          <a:extLst>
            <a:ext uri="{FF2B5EF4-FFF2-40B4-BE49-F238E27FC236}">
              <a16:creationId xmlns:a16="http://schemas.microsoft.com/office/drawing/2014/main" id="{CC2960AF-E07E-409B-A44F-33B5DFD1152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350" name="Text 11">
          <a:extLst>
            <a:ext uri="{FF2B5EF4-FFF2-40B4-BE49-F238E27FC236}">
              <a16:creationId xmlns:a16="http://schemas.microsoft.com/office/drawing/2014/main" id="{73BB48DB-8C13-47C3-871E-AD176AE13CA6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51" name="Text 12">
          <a:extLst>
            <a:ext uri="{FF2B5EF4-FFF2-40B4-BE49-F238E27FC236}">
              <a16:creationId xmlns:a16="http://schemas.microsoft.com/office/drawing/2014/main" id="{F4F8EF7E-66EF-45D1-9488-3D52E066CCAD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52" name="Text 13">
          <a:extLst>
            <a:ext uri="{FF2B5EF4-FFF2-40B4-BE49-F238E27FC236}">
              <a16:creationId xmlns:a16="http://schemas.microsoft.com/office/drawing/2014/main" id="{A549FDAC-6C5A-4109-A3E0-F402B06DCDA9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53" name="Text 3">
          <a:extLst>
            <a:ext uri="{FF2B5EF4-FFF2-40B4-BE49-F238E27FC236}">
              <a16:creationId xmlns:a16="http://schemas.microsoft.com/office/drawing/2014/main" id="{92DAA641-3E25-4577-8D3B-C5FAD43EC1C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54" name="Text 3">
          <a:extLst>
            <a:ext uri="{FF2B5EF4-FFF2-40B4-BE49-F238E27FC236}">
              <a16:creationId xmlns:a16="http://schemas.microsoft.com/office/drawing/2014/main" id="{88D3D6C0-F000-4632-BD31-66C453773D2F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55" name="Text 8">
          <a:extLst>
            <a:ext uri="{FF2B5EF4-FFF2-40B4-BE49-F238E27FC236}">
              <a16:creationId xmlns:a16="http://schemas.microsoft.com/office/drawing/2014/main" id="{49FE6634-F55A-4ED9-B8F7-C8C65EA05457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356" name="Text 11">
          <a:extLst>
            <a:ext uri="{FF2B5EF4-FFF2-40B4-BE49-F238E27FC236}">
              <a16:creationId xmlns:a16="http://schemas.microsoft.com/office/drawing/2014/main" id="{2D573E07-1B02-4E86-B69B-32ADAE1F487A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57" name="Text 12">
          <a:extLst>
            <a:ext uri="{FF2B5EF4-FFF2-40B4-BE49-F238E27FC236}">
              <a16:creationId xmlns:a16="http://schemas.microsoft.com/office/drawing/2014/main" id="{4C6A9F90-4047-4D97-AFC5-5ABD0764B86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58" name="Text 13">
          <a:extLst>
            <a:ext uri="{FF2B5EF4-FFF2-40B4-BE49-F238E27FC236}">
              <a16:creationId xmlns:a16="http://schemas.microsoft.com/office/drawing/2014/main" id="{BAF1A376-9ED5-41C7-B416-630C5F9AFFEC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59" name="Text 3">
          <a:extLst>
            <a:ext uri="{FF2B5EF4-FFF2-40B4-BE49-F238E27FC236}">
              <a16:creationId xmlns:a16="http://schemas.microsoft.com/office/drawing/2014/main" id="{ED074F48-F72C-4C91-A13F-D9175CC423CA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60" name="Text 3">
          <a:extLst>
            <a:ext uri="{FF2B5EF4-FFF2-40B4-BE49-F238E27FC236}">
              <a16:creationId xmlns:a16="http://schemas.microsoft.com/office/drawing/2014/main" id="{76E4C542-4DC7-46F4-AAAD-74BB9D474A28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61" name="Text 8">
          <a:extLst>
            <a:ext uri="{FF2B5EF4-FFF2-40B4-BE49-F238E27FC236}">
              <a16:creationId xmlns:a16="http://schemas.microsoft.com/office/drawing/2014/main" id="{E6EAA863-ED8A-4163-B4F2-EDF817EBC39F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362" name="Text 11">
          <a:extLst>
            <a:ext uri="{FF2B5EF4-FFF2-40B4-BE49-F238E27FC236}">
              <a16:creationId xmlns:a16="http://schemas.microsoft.com/office/drawing/2014/main" id="{AC512BF4-90A6-4B9A-B328-CC36B819481F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63" name="Text 12">
          <a:extLst>
            <a:ext uri="{FF2B5EF4-FFF2-40B4-BE49-F238E27FC236}">
              <a16:creationId xmlns:a16="http://schemas.microsoft.com/office/drawing/2014/main" id="{78326560-205A-466D-8408-799E57DA1922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64" name="Text 13">
          <a:extLst>
            <a:ext uri="{FF2B5EF4-FFF2-40B4-BE49-F238E27FC236}">
              <a16:creationId xmlns:a16="http://schemas.microsoft.com/office/drawing/2014/main" id="{DC5B5EE7-B1D1-41C5-99E4-4107804852F6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65" name="Text 3">
          <a:extLst>
            <a:ext uri="{FF2B5EF4-FFF2-40B4-BE49-F238E27FC236}">
              <a16:creationId xmlns:a16="http://schemas.microsoft.com/office/drawing/2014/main" id="{94FEB169-D035-4E43-8526-4C83110FF2DF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66" name="Text 8">
          <a:extLst>
            <a:ext uri="{FF2B5EF4-FFF2-40B4-BE49-F238E27FC236}">
              <a16:creationId xmlns:a16="http://schemas.microsoft.com/office/drawing/2014/main" id="{3FD07646-D025-40A5-8E95-378DD185B1B4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367" name="Text 11">
          <a:extLst>
            <a:ext uri="{FF2B5EF4-FFF2-40B4-BE49-F238E27FC236}">
              <a16:creationId xmlns:a16="http://schemas.microsoft.com/office/drawing/2014/main" id="{0368D8FB-ED61-421F-878A-F4ABD7EF95A4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68" name="Text 12">
          <a:extLst>
            <a:ext uri="{FF2B5EF4-FFF2-40B4-BE49-F238E27FC236}">
              <a16:creationId xmlns:a16="http://schemas.microsoft.com/office/drawing/2014/main" id="{8338A6E8-304C-4B8C-8ECA-8879E318E53E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69" name="Text 13">
          <a:extLst>
            <a:ext uri="{FF2B5EF4-FFF2-40B4-BE49-F238E27FC236}">
              <a16:creationId xmlns:a16="http://schemas.microsoft.com/office/drawing/2014/main" id="{BC47072C-61A2-4458-AE40-1D7CF3FB122E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70" name="Text 3">
          <a:extLst>
            <a:ext uri="{FF2B5EF4-FFF2-40B4-BE49-F238E27FC236}">
              <a16:creationId xmlns:a16="http://schemas.microsoft.com/office/drawing/2014/main" id="{E7168150-09E4-4D1D-B928-77A3BDE1AA49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71" name="Text 8">
          <a:extLst>
            <a:ext uri="{FF2B5EF4-FFF2-40B4-BE49-F238E27FC236}">
              <a16:creationId xmlns:a16="http://schemas.microsoft.com/office/drawing/2014/main" id="{41B40619-DD72-42B7-B97B-D268F5C97808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372" name="Text 11">
          <a:extLst>
            <a:ext uri="{FF2B5EF4-FFF2-40B4-BE49-F238E27FC236}">
              <a16:creationId xmlns:a16="http://schemas.microsoft.com/office/drawing/2014/main" id="{CDFCF6BB-D2A6-4DEA-A374-2C58C5819160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73" name="Text 12">
          <a:extLst>
            <a:ext uri="{FF2B5EF4-FFF2-40B4-BE49-F238E27FC236}">
              <a16:creationId xmlns:a16="http://schemas.microsoft.com/office/drawing/2014/main" id="{8933F2DB-12FF-474F-978E-9F4C5543CE84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74" name="Text 13">
          <a:extLst>
            <a:ext uri="{FF2B5EF4-FFF2-40B4-BE49-F238E27FC236}">
              <a16:creationId xmlns:a16="http://schemas.microsoft.com/office/drawing/2014/main" id="{47D922FF-27A0-434C-A8FE-979A7AD67218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75" name="Text 3">
          <a:extLst>
            <a:ext uri="{FF2B5EF4-FFF2-40B4-BE49-F238E27FC236}">
              <a16:creationId xmlns:a16="http://schemas.microsoft.com/office/drawing/2014/main" id="{E52BB41F-695C-4C36-A735-03A73E5D19FE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76" name="Text 3">
          <a:extLst>
            <a:ext uri="{FF2B5EF4-FFF2-40B4-BE49-F238E27FC236}">
              <a16:creationId xmlns:a16="http://schemas.microsoft.com/office/drawing/2014/main" id="{E704D011-2E61-4B93-9C2A-A5A0BA2E471C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77" name="Text 8">
          <a:extLst>
            <a:ext uri="{FF2B5EF4-FFF2-40B4-BE49-F238E27FC236}">
              <a16:creationId xmlns:a16="http://schemas.microsoft.com/office/drawing/2014/main" id="{6B3D4EC3-B74F-432D-901F-FAAE0085C01F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378" name="Text 11">
          <a:extLst>
            <a:ext uri="{FF2B5EF4-FFF2-40B4-BE49-F238E27FC236}">
              <a16:creationId xmlns:a16="http://schemas.microsoft.com/office/drawing/2014/main" id="{02D37080-C525-4E5C-9E78-38CFBA1A2663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79" name="Text 12">
          <a:extLst>
            <a:ext uri="{FF2B5EF4-FFF2-40B4-BE49-F238E27FC236}">
              <a16:creationId xmlns:a16="http://schemas.microsoft.com/office/drawing/2014/main" id="{F82B7D1A-E540-4BF1-AC53-E55452F2A4B0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80" name="Text 13">
          <a:extLst>
            <a:ext uri="{FF2B5EF4-FFF2-40B4-BE49-F238E27FC236}">
              <a16:creationId xmlns:a16="http://schemas.microsoft.com/office/drawing/2014/main" id="{BC951EB8-14BE-4110-BF5A-E4D55704A8B6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81" name="Text 3">
          <a:extLst>
            <a:ext uri="{FF2B5EF4-FFF2-40B4-BE49-F238E27FC236}">
              <a16:creationId xmlns:a16="http://schemas.microsoft.com/office/drawing/2014/main" id="{7F248F21-6B43-434B-906F-81A9D88D2D1C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82" name="Text 3">
          <a:extLst>
            <a:ext uri="{FF2B5EF4-FFF2-40B4-BE49-F238E27FC236}">
              <a16:creationId xmlns:a16="http://schemas.microsoft.com/office/drawing/2014/main" id="{CD0CE99A-5AF9-4420-A456-334904D2F578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83" name="Text 8">
          <a:extLst>
            <a:ext uri="{FF2B5EF4-FFF2-40B4-BE49-F238E27FC236}">
              <a16:creationId xmlns:a16="http://schemas.microsoft.com/office/drawing/2014/main" id="{CBB2332A-23EA-410D-AA20-587C773FE903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384" name="Text 11">
          <a:extLst>
            <a:ext uri="{FF2B5EF4-FFF2-40B4-BE49-F238E27FC236}">
              <a16:creationId xmlns:a16="http://schemas.microsoft.com/office/drawing/2014/main" id="{2B81309D-11A1-456D-8DF9-477C219370F1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85" name="Text 12">
          <a:extLst>
            <a:ext uri="{FF2B5EF4-FFF2-40B4-BE49-F238E27FC236}">
              <a16:creationId xmlns:a16="http://schemas.microsoft.com/office/drawing/2014/main" id="{1D47A6E7-2C3B-48D3-A2EE-31DB3D3AE75B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86" name="Text 13">
          <a:extLst>
            <a:ext uri="{FF2B5EF4-FFF2-40B4-BE49-F238E27FC236}">
              <a16:creationId xmlns:a16="http://schemas.microsoft.com/office/drawing/2014/main" id="{1466450A-7608-43C8-834B-084679B05D9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87" name="Text 3">
          <a:extLst>
            <a:ext uri="{FF2B5EF4-FFF2-40B4-BE49-F238E27FC236}">
              <a16:creationId xmlns:a16="http://schemas.microsoft.com/office/drawing/2014/main" id="{D49ED68D-07F5-4C65-825A-39519F38C320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88" name="Text 8">
          <a:extLst>
            <a:ext uri="{FF2B5EF4-FFF2-40B4-BE49-F238E27FC236}">
              <a16:creationId xmlns:a16="http://schemas.microsoft.com/office/drawing/2014/main" id="{360536DD-EE91-401B-8A9D-04330B51518C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389" name="Text 11">
          <a:extLst>
            <a:ext uri="{FF2B5EF4-FFF2-40B4-BE49-F238E27FC236}">
              <a16:creationId xmlns:a16="http://schemas.microsoft.com/office/drawing/2014/main" id="{2D16CFA2-74C7-436E-BA7F-AFAA7FEAAB41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90" name="Text 12">
          <a:extLst>
            <a:ext uri="{FF2B5EF4-FFF2-40B4-BE49-F238E27FC236}">
              <a16:creationId xmlns:a16="http://schemas.microsoft.com/office/drawing/2014/main" id="{06D1F70B-CB09-40EA-8736-A0D6007031E6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91" name="Text 13">
          <a:extLst>
            <a:ext uri="{FF2B5EF4-FFF2-40B4-BE49-F238E27FC236}">
              <a16:creationId xmlns:a16="http://schemas.microsoft.com/office/drawing/2014/main" id="{4D67F35A-E0CD-4A8C-A264-8F9CE37DCBA0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92" name="Text 3">
          <a:extLst>
            <a:ext uri="{FF2B5EF4-FFF2-40B4-BE49-F238E27FC236}">
              <a16:creationId xmlns:a16="http://schemas.microsoft.com/office/drawing/2014/main" id="{566D581C-C5CC-4FAD-A4CD-9FF79458771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93" name="Text 8">
          <a:extLst>
            <a:ext uri="{FF2B5EF4-FFF2-40B4-BE49-F238E27FC236}">
              <a16:creationId xmlns:a16="http://schemas.microsoft.com/office/drawing/2014/main" id="{2D655BBB-9D27-4796-9AEF-808FB8F7D16D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394" name="Text 11">
          <a:extLst>
            <a:ext uri="{FF2B5EF4-FFF2-40B4-BE49-F238E27FC236}">
              <a16:creationId xmlns:a16="http://schemas.microsoft.com/office/drawing/2014/main" id="{D275D17C-EFB7-40E2-82DA-1B6B217785C1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95" name="Text 12">
          <a:extLst>
            <a:ext uri="{FF2B5EF4-FFF2-40B4-BE49-F238E27FC236}">
              <a16:creationId xmlns:a16="http://schemas.microsoft.com/office/drawing/2014/main" id="{25C66CA2-E9A3-4D29-9AE9-C3E241BFDD28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96" name="Text 13">
          <a:extLst>
            <a:ext uri="{FF2B5EF4-FFF2-40B4-BE49-F238E27FC236}">
              <a16:creationId xmlns:a16="http://schemas.microsoft.com/office/drawing/2014/main" id="{BC9B3B4C-8571-498F-9ECD-6B5A10790863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397" name="Text 3">
          <a:extLst>
            <a:ext uri="{FF2B5EF4-FFF2-40B4-BE49-F238E27FC236}">
              <a16:creationId xmlns:a16="http://schemas.microsoft.com/office/drawing/2014/main" id="{C5891E4A-ED17-4092-8920-9650C883322D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98" name="Text 3">
          <a:extLst>
            <a:ext uri="{FF2B5EF4-FFF2-40B4-BE49-F238E27FC236}">
              <a16:creationId xmlns:a16="http://schemas.microsoft.com/office/drawing/2014/main" id="{CF61F3C6-672E-4446-9FE2-D78B14B61084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399" name="Text 8">
          <a:extLst>
            <a:ext uri="{FF2B5EF4-FFF2-40B4-BE49-F238E27FC236}">
              <a16:creationId xmlns:a16="http://schemas.microsoft.com/office/drawing/2014/main" id="{39219688-7F80-4143-941E-1D4A912A9E66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400" name="Text 11">
          <a:extLst>
            <a:ext uri="{FF2B5EF4-FFF2-40B4-BE49-F238E27FC236}">
              <a16:creationId xmlns:a16="http://schemas.microsoft.com/office/drawing/2014/main" id="{ED3A9281-D2BE-44DA-9985-4A1EBA6F4A9F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01" name="Text 12">
          <a:extLst>
            <a:ext uri="{FF2B5EF4-FFF2-40B4-BE49-F238E27FC236}">
              <a16:creationId xmlns:a16="http://schemas.microsoft.com/office/drawing/2014/main" id="{A7AA6139-910F-4281-A709-6EF9FBA09172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02" name="Text 13">
          <a:extLst>
            <a:ext uri="{FF2B5EF4-FFF2-40B4-BE49-F238E27FC236}">
              <a16:creationId xmlns:a16="http://schemas.microsoft.com/office/drawing/2014/main" id="{F3A8324E-E7B0-4BDA-9E6D-D0A0CB7B241C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03" name="Text 3">
          <a:extLst>
            <a:ext uri="{FF2B5EF4-FFF2-40B4-BE49-F238E27FC236}">
              <a16:creationId xmlns:a16="http://schemas.microsoft.com/office/drawing/2014/main" id="{1390A736-0220-446F-A9AF-CACD5D1784F9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04" name="Text 3">
          <a:extLst>
            <a:ext uri="{FF2B5EF4-FFF2-40B4-BE49-F238E27FC236}">
              <a16:creationId xmlns:a16="http://schemas.microsoft.com/office/drawing/2014/main" id="{D01ED4D8-00EE-4FFD-B0F2-5B6B8BB7609B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05" name="Text 8">
          <a:extLst>
            <a:ext uri="{FF2B5EF4-FFF2-40B4-BE49-F238E27FC236}">
              <a16:creationId xmlns:a16="http://schemas.microsoft.com/office/drawing/2014/main" id="{5258946D-88CD-47C6-A5F9-97DC006D2CEA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406" name="Text 11">
          <a:extLst>
            <a:ext uri="{FF2B5EF4-FFF2-40B4-BE49-F238E27FC236}">
              <a16:creationId xmlns:a16="http://schemas.microsoft.com/office/drawing/2014/main" id="{56F79356-B32F-448B-98D1-C41CD7CBF78B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07" name="Text 12">
          <a:extLst>
            <a:ext uri="{FF2B5EF4-FFF2-40B4-BE49-F238E27FC236}">
              <a16:creationId xmlns:a16="http://schemas.microsoft.com/office/drawing/2014/main" id="{2635D888-BA81-44A1-89AE-90F8BF0363BC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08" name="Text 13">
          <a:extLst>
            <a:ext uri="{FF2B5EF4-FFF2-40B4-BE49-F238E27FC236}">
              <a16:creationId xmlns:a16="http://schemas.microsoft.com/office/drawing/2014/main" id="{212FE1DA-3F3D-4368-AAF2-D7B68E59AC67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09" name="Text 3">
          <a:extLst>
            <a:ext uri="{FF2B5EF4-FFF2-40B4-BE49-F238E27FC236}">
              <a16:creationId xmlns:a16="http://schemas.microsoft.com/office/drawing/2014/main" id="{845B2C30-ACC8-4393-A3CD-7898DB91D94A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10" name="Text 8">
          <a:extLst>
            <a:ext uri="{FF2B5EF4-FFF2-40B4-BE49-F238E27FC236}">
              <a16:creationId xmlns:a16="http://schemas.microsoft.com/office/drawing/2014/main" id="{0DA83C81-6D0E-4F5B-9DA3-B5E461559827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411" name="Text 11">
          <a:extLst>
            <a:ext uri="{FF2B5EF4-FFF2-40B4-BE49-F238E27FC236}">
              <a16:creationId xmlns:a16="http://schemas.microsoft.com/office/drawing/2014/main" id="{FC09F55A-382E-4B97-9D48-0EAF9F8624A6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12" name="Text 12">
          <a:extLst>
            <a:ext uri="{FF2B5EF4-FFF2-40B4-BE49-F238E27FC236}">
              <a16:creationId xmlns:a16="http://schemas.microsoft.com/office/drawing/2014/main" id="{00847919-3E5B-4C20-81A0-25C1712F0EC4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13" name="Text 13">
          <a:extLst>
            <a:ext uri="{FF2B5EF4-FFF2-40B4-BE49-F238E27FC236}">
              <a16:creationId xmlns:a16="http://schemas.microsoft.com/office/drawing/2014/main" id="{96E1D078-EC3A-4BC1-8B2E-4F83FFD77BCC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14" name="Text 3">
          <a:extLst>
            <a:ext uri="{FF2B5EF4-FFF2-40B4-BE49-F238E27FC236}">
              <a16:creationId xmlns:a16="http://schemas.microsoft.com/office/drawing/2014/main" id="{4B8A81E7-120C-47CA-AF5D-C4E0A6DBA011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15" name="Text 8">
          <a:extLst>
            <a:ext uri="{FF2B5EF4-FFF2-40B4-BE49-F238E27FC236}">
              <a16:creationId xmlns:a16="http://schemas.microsoft.com/office/drawing/2014/main" id="{BA19D924-B921-4CB6-B4DE-F60696ADF304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416" name="Text 11">
          <a:extLst>
            <a:ext uri="{FF2B5EF4-FFF2-40B4-BE49-F238E27FC236}">
              <a16:creationId xmlns:a16="http://schemas.microsoft.com/office/drawing/2014/main" id="{3364C014-05B9-444D-AA4B-5017F8E43286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17" name="Text 12">
          <a:extLst>
            <a:ext uri="{FF2B5EF4-FFF2-40B4-BE49-F238E27FC236}">
              <a16:creationId xmlns:a16="http://schemas.microsoft.com/office/drawing/2014/main" id="{3BC07011-6B4D-468E-AE85-C9E083E5BF80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18" name="Text 13">
          <a:extLst>
            <a:ext uri="{FF2B5EF4-FFF2-40B4-BE49-F238E27FC236}">
              <a16:creationId xmlns:a16="http://schemas.microsoft.com/office/drawing/2014/main" id="{44465574-D0D1-434D-8548-5DC40A137C26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19" name="Text 3">
          <a:extLst>
            <a:ext uri="{FF2B5EF4-FFF2-40B4-BE49-F238E27FC236}">
              <a16:creationId xmlns:a16="http://schemas.microsoft.com/office/drawing/2014/main" id="{88B25701-B453-49D6-A2BA-9F2B0549CA7E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20" name="Text 3">
          <a:extLst>
            <a:ext uri="{FF2B5EF4-FFF2-40B4-BE49-F238E27FC236}">
              <a16:creationId xmlns:a16="http://schemas.microsoft.com/office/drawing/2014/main" id="{45F54355-F130-4E8B-B0FB-A129A3511624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21" name="Text 8">
          <a:extLst>
            <a:ext uri="{FF2B5EF4-FFF2-40B4-BE49-F238E27FC236}">
              <a16:creationId xmlns:a16="http://schemas.microsoft.com/office/drawing/2014/main" id="{DB76598B-A556-426A-8F60-1AA72208D050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422" name="Text 11">
          <a:extLst>
            <a:ext uri="{FF2B5EF4-FFF2-40B4-BE49-F238E27FC236}">
              <a16:creationId xmlns:a16="http://schemas.microsoft.com/office/drawing/2014/main" id="{A9B5455A-B382-4F00-ACEF-81E9E2B06963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23" name="Text 12">
          <a:extLst>
            <a:ext uri="{FF2B5EF4-FFF2-40B4-BE49-F238E27FC236}">
              <a16:creationId xmlns:a16="http://schemas.microsoft.com/office/drawing/2014/main" id="{7C938140-6670-430A-9AF9-324EBE44FD7F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24" name="Text 13">
          <a:extLst>
            <a:ext uri="{FF2B5EF4-FFF2-40B4-BE49-F238E27FC236}">
              <a16:creationId xmlns:a16="http://schemas.microsoft.com/office/drawing/2014/main" id="{AAC994D0-1237-4417-B493-97FBCA4CE0E6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25" name="Text 3">
          <a:extLst>
            <a:ext uri="{FF2B5EF4-FFF2-40B4-BE49-F238E27FC236}">
              <a16:creationId xmlns:a16="http://schemas.microsoft.com/office/drawing/2014/main" id="{516DBED3-008F-403D-AC5A-B373E9F26351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26" name="Text 3">
          <a:extLst>
            <a:ext uri="{FF2B5EF4-FFF2-40B4-BE49-F238E27FC236}">
              <a16:creationId xmlns:a16="http://schemas.microsoft.com/office/drawing/2014/main" id="{9A2D580C-F6F4-4690-A0BE-BE49333A9BFE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27" name="Text 8">
          <a:extLst>
            <a:ext uri="{FF2B5EF4-FFF2-40B4-BE49-F238E27FC236}">
              <a16:creationId xmlns:a16="http://schemas.microsoft.com/office/drawing/2014/main" id="{B74D2208-9805-4788-AB81-AB497BCC0D0E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428" name="Text 11">
          <a:extLst>
            <a:ext uri="{FF2B5EF4-FFF2-40B4-BE49-F238E27FC236}">
              <a16:creationId xmlns:a16="http://schemas.microsoft.com/office/drawing/2014/main" id="{B7586176-8A41-406F-B7E0-D990D09CE8A8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29" name="Text 12">
          <a:extLst>
            <a:ext uri="{FF2B5EF4-FFF2-40B4-BE49-F238E27FC236}">
              <a16:creationId xmlns:a16="http://schemas.microsoft.com/office/drawing/2014/main" id="{65BE34CE-85E8-4008-907F-44909C862431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30" name="Text 13">
          <a:extLst>
            <a:ext uri="{FF2B5EF4-FFF2-40B4-BE49-F238E27FC236}">
              <a16:creationId xmlns:a16="http://schemas.microsoft.com/office/drawing/2014/main" id="{A0A3B4B2-BBE8-4F61-93E3-F849705F3098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31" name="Text 3">
          <a:extLst>
            <a:ext uri="{FF2B5EF4-FFF2-40B4-BE49-F238E27FC236}">
              <a16:creationId xmlns:a16="http://schemas.microsoft.com/office/drawing/2014/main" id="{25972100-C865-4C54-BB74-10EE8C2B165B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32" name="Text 8">
          <a:extLst>
            <a:ext uri="{FF2B5EF4-FFF2-40B4-BE49-F238E27FC236}">
              <a16:creationId xmlns:a16="http://schemas.microsoft.com/office/drawing/2014/main" id="{E361CFFC-74E7-48E8-B23A-F48611375711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433" name="Text 11">
          <a:extLst>
            <a:ext uri="{FF2B5EF4-FFF2-40B4-BE49-F238E27FC236}">
              <a16:creationId xmlns:a16="http://schemas.microsoft.com/office/drawing/2014/main" id="{9E76727E-6D3B-4D57-B228-93D387049A94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34" name="Text 12">
          <a:extLst>
            <a:ext uri="{FF2B5EF4-FFF2-40B4-BE49-F238E27FC236}">
              <a16:creationId xmlns:a16="http://schemas.microsoft.com/office/drawing/2014/main" id="{8F0FB05C-60B6-40F2-96AA-E4C06B8EC277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35" name="Text 13">
          <a:extLst>
            <a:ext uri="{FF2B5EF4-FFF2-40B4-BE49-F238E27FC236}">
              <a16:creationId xmlns:a16="http://schemas.microsoft.com/office/drawing/2014/main" id="{699B8838-0F4F-4918-8AFB-4EC4E9C29550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36" name="Text 3">
          <a:extLst>
            <a:ext uri="{FF2B5EF4-FFF2-40B4-BE49-F238E27FC236}">
              <a16:creationId xmlns:a16="http://schemas.microsoft.com/office/drawing/2014/main" id="{558DF2B8-DDF6-4EB7-98FD-F50D91A516AA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37" name="Text 8">
          <a:extLst>
            <a:ext uri="{FF2B5EF4-FFF2-40B4-BE49-F238E27FC236}">
              <a16:creationId xmlns:a16="http://schemas.microsoft.com/office/drawing/2014/main" id="{A0E95131-CB18-4D43-AFBB-BE5D3F8AF7E5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438" name="Text 11">
          <a:extLst>
            <a:ext uri="{FF2B5EF4-FFF2-40B4-BE49-F238E27FC236}">
              <a16:creationId xmlns:a16="http://schemas.microsoft.com/office/drawing/2014/main" id="{73D08D64-C32E-4628-B29E-9D54C3FADAA9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39" name="Text 12">
          <a:extLst>
            <a:ext uri="{FF2B5EF4-FFF2-40B4-BE49-F238E27FC236}">
              <a16:creationId xmlns:a16="http://schemas.microsoft.com/office/drawing/2014/main" id="{B7C5FB83-5456-4398-9B37-2A47257EBC7A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40" name="Text 13">
          <a:extLst>
            <a:ext uri="{FF2B5EF4-FFF2-40B4-BE49-F238E27FC236}">
              <a16:creationId xmlns:a16="http://schemas.microsoft.com/office/drawing/2014/main" id="{27D2C979-ED70-4326-A2BD-BE5483B5C261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41" name="Text 3">
          <a:extLst>
            <a:ext uri="{FF2B5EF4-FFF2-40B4-BE49-F238E27FC236}">
              <a16:creationId xmlns:a16="http://schemas.microsoft.com/office/drawing/2014/main" id="{A588FA88-1767-449B-90C0-143953405C26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42" name="Text 3">
          <a:extLst>
            <a:ext uri="{FF2B5EF4-FFF2-40B4-BE49-F238E27FC236}">
              <a16:creationId xmlns:a16="http://schemas.microsoft.com/office/drawing/2014/main" id="{2C245F95-8F2B-4CF7-9BEB-04F8F3A4B8D8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43" name="Text 8">
          <a:extLst>
            <a:ext uri="{FF2B5EF4-FFF2-40B4-BE49-F238E27FC236}">
              <a16:creationId xmlns:a16="http://schemas.microsoft.com/office/drawing/2014/main" id="{01DB5EC5-EAB9-4691-8B41-D54AC7E0E94A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444" name="Text 11">
          <a:extLst>
            <a:ext uri="{FF2B5EF4-FFF2-40B4-BE49-F238E27FC236}">
              <a16:creationId xmlns:a16="http://schemas.microsoft.com/office/drawing/2014/main" id="{18A9E081-939C-4129-B490-2BF12B36F27B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45" name="Text 12">
          <a:extLst>
            <a:ext uri="{FF2B5EF4-FFF2-40B4-BE49-F238E27FC236}">
              <a16:creationId xmlns:a16="http://schemas.microsoft.com/office/drawing/2014/main" id="{574D37A6-ABE4-4CC0-B483-3D94375ECCA8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46" name="Text 13">
          <a:extLst>
            <a:ext uri="{FF2B5EF4-FFF2-40B4-BE49-F238E27FC236}">
              <a16:creationId xmlns:a16="http://schemas.microsoft.com/office/drawing/2014/main" id="{50232B33-3854-4305-BCF2-2708BC454C7C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47" name="Text 3">
          <a:extLst>
            <a:ext uri="{FF2B5EF4-FFF2-40B4-BE49-F238E27FC236}">
              <a16:creationId xmlns:a16="http://schemas.microsoft.com/office/drawing/2014/main" id="{72F37F57-7719-46DE-A69F-16383F87B863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48" name="Text 3">
          <a:extLst>
            <a:ext uri="{FF2B5EF4-FFF2-40B4-BE49-F238E27FC236}">
              <a16:creationId xmlns:a16="http://schemas.microsoft.com/office/drawing/2014/main" id="{3C72F4E5-E5C7-40BF-9141-6CEF63562852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49" name="Text 8">
          <a:extLst>
            <a:ext uri="{FF2B5EF4-FFF2-40B4-BE49-F238E27FC236}">
              <a16:creationId xmlns:a16="http://schemas.microsoft.com/office/drawing/2014/main" id="{ED99D1F4-78E7-4A2F-A8C9-48A4D36C75CD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450" name="Text 11">
          <a:extLst>
            <a:ext uri="{FF2B5EF4-FFF2-40B4-BE49-F238E27FC236}">
              <a16:creationId xmlns:a16="http://schemas.microsoft.com/office/drawing/2014/main" id="{B6F20E8A-DF8D-4B44-BA32-5485D3560631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51" name="Text 12">
          <a:extLst>
            <a:ext uri="{FF2B5EF4-FFF2-40B4-BE49-F238E27FC236}">
              <a16:creationId xmlns:a16="http://schemas.microsoft.com/office/drawing/2014/main" id="{280EB290-8FF9-4330-8D47-AEADE1DECABE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52" name="Text 13">
          <a:extLst>
            <a:ext uri="{FF2B5EF4-FFF2-40B4-BE49-F238E27FC236}">
              <a16:creationId xmlns:a16="http://schemas.microsoft.com/office/drawing/2014/main" id="{9305D4BE-8152-4252-93BE-DA0D6BB778FF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53" name="Text 3">
          <a:extLst>
            <a:ext uri="{FF2B5EF4-FFF2-40B4-BE49-F238E27FC236}">
              <a16:creationId xmlns:a16="http://schemas.microsoft.com/office/drawing/2014/main" id="{5C1FBFD8-B4E3-4DA6-B31A-227D2921FB1F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54" name="Text 8">
          <a:extLst>
            <a:ext uri="{FF2B5EF4-FFF2-40B4-BE49-F238E27FC236}">
              <a16:creationId xmlns:a16="http://schemas.microsoft.com/office/drawing/2014/main" id="{23EDBA20-B9D0-4D80-9881-E260355B79A9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455" name="Text 11">
          <a:extLst>
            <a:ext uri="{FF2B5EF4-FFF2-40B4-BE49-F238E27FC236}">
              <a16:creationId xmlns:a16="http://schemas.microsoft.com/office/drawing/2014/main" id="{80902280-0E3A-47CA-9B4E-A369861BA334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56" name="Text 12">
          <a:extLst>
            <a:ext uri="{FF2B5EF4-FFF2-40B4-BE49-F238E27FC236}">
              <a16:creationId xmlns:a16="http://schemas.microsoft.com/office/drawing/2014/main" id="{3ABAC2A2-CAA8-4C46-ACAD-2BC2E72F681A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57" name="Text 13">
          <a:extLst>
            <a:ext uri="{FF2B5EF4-FFF2-40B4-BE49-F238E27FC236}">
              <a16:creationId xmlns:a16="http://schemas.microsoft.com/office/drawing/2014/main" id="{2FD650C5-EAA4-4A33-AE5E-D840A5A9903B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58" name="Text 3">
          <a:extLst>
            <a:ext uri="{FF2B5EF4-FFF2-40B4-BE49-F238E27FC236}">
              <a16:creationId xmlns:a16="http://schemas.microsoft.com/office/drawing/2014/main" id="{AFEB3B92-779E-4D75-9C49-03DEF7ACF2A7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59" name="Text 8">
          <a:extLst>
            <a:ext uri="{FF2B5EF4-FFF2-40B4-BE49-F238E27FC236}">
              <a16:creationId xmlns:a16="http://schemas.microsoft.com/office/drawing/2014/main" id="{D4B2F226-91C9-4883-9EB9-05DBC0E2AF2C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593</xdr:row>
      <xdr:rowOff>3313</xdr:rowOff>
    </xdr:from>
    <xdr:to>
      <xdr:col>0</xdr:col>
      <xdr:colOff>838200</xdr:colOff>
      <xdr:row>593</xdr:row>
      <xdr:rowOff>3313</xdr:rowOff>
    </xdr:to>
    <xdr:sp macro="" textlink="">
      <xdr:nvSpPr>
        <xdr:cNvPr id="460" name="Text 11">
          <a:extLst>
            <a:ext uri="{FF2B5EF4-FFF2-40B4-BE49-F238E27FC236}">
              <a16:creationId xmlns:a16="http://schemas.microsoft.com/office/drawing/2014/main" id="{34C82A72-0104-4358-83EB-C27AA113C30A}"/>
            </a:ext>
          </a:extLst>
        </xdr:cNvPr>
        <xdr:cNvSpPr txBox="1">
          <a:spLocks noChangeArrowheads="1"/>
        </xdr:cNvSpPr>
      </xdr:nvSpPr>
      <xdr:spPr bwMode="auto">
        <a:xfrm>
          <a:off x="228600" y="181006888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61" name="Text 12">
          <a:extLst>
            <a:ext uri="{FF2B5EF4-FFF2-40B4-BE49-F238E27FC236}">
              <a16:creationId xmlns:a16="http://schemas.microsoft.com/office/drawing/2014/main" id="{FC016BB8-F511-4C58-ABD7-CA478BF220CB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62" name="Text 13">
          <a:extLst>
            <a:ext uri="{FF2B5EF4-FFF2-40B4-BE49-F238E27FC236}">
              <a16:creationId xmlns:a16="http://schemas.microsoft.com/office/drawing/2014/main" id="{6CEB381F-104C-4903-9FDA-82BD170C7E99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593</xdr:row>
      <xdr:rowOff>3313</xdr:rowOff>
    </xdr:from>
    <xdr:to>
      <xdr:col>1</xdr:col>
      <xdr:colOff>0</xdr:colOff>
      <xdr:row>593</xdr:row>
      <xdr:rowOff>3313</xdr:rowOff>
    </xdr:to>
    <xdr:sp macro="" textlink="">
      <xdr:nvSpPr>
        <xdr:cNvPr id="463" name="Text 3">
          <a:extLst>
            <a:ext uri="{FF2B5EF4-FFF2-40B4-BE49-F238E27FC236}">
              <a16:creationId xmlns:a16="http://schemas.microsoft.com/office/drawing/2014/main" id="{3F6A7839-55FC-4DB1-8536-37644B254C30}"/>
            </a:ext>
          </a:extLst>
        </xdr:cNvPr>
        <xdr:cNvSpPr txBox="1">
          <a:spLocks noChangeArrowheads="1"/>
        </xdr:cNvSpPr>
      </xdr:nvSpPr>
      <xdr:spPr bwMode="auto">
        <a:xfrm>
          <a:off x="1571625" y="181006888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64" name="Text 3">
          <a:extLst>
            <a:ext uri="{FF2B5EF4-FFF2-40B4-BE49-F238E27FC236}">
              <a16:creationId xmlns:a16="http://schemas.microsoft.com/office/drawing/2014/main" id="{8B6D7C12-C12A-492A-9355-B4427B0904F4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65" name="Text 8">
          <a:extLst>
            <a:ext uri="{FF2B5EF4-FFF2-40B4-BE49-F238E27FC236}">
              <a16:creationId xmlns:a16="http://schemas.microsoft.com/office/drawing/2014/main" id="{CF1BE6F3-7D7A-4E08-98D2-05B9B5B46433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466" name="Text 11">
          <a:extLst>
            <a:ext uri="{FF2B5EF4-FFF2-40B4-BE49-F238E27FC236}">
              <a16:creationId xmlns:a16="http://schemas.microsoft.com/office/drawing/2014/main" id="{5F34BA6D-1057-4E16-A20C-8BAEB607466E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67" name="Text 12">
          <a:extLst>
            <a:ext uri="{FF2B5EF4-FFF2-40B4-BE49-F238E27FC236}">
              <a16:creationId xmlns:a16="http://schemas.microsoft.com/office/drawing/2014/main" id="{5F060D0E-1C3A-4986-96D5-72A4D8A649D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68" name="Text 13">
          <a:extLst>
            <a:ext uri="{FF2B5EF4-FFF2-40B4-BE49-F238E27FC236}">
              <a16:creationId xmlns:a16="http://schemas.microsoft.com/office/drawing/2014/main" id="{8697CF0B-EC0F-45F7-8294-CAB2E7FB93AC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69" name="Text 3">
          <a:extLst>
            <a:ext uri="{FF2B5EF4-FFF2-40B4-BE49-F238E27FC236}">
              <a16:creationId xmlns:a16="http://schemas.microsoft.com/office/drawing/2014/main" id="{2CA001DD-5AAE-44E0-B043-2DBC97CFABE3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70" name="Text 3">
          <a:extLst>
            <a:ext uri="{FF2B5EF4-FFF2-40B4-BE49-F238E27FC236}">
              <a16:creationId xmlns:a16="http://schemas.microsoft.com/office/drawing/2014/main" id="{54154E4A-996A-49C6-BBC8-12FBD912D054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71" name="Text 8">
          <a:extLst>
            <a:ext uri="{FF2B5EF4-FFF2-40B4-BE49-F238E27FC236}">
              <a16:creationId xmlns:a16="http://schemas.microsoft.com/office/drawing/2014/main" id="{A0C6A169-52C2-40ED-A6B7-B6234206CB8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472" name="Text 11">
          <a:extLst>
            <a:ext uri="{FF2B5EF4-FFF2-40B4-BE49-F238E27FC236}">
              <a16:creationId xmlns:a16="http://schemas.microsoft.com/office/drawing/2014/main" id="{064F2DF2-17CC-474B-821C-A8F2CBBE06AB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73" name="Text 12">
          <a:extLst>
            <a:ext uri="{FF2B5EF4-FFF2-40B4-BE49-F238E27FC236}">
              <a16:creationId xmlns:a16="http://schemas.microsoft.com/office/drawing/2014/main" id="{9C51F629-C23F-4D0F-8C74-7E8AEE43FDA4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74" name="Text 13">
          <a:extLst>
            <a:ext uri="{FF2B5EF4-FFF2-40B4-BE49-F238E27FC236}">
              <a16:creationId xmlns:a16="http://schemas.microsoft.com/office/drawing/2014/main" id="{F9122296-5044-4507-9E98-C3D07BA10265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75" name="Text 3">
          <a:extLst>
            <a:ext uri="{FF2B5EF4-FFF2-40B4-BE49-F238E27FC236}">
              <a16:creationId xmlns:a16="http://schemas.microsoft.com/office/drawing/2014/main" id="{6DDB5C6E-E6FC-4EA3-A076-7AFA81454F23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76" name="Text 8">
          <a:extLst>
            <a:ext uri="{FF2B5EF4-FFF2-40B4-BE49-F238E27FC236}">
              <a16:creationId xmlns:a16="http://schemas.microsoft.com/office/drawing/2014/main" id="{F56B19D0-6AFC-4CBA-BFAD-B6BFF8C4307C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477" name="Text 11">
          <a:extLst>
            <a:ext uri="{FF2B5EF4-FFF2-40B4-BE49-F238E27FC236}">
              <a16:creationId xmlns:a16="http://schemas.microsoft.com/office/drawing/2014/main" id="{F773A674-A188-4942-A773-833B1FACA17F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78" name="Text 12">
          <a:extLst>
            <a:ext uri="{FF2B5EF4-FFF2-40B4-BE49-F238E27FC236}">
              <a16:creationId xmlns:a16="http://schemas.microsoft.com/office/drawing/2014/main" id="{5B278BC0-2675-46B8-A235-E58744481A9B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79" name="Text 13">
          <a:extLst>
            <a:ext uri="{FF2B5EF4-FFF2-40B4-BE49-F238E27FC236}">
              <a16:creationId xmlns:a16="http://schemas.microsoft.com/office/drawing/2014/main" id="{6A0E3CCB-FD15-4D97-AC6A-57DE147DEA36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80" name="Text 3">
          <a:extLst>
            <a:ext uri="{FF2B5EF4-FFF2-40B4-BE49-F238E27FC236}">
              <a16:creationId xmlns:a16="http://schemas.microsoft.com/office/drawing/2014/main" id="{6500018A-9B04-44AD-8862-1C90420AFCD2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81" name="Text 8">
          <a:extLst>
            <a:ext uri="{FF2B5EF4-FFF2-40B4-BE49-F238E27FC236}">
              <a16:creationId xmlns:a16="http://schemas.microsoft.com/office/drawing/2014/main" id="{CC2960AF-E07E-409B-A44F-33B5DFD1152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482" name="Text 11">
          <a:extLst>
            <a:ext uri="{FF2B5EF4-FFF2-40B4-BE49-F238E27FC236}">
              <a16:creationId xmlns:a16="http://schemas.microsoft.com/office/drawing/2014/main" id="{73BB48DB-8C13-47C3-871E-AD176AE13CA6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83" name="Text 12">
          <a:extLst>
            <a:ext uri="{FF2B5EF4-FFF2-40B4-BE49-F238E27FC236}">
              <a16:creationId xmlns:a16="http://schemas.microsoft.com/office/drawing/2014/main" id="{F4F8EF7E-66EF-45D1-9488-3D52E066CCAD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84" name="Text 13">
          <a:extLst>
            <a:ext uri="{FF2B5EF4-FFF2-40B4-BE49-F238E27FC236}">
              <a16:creationId xmlns:a16="http://schemas.microsoft.com/office/drawing/2014/main" id="{A549FDAC-6C5A-4109-A3E0-F402B06DCDA9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85" name="Text 3">
          <a:extLst>
            <a:ext uri="{FF2B5EF4-FFF2-40B4-BE49-F238E27FC236}">
              <a16:creationId xmlns:a16="http://schemas.microsoft.com/office/drawing/2014/main" id="{92DAA641-3E25-4577-8D3B-C5FAD43EC1C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86" name="Text 3">
          <a:extLst>
            <a:ext uri="{FF2B5EF4-FFF2-40B4-BE49-F238E27FC236}">
              <a16:creationId xmlns:a16="http://schemas.microsoft.com/office/drawing/2014/main" id="{88D3D6C0-F000-4632-BD31-66C453773D2F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87" name="Text 8">
          <a:extLst>
            <a:ext uri="{FF2B5EF4-FFF2-40B4-BE49-F238E27FC236}">
              <a16:creationId xmlns:a16="http://schemas.microsoft.com/office/drawing/2014/main" id="{49FE6634-F55A-4ED9-B8F7-C8C65EA05457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488" name="Text 11">
          <a:extLst>
            <a:ext uri="{FF2B5EF4-FFF2-40B4-BE49-F238E27FC236}">
              <a16:creationId xmlns:a16="http://schemas.microsoft.com/office/drawing/2014/main" id="{2D573E07-1B02-4E86-B69B-32ADAE1F487A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89" name="Text 12">
          <a:extLst>
            <a:ext uri="{FF2B5EF4-FFF2-40B4-BE49-F238E27FC236}">
              <a16:creationId xmlns:a16="http://schemas.microsoft.com/office/drawing/2014/main" id="{4C6A9F90-4047-4D97-AFC5-5ABD0764B86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90" name="Text 13">
          <a:extLst>
            <a:ext uri="{FF2B5EF4-FFF2-40B4-BE49-F238E27FC236}">
              <a16:creationId xmlns:a16="http://schemas.microsoft.com/office/drawing/2014/main" id="{BAF1A376-9ED5-41C7-B416-630C5F9AFFEC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91" name="Text 3">
          <a:extLst>
            <a:ext uri="{FF2B5EF4-FFF2-40B4-BE49-F238E27FC236}">
              <a16:creationId xmlns:a16="http://schemas.microsoft.com/office/drawing/2014/main" id="{ED074F48-F72C-4C91-A13F-D9175CC423CA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92" name="Text 3">
          <a:extLst>
            <a:ext uri="{FF2B5EF4-FFF2-40B4-BE49-F238E27FC236}">
              <a16:creationId xmlns:a16="http://schemas.microsoft.com/office/drawing/2014/main" id="{76E4C542-4DC7-46F4-AAAD-74BB9D474A28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93" name="Text 8">
          <a:extLst>
            <a:ext uri="{FF2B5EF4-FFF2-40B4-BE49-F238E27FC236}">
              <a16:creationId xmlns:a16="http://schemas.microsoft.com/office/drawing/2014/main" id="{E6EAA863-ED8A-4163-B4F2-EDF817EBC39F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494" name="Text 11">
          <a:extLst>
            <a:ext uri="{FF2B5EF4-FFF2-40B4-BE49-F238E27FC236}">
              <a16:creationId xmlns:a16="http://schemas.microsoft.com/office/drawing/2014/main" id="{AC512BF4-90A6-4B9A-B328-CC36B819481F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95" name="Text 12">
          <a:extLst>
            <a:ext uri="{FF2B5EF4-FFF2-40B4-BE49-F238E27FC236}">
              <a16:creationId xmlns:a16="http://schemas.microsoft.com/office/drawing/2014/main" id="{78326560-205A-466D-8408-799E57DA1922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96" name="Text 13">
          <a:extLst>
            <a:ext uri="{FF2B5EF4-FFF2-40B4-BE49-F238E27FC236}">
              <a16:creationId xmlns:a16="http://schemas.microsoft.com/office/drawing/2014/main" id="{DC5B5EE7-B1D1-41C5-99E4-4107804852F6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97" name="Text 3">
          <a:extLst>
            <a:ext uri="{FF2B5EF4-FFF2-40B4-BE49-F238E27FC236}">
              <a16:creationId xmlns:a16="http://schemas.microsoft.com/office/drawing/2014/main" id="{94FEB169-D035-4E43-8526-4C83110FF2DF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498" name="Text 8">
          <a:extLst>
            <a:ext uri="{FF2B5EF4-FFF2-40B4-BE49-F238E27FC236}">
              <a16:creationId xmlns:a16="http://schemas.microsoft.com/office/drawing/2014/main" id="{3FD07646-D025-40A5-8E95-378DD185B1B4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499" name="Text 11">
          <a:extLst>
            <a:ext uri="{FF2B5EF4-FFF2-40B4-BE49-F238E27FC236}">
              <a16:creationId xmlns:a16="http://schemas.microsoft.com/office/drawing/2014/main" id="{0368D8FB-ED61-421F-878A-F4ABD7EF95A4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00" name="Text 12">
          <a:extLst>
            <a:ext uri="{FF2B5EF4-FFF2-40B4-BE49-F238E27FC236}">
              <a16:creationId xmlns:a16="http://schemas.microsoft.com/office/drawing/2014/main" id="{8338A6E8-304C-4B8C-8ECA-8879E318E53E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01" name="Text 13">
          <a:extLst>
            <a:ext uri="{FF2B5EF4-FFF2-40B4-BE49-F238E27FC236}">
              <a16:creationId xmlns:a16="http://schemas.microsoft.com/office/drawing/2014/main" id="{BC47072C-61A2-4458-AE40-1D7CF3FB122E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02" name="Text 3">
          <a:extLst>
            <a:ext uri="{FF2B5EF4-FFF2-40B4-BE49-F238E27FC236}">
              <a16:creationId xmlns:a16="http://schemas.microsoft.com/office/drawing/2014/main" id="{E7168150-09E4-4D1D-B928-77A3BDE1AA49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03" name="Text 8">
          <a:extLst>
            <a:ext uri="{FF2B5EF4-FFF2-40B4-BE49-F238E27FC236}">
              <a16:creationId xmlns:a16="http://schemas.microsoft.com/office/drawing/2014/main" id="{41B40619-DD72-42B7-B97B-D268F5C97808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504" name="Text 11">
          <a:extLst>
            <a:ext uri="{FF2B5EF4-FFF2-40B4-BE49-F238E27FC236}">
              <a16:creationId xmlns:a16="http://schemas.microsoft.com/office/drawing/2014/main" id="{CDFCF6BB-D2A6-4DEA-A374-2C58C5819160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05" name="Text 12">
          <a:extLst>
            <a:ext uri="{FF2B5EF4-FFF2-40B4-BE49-F238E27FC236}">
              <a16:creationId xmlns:a16="http://schemas.microsoft.com/office/drawing/2014/main" id="{8933F2DB-12FF-474F-978E-9F4C5543CE84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06" name="Text 13">
          <a:extLst>
            <a:ext uri="{FF2B5EF4-FFF2-40B4-BE49-F238E27FC236}">
              <a16:creationId xmlns:a16="http://schemas.microsoft.com/office/drawing/2014/main" id="{47D922FF-27A0-434C-A8FE-979A7AD67218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07" name="Text 3">
          <a:extLst>
            <a:ext uri="{FF2B5EF4-FFF2-40B4-BE49-F238E27FC236}">
              <a16:creationId xmlns:a16="http://schemas.microsoft.com/office/drawing/2014/main" id="{E52BB41F-695C-4C36-A735-03A73E5D19FE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08" name="Text 3">
          <a:extLst>
            <a:ext uri="{FF2B5EF4-FFF2-40B4-BE49-F238E27FC236}">
              <a16:creationId xmlns:a16="http://schemas.microsoft.com/office/drawing/2014/main" id="{E704D011-2E61-4B93-9C2A-A5A0BA2E471C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09" name="Text 8">
          <a:extLst>
            <a:ext uri="{FF2B5EF4-FFF2-40B4-BE49-F238E27FC236}">
              <a16:creationId xmlns:a16="http://schemas.microsoft.com/office/drawing/2014/main" id="{6B3D4EC3-B74F-432D-901F-FAAE0085C01F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510" name="Text 11">
          <a:extLst>
            <a:ext uri="{FF2B5EF4-FFF2-40B4-BE49-F238E27FC236}">
              <a16:creationId xmlns:a16="http://schemas.microsoft.com/office/drawing/2014/main" id="{02D37080-C525-4E5C-9E78-38CFBA1A2663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11" name="Text 12">
          <a:extLst>
            <a:ext uri="{FF2B5EF4-FFF2-40B4-BE49-F238E27FC236}">
              <a16:creationId xmlns:a16="http://schemas.microsoft.com/office/drawing/2014/main" id="{F82B7D1A-E540-4BF1-AC53-E55452F2A4B0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12" name="Text 13">
          <a:extLst>
            <a:ext uri="{FF2B5EF4-FFF2-40B4-BE49-F238E27FC236}">
              <a16:creationId xmlns:a16="http://schemas.microsoft.com/office/drawing/2014/main" id="{BC951EB8-14BE-4110-BF5A-E4D55704A8B6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13" name="Text 3">
          <a:extLst>
            <a:ext uri="{FF2B5EF4-FFF2-40B4-BE49-F238E27FC236}">
              <a16:creationId xmlns:a16="http://schemas.microsoft.com/office/drawing/2014/main" id="{7F248F21-6B43-434B-906F-81A9D88D2D1C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14" name="Text 3">
          <a:extLst>
            <a:ext uri="{FF2B5EF4-FFF2-40B4-BE49-F238E27FC236}">
              <a16:creationId xmlns:a16="http://schemas.microsoft.com/office/drawing/2014/main" id="{CD0CE99A-5AF9-4420-A456-334904D2F578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15" name="Text 8">
          <a:extLst>
            <a:ext uri="{FF2B5EF4-FFF2-40B4-BE49-F238E27FC236}">
              <a16:creationId xmlns:a16="http://schemas.microsoft.com/office/drawing/2014/main" id="{CBB2332A-23EA-410D-AA20-587C773FE903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516" name="Text 11">
          <a:extLst>
            <a:ext uri="{FF2B5EF4-FFF2-40B4-BE49-F238E27FC236}">
              <a16:creationId xmlns:a16="http://schemas.microsoft.com/office/drawing/2014/main" id="{2B81309D-11A1-456D-8DF9-477C219370F1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17" name="Text 12">
          <a:extLst>
            <a:ext uri="{FF2B5EF4-FFF2-40B4-BE49-F238E27FC236}">
              <a16:creationId xmlns:a16="http://schemas.microsoft.com/office/drawing/2014/main" id="{1D47A6E7-2C3B-48D3-A2EE-31DB3D3AE75B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18" name="Text 13">
          <a:extLst>
            <a:ext uri="{FF2B5EF4-FFF2-40B4-BE49-F238E27FC236}">
              <a16:creationId xmlns:a16="http://schemas.microsoft.com/office/drawing/2014/main" id="{1466450A-7608-43C8-834B-084679B05D9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19" name="Text 3">
          <a:extLst>
            <a:ext uri="{FF2B5EF4-FFF2-40B4-BE49-F238E27FC236}">
              <a16:creationId xmlns:a16="http://schemas.microsoft.com/office/drawing/2014/main" id="{D49ED68D-07F5-4C65-825A-39519F38C320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20" name="Text 8">
          <a:extLst>
            <a:ext uri="{FF2B5EF4-FFF2-40B4-BE49-F238E27FC236}">
              <a16:creationId xmlns:a16="http://schemas.microsoft.com/office/drawing/2014/main" id="{360536DD-EE91-401B-8A9D-04330B51518C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521" name="Text 11">
          <a:extLst>
            <a:ext uri="{FF2B5EF4-FFF2-40B4-BE49-F238E27FC236}">
              <a16:creationId xmlns:a16="http://schemas.microsoft.com/office/drawing/2014/main" id="{2D16CFA2-74C7-436E-BA7F-AFAA7FEAAB41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22" name="Text 12">
          <a:extLst>
            <a:ext uri="{FF2B5EF4-FFF2-40B4-BE49-F238E27FC236}">
              <a16:creationId xmlns:a16="http://schemas.microsoft.com/office/drawing/2014/main" id="{06D1F70B-CB09-40EA-8736-A0D6007031E6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23" name="Text 13">
          <a:extLst>
            <a:ext uri="{FF2B5EF4-FFF2-40B4-BE49-F238E27FC236}">
              <a16:creationId xmlns:a16="http://schemas.microsoft.com/office/drawing/2014/main" id="{4D67F35A-E0CD-4A8C-A264-8F9CE37DCBA0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24" name="Text 3">
          <a:extLst>
            <a:ext uri="{FF2B5EF4-FFF2-40B4-BE49-F238E27FC236}">
              <a16:creationId xmlns:a16="http://schemas.microsoft.com/office/drawing/2014/main" id="{566D581C-C5CC-4FAD-A4CD-9FF794587711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25" name="Text 8">
          <a:extLst>
            <a:ext uri="{FF2B5EF4-FFF2-40B4-BE49-F238E27FC236}">
              <a16:creationId xmlns:a16="http://schemas.microsoft.com/office/drawing/2014/main" id="{2D655BBB-9D27-4796-9AEF-808FB8F7D16D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0</xdr:col>
      <xdr:colOff>228600</xdr:colOff>
      <xdr:row>647</xdr:row>
      <xdr:rowOff>3313</xdr:rowOff>
    </xdr:from>
    <xdr:to>
      <xdr:col>0</xdr:col>
      <xdr:colOff>838200</xdr:colOff>
      <xdr:row>647</xdr:row>
      <xdr:rowOff>3313</xdr:rowOff>
    </xdr:to>
    <xdr:sp macro="" textlink="">
      <xdr:nvSpPr>
        <xdr:cNvPr id="526" name="Text 11">
          <a:extLst>
            <a:ext uri="{FF2B5EF4-FFF2-40B4-BE49-F238E27FC236}">
              <a16:creationId xmlns:a16="http://schemas.microsoft.com/office/drawing/2014/main" id="{D275D17C-EFB7-40E2-82DA-1B6B217785C1}"/>
            </a:ext>
          </a:extLst>
        </xdr:cNvPr>
        <xdr:cNvSpPr txBox="1">
          <a:spLocks noChangeArrowheads="1"/>
        </xdr:cNvSpPr>
      </xdr:nvSpPr>
      <xdr:spPr bwMode="auto">
        <a:xfrm>
          <a:off x="228600" y="195894463"/>
          <a:ext cx="60960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종   별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27" name="Text 12">
          <a:extLst>
            <a:ext uri="{FF2B5EF4-FFF2-40B4-BE49-F238E27FC236}">
              <a16:creationId xmlns:a16="http://schemas.microsoft.com/office/drawing/2014/main" id="{25C66CA2-E9A3-4D29-9AE9-C3E241BFDD28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규    격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28" name="Text 13">
          <a:extLst>
            <a:ext uri="{FF2B5EF4-FFF2-40B4-BE49-F238E27FC236}">
              <a16:creationId xmlns:a16="http://schemas.microsoft.com/office/drawing/2014/main" id="{BC9B3B4C-8571-498F-9ECD-6B5A10790863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  <xdr:twoCellAnchor>
    <xdr:from>
      <xdr:col>1</xdr:col>
      <xdr:colOff>0</xdr:colOff>
      <xdr:row>647</xdr:row>
      <xdr:rowOff>3313</xdr:rowOff>
    </xdr:from>
    <xdr:to>
      <xdr:col>1</xdr:col>
      <xdr:colOff>0</xdr:colOff>
      <xdr:row>647</xdr:row>
      <xdr:rowOff>3313</xdr:rowOff>
    </xdr:to>
    <xdr:sp macro="" textlink="">
      <xdr:nvSpPr>
        <xdr:cNvPr id="529" name="Text 3">
          <a:extLst>
            <a:ext uri="{FF2B5EF4-FFF2-40B4-BE49-F238E27FC236}">
              <a16:creationId xmlns:a16="http://schemas.microsoft.com/office/drawing/2014/main" id="{C5891E4A-ED17-4092-8920-9650C883322D}"/>
            </a:ext>
          </a:extLst>
        </xdr:cNvPr>
        <xdr:cNvSpPr txBox="1">
          <a:spLocks noChangeArrowheads="1"/>
        </xdr:cNvSpPr>
      </xdr:nvSpPr>
      <xdr:spPr bwMode="auto">
        <a:xfrm>
          <a:off x="1571625" y="195894463"/>
          <a:ext cx="0" cy="0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수량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ks2\Public\01.%20TECHWON\1.%20&#53580;&#53356;&#50896;\T4%20&#53440;&#49324;&#51088;&#47308;\4.%20&#51060;&#52285;&#54872;&#46020;&#47196;&#51312;&#47749;&#49444;&#44228;\&#47928;&#49436;\&#45236;&#50669;&#49436;\&#51204;&#44592;&#45236;&#50669;%20&#48143;%20&#49688;&#47049;&#49328;&#52636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-%20&#51089;&#50629;\05.%20(&#44600;)_&#44277;&#51452;&#49884;%20&#50976;&#44396;&#51021;%20&#45453;&#52492;&#51473;&#49900;&#51648;%20&#54876;&#49457;&#54868;%20&#49324;&#50629;\02.%20&#51089;&#50629;&#54260;&#45908;\250710_&#51312;&#45804;&#48156;&#51452;&#45236;&#50669;_&#51204;&#52404;%20&#54633;&#52828;&#45236;&#50669;&#49436;\-%20&#51648;&#50669;&#48324;\02.%20&#50612;&#47536;&#51060;&#52285;&#51032;&#47560;&#45817;\05.%20&#51204;&#44592;%200\&#44277;&#51452;&#49884;&#50976;&#44396;&#51021;&#45453;&#52492;&#51473;&#49900;&#51648;&#54876;&#49457;&#54868;&#49324;&#50629;(&#51204;&#44592;-&#50612;&#47536;&#51060;&#52285;&#51032;&#47560;&#45817;)202505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목차"/>
      <sheetName val="간지(1.원가계산서"/>
      <sheetName val="설계서_2"/>
      <sheetName val="설계서"/>
      <sheetName val="설계설명서"/>
      <sheetName val="예정공정표"/>
      <sheetName val="원가계산서"/>
      <sheetName val="원가계산서_다른폼"/>
      <sheetName val="간지(2.내역서)"/>
      <sheetName val="설계예산서"/>
      <sheetName val="관급자재"/>
      <sheetName val="이전비"/>
      <sheetName val="한전공사비"/>
      <sheetName val="간지(3.일위대가"/>
      <sheetName val="일위목록"/>
      <sheetName val="일위대가 (PM)"/>
      <sheetName val="가로등부표"/>
      <sheetName val="공원등부표"/>
      <sheetName val="정원등부표"/>
      <sheetName val="분전반부표"/>
      <sheetName val="분전반부표(사각)"/>
      <sheetName val="신호등부표"/>
      <sheetName val="신호제어기부표"/>
      <sheetName val="맨홀설치부표"/>
      <sheetName val="트럭크레인"/>
      <sheetName val="오가크레인"/>
      <sheetName val="중기"/>
      <sheetName val="기초산출"/>
      <sheetName val="간지(4.수량산출서"/>
      <sheetName val="집계산출조서"/>
      <sheetName val="산출근거서"/>
      <sheetName val="간지(5.단가"/>
      <sheetName val="단가"/>
      <sheetName val="노임"/>
      <sheetName val="간지(6.계산서"/>
      <sheetName val="Sheet1"/>
      <sheetName val="일위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>
        <row r="6">
          <cell r="C6" t="str">
            <v>제1호표</v>
          </cell>
          <cell r="D6" t="str">
            <v>터파기(기계100%):㎥당</v>
          </cell>
          <cell r="H6">
            <v>333</v>
          </cell>
          <cell r="J6">
            <v>1259</v>
          </cell>
          <cell r="L6">
            <v>1293</v>
          </cell>
        </row>
        <row r="7">
          <cell r="C7" t="str">
            <v>백호우</v>
          </cell>
          <cell r="D7" t="str">
            <v>0.2㎥</v>
          </cell>
          <cell r="E7">
            <v>1</v>
          </cell>
          <cell r="F7" t="str">
            <v>식</v>
          </cell>
          <cell r="G7">
            <v>333</v>
          </cell>
          <cell r="H7">
            <v>333</v>
          </cell>
          <cell r="I7">
            <v>1259</v>
          </cell>
          <cell r="J7">
            <v>1259</v>
          </cell>
          <cell r="K7">
            <v>1293</v>
          </cell>
          <cell r="L7">
            <v>1293</v>
          </cell>
        </row>
        <row r="9">
          <cell r="C9" t="str">
            <v>제2호표</v>
          </cell>
          <cell r="D9" t="str">
            <v>터파기(인력):㎥당</v>
          </cell>
          <cell r="H9">
            <v>0</v>
          </cell>
          <cell r="J9">
            <v>13793</v>
          </cell>
          <cell r="L9">
            <v>0</v>
          </cell>
        </row>
        <row r="10">
          <cell r="C10" t="str">
            <v>보통인부</v>
          </cell>
          <cell r="D10" t="str">
            <v>0.2</v>
          </cell>
          <cell r="E10">
            <v>0.2</v>
          </cell>
          <cell r="F10" t="str">
            <v>식</v>
          </cell>
          <cell r="H10">
            <v>0</v>
          </cell>
          <cell r="I10">
            <v>68965</v>
          </cell>
          <cell r="J10">
            <v>13793</v>
          </cell>
          <cell r="L10">
            <v>0</v>
          </cell>
        </row>
        <row r="12">
          <cell r="C12" t="str">
            <v>제3호표</v>
          </cell>
          <cell r="D12" t="str">
            <v>터파기(일반구간-기계+인력):m당</v>
          </cell>
          <cell r="H12">
            <v>299</v>
          </cell>
          <cell r="J12">
            <v>2512</v>
          </cell>
          <cell r="L12">
            <v>1163</v>
          </cell>
        </row>
        <row r="13">
          <cell r="C13" t="str">
            <v>터파기</v>
          </cell>
          <cell r="D13" t="str">
            <v>기계90+인력10</v>
          </cell>
          <cell r="E13">
            <v>0.9</v>
          </cell>
          <cell r="F13" t="str">
            <v>㎥</v>
          </cell>
          <cell r="G13">
            <v>333</v>
          </cell>
          <cell r="H13">
            <v>299</v>
          </cell>
          <cell r="I13">
            <v>1259</v>
          </cell>
          <cell r="J13">
            <v>1133</v>
          </cell>
          <cell r="K13">
            <v>1293</v>
          </cell>
          <cell r="L13">
            <v>1163</v>
          </cell>
        </row>
        <row r="14">
          <cell r="C14" t="str">
            <v>터파기</v>
          </cell>
          <cell r="D14" t="str">
            <v>기계90+인력10</v>
          </cell>
          <cell r="E14">
            <v>0.1</v>
          </cell>
          <cell r="F14" t="str">
            <v>㎥</v>
          </cell>
          <cell r="G14">
            <v>0</v>
          </cell>
          <cell r="H14">
            <v>0</v>
          </cell>
          <cell r="I14">
            <v>13793</v>
          </cell>
          <cell r="J14">
            <v>1379</v>
          </cell>
          <cell r="K14">
            <v>0</v>
          </cell>
          <cell r="L14">
            <v>0</v>
          </cell>
        </row>
        <row r="16">
          <cell r="C16" t="str">
            <v>제4호표</v>
          </cell>
          <cell r="D16" t="str">
            <v>되메우기(기계100%):㎥당</v>
          </cell>
          <cell r="H16">
            <v>218</v>
          </cell>
          <cell r="J16">
            <v>824</v>
          </cell>
          <cell r="L16">
            <v>846</v>
          </cell>
        </row>
        <row r="17">
          <cell r="C17" t="str">
            <v>백호우</v>
          </cell>
          <cell r="D17" t="str">
            <v>0.2㎥</v>
          </cell>
          <cell r="E17">
            <v>1</v>
          </cell>
          <cell r="F17" t="str">
            <v>㎥</v>
          </cell>
          <cell r="G17">
            <v>218</v>
          </cell>
          <cell r="H17">
            <v>218</v>
          </cell>
          <cell r="I17">
            <v>824</v>
          </cell>
          <cell r="J17">
            <v>824</v>
          </cell>
          <cell r="K17">
            <v>846</v>
          </cell>
          <cell r="L17">
            <v>846</v>
          </cell>
        </row>
        <row r="18">
          <cell r="C18" t="str">
            <v>플레이트콤팩트</v>
          </cell>
          <cell r="D18" t="str">
            <v>1.5TON</v>
          </cell>
          <cell r="E18">
            <v>1</v>
          </cell>
          <cell r="F18" t="str">
            <v>㎥</v>
          </cell>
          <cell r="G18">
            <v>188</v>
          </cell>
          <cell r="H18">
            <v>188</v>
          </cell>
          <cell r="I18">
            <v>2284</v>
          </cell>
          <cell r="J18">
            <v>2284</v>
          </cell>
          <cell r="K18">
            <v>5</v>
          </cell>
          <cell r="L18">
            <v>5</v>
          </cell>
        </row>
        <row r="20">
          <cell r="C20" t="str">
            <v>제5호표</v>
          </cell>
          <cell r="D20" t="str">
            <v>되메우기(인력):㎥당</v>
          </cell>
          <cell r="H20">
            <v>0</v>
          </cell>
          <cell r="J20">
            <v>6896</v>
          </cell>
          <cell r="L20">
            <v>0</v>
          </cell>
        </row>
        <row r="21">
          <cell r="C21" t="str">
            <v>보통인부</v>
          </cell>
          <cell r="D21">
            <v>0.1</v>
          </cell>
          <cell r="E21">
            <v>0.1</v>
          </cell>
          <cell r="F21" t="str">
            <v>식</v>
          </cell>
          <cell r="H21">
            <v>0</v>
          </cell>
          <cell r="I21">
            <v>68965</v>
          </cell>
          <cell r="J21">
            <v>6896</v>
          </cell>
          <cell r="L21">
            <v>0</v>
          </cell>
        </row>
        <row r="23">
          <cell r="C23" t="str">
            <v>제6호표</v>
          </cell>
          <cell r="D23" t="str">
            <v>되메우기(일반구간-기계+인력):m당</v>
          </cell>
          <cell r="H23">
            <v>196</v>
          </cell>
          <cell r="J23">
            <v>1430</v>
          </cell>
          <cell r="L23">
            <v>761</v>
          </cell>
        </row>
        <row r="24">
          <cell r="C24" t="str">
            <v>되메우기</v>
          </cell>
          <cell r="D24" t="str">
            <v>기계90+인력10</v>
          </cell>
          <cell r="E24">
            <v>0.9</v>
          </cell>
          <cell r="F24" t="str">
            <v>㎥</v>
          </cell>
          <cell r="G24">
            <v>218</v>
          </cell>
          <cell r="H24">
            <v>196</v>
          </cell>
          <cell r="I24">
            <v>824</v>
          </cell>
          <cell r="J24">
            <v>741</v>
          </cell>
          <cell r="K24">
            <v>846</v>
          </cell>
          <cell r="L24">
            <v>761</v>
          </cell>
        </row>
        <row r="25">
          <cell r="C25" t="str">
            <v>되메우기</v>
          </cell>
          <cell r="D25" t="str">
            <v>기계90+인력10</v>
          </cell>
          <cell r="E25">
            <v>0.1</v>
          </cell>
          <cell r="F25" t="str">
            <v>㎥</v>
          </cell>
          <cell r="G25">
            <v>0</v>
          </cell>
          <cell r="H25">
            <v>0</v>
          </cell>
          <cell r="I25">
            <v>6896</v>
          </cell>
          <cell r="J25">
            <v>689</v>
          </cell>
          <cell r="K25">
            <v>0</v>
          </cell>
          <cell r="L25">
            <v>0</v>
          </cell>
        </row>
        <row r="27">
          <cell r="C27" t="str">
            <v>제7호표</v>
          </cell>
          <cell r="D27" t="str">
            <v>잔토처리(인력):㎥당</v>
          </cell>
          <cell r="H27">
            <v>0</v>
          </cell>
          <cell r="J27">
            <v>13793</v>
          </cell>
          <cell r="L27">
            <v>0</v>
          </cell>
        </row>
        <row r="28">
          <cell r="C28" t="str">
            <v>보통인부</v>
          </cell>
          <cell r="D28" t="str">
            <v>0.2</v>
          </cell>
          <cell r="E28">
            <v>0.2</v>
          </cell>
          <cell r="F28" t="str">
            <v>식</v>
          </cell>
          <cell r="H28">
            <v>0</v>
          </cell>
          <cell r="I28">
            <v>68965</v>
          </cell>
          <cell r="J28">
            <v>13793</v>
          </cell>
          <cell r="L28">
            <v>0</v>
          </cell>
        </row>
        <row r="30">
          <cell r="C30" t="str">
            <v>제8호표</v>
          </cell>
          <cell r="D30" t="str">
            <v>관로터파기(일반구간-기계+인력):m당</v>
          </cell>
          <cell r="H30">
            <v>528</v>
          </cell>
          <cell r="J30">
            <v>1540</v>
          </cell>
          <cell r="L30">
            <v>624</v>
          </cell>
        </row>
        <row r="31">
          <cell r="C31" t="str">
            <v>터파기</v>
          </cell>
          <cell r="D31" t="str">
            <v>기계90+인력10</v>
          </cell>
          <cell r="E31">
            <v>0.32500000000000001</v>
          </cell>
          <cell r="F31" t="str">
            <v>㎥</v>
          </cell>
          <cell r="G31">
            <v>299</v>
          </cell>
          <cell r="H31">
            <v>97</v>
          </cell>
          <cell r="I31">
            <v>2512</v>
          </cell>
          <cell r="J31">
            <v>816</v>
          </cell>
          <cell r="K31">
            <v>1163</v>
          </cell>
          <cell r="L31">
            <v>377</v>
          </cell>
        </row>
        <row r="32">
          <cell r="C32" t="str">
            <v>되메우기 다짐</v>
          </cell>
          <cell r="D32" t="str">
            <v>기계90+인력10</v>
          </cell>
          <cell r="E32">
            <v>0.32500000000000001</v>
          </cell>
          <cell r="F32" t="str">
            <v>㎥</v>
          </cell>
          <cell r="G32">
            <v>196</v>
          </cell>
          <cell r="H32">
            <v>63</v>
          </cell>
          <cell r="I32">
            <v>1430</v>
          </cell>
          <cell r="J32">
            <v>464</v>
          </cell>
          <cell r="K32">
            <v>761</v>
          </cell>
          <cell r="L32">
            <v>247</v>
          </cell>
        </row>
        <row r="33">
          <cell r="C33" t="str">
            <v>경고테이프</v>
          </cell>
          <cell r="D33" t="str">
            <v>200*250</v>
          </cell>
          <cell r="E33">
            <v>2</v>
          </cell>
          <cell r="F33" t="str">
            <v>m</v>
          </cell>
          <cell r="G33">
            <v>184</v>
          </cell>
          <cell r="H33">
            <v>368</v>
          </cell>
          <cell r="I33">
            <v>130</v>
          </cell>
          <cell r="J33">
            <v>260</v>
          </cell>
          <cell r="K33">
            <v>0</v>
          </cell>
          <cell r="L33">
            <v>0</v>
          </cell>
        </row>
        <row r="36">
          <cell r="C36" t="str">
            <v>제9호표</v>
          </cell>
          <cell r="D36" t="str">
            <v>관로터파기(횡단구간-기계+인력):m당</v>
          </cell>
          <cell r="H36">
            <v>800</v>
          </cell>
          <cell r="J36">
            <v>3709</v>
          </cell>
          <cell r="L36">
            <v>1682</v>
          </cell>
        </row>
        <row r="37">
          <cell r="C37" t="str">
            <v>터파기</v>
          </cell>
          <cell r="D37" t="str">
            <v>기계90+인력10</v>
          </cell>
          <cell r="E37">
            <v>0.875</v>
          </cell>
          <cell r="F37" t="str">
            <v>㎥</v>
          </cell>
          <cell r="G37">
            <v>299</v>
          </cell>
          <cell r="H37">
            <v>261</v>
          </cell>
          <cell r="I37">
            <v>2512</v>
          </cell>
          <cell r="J37">
            <v>2198</v>
          </cell>
          <cell r="K37">
            <v>1163</v>
          </cell>
          <cell r="L37">
            <v>1017</v>
          </cell>
        </row>
        <row r="38">
          <cell r="C38" t="str">
            <v>되메우기 다짐</v>
          </cell>
          <cell r="D38" t="str">
            <v>기계90+인력10</v>
          </cell>
          <cell r="E38">
            <v>0.875</v>
          </cell>
          <cell r="F38" t="str">
            <v>㎥</v>
          </cell>
          <cell r="G38">
            <v>196</v>
          </cell>
          <cell r="H38">
            <v>171</v>
          </cell>
          <cell r="I38">
            <v>1430</v>
          </cell>
          <cell r="J38">
            <v>1251</v>
          </cell>
          <cell r="K38">
            <v>761</v>
          </cell>
          <cell r="L38">
            <v>665</v>
          </cell>
        </row>
        <row r="39">
          <cell r="C39" t="str">
            <v>경고테이프</v>
          </cell>
          <cell r="D39" t="str">
            <v>200*250</v>
          </cell>
          <cell r="E39">
            <v>2</v>
          </cell>
          <cell r="F39" t="str">
            <v>m</v>
          </cell>
          <cell r="G39">
            <v>184</v>
          </cell>
          <cell r="H39">
            <v>368</v>
          </cell>
          <cell r="I39">
            <v>130</v>
          </cell>
          <cell r="J39">
            <v>260</v>
          </cell>
          <cell r="K39">
            <v>0</v>
          </cell>
          <cell r="L39">
            <v>0</v>
          </cell>
        </row>
        <row r="41">
          <cell r="C41" t="str">
            <v>제10호표</v>
          </cell>
          <cell r="D41" t="str">
            <v>잡철물 제작설치(간단):ton당</v>
          </cell>
          <cell r="H41">
            <v>853517</v>
          </cell>
          <cell r="J41">
            <v>3423240</v>
          </cell>
          <cell r="L41">
            <v>0</v>
          </cell>
        </row>
        <row r="42">
          <cell r="C42" t="str">
            <v>이형철근</v>
          </cell>
          <cell r="D42" t="str">
            <v>D10㎜</v>
          </cell>
          <cell r="E42">
            <v>1030</v>
          </cell>
          <cell r="F42" t="str">
            <v>㎥</v>
          </cell>
          <cell r="G42">
            <v>750</v>
          </cell>
          <cell r="H42">
            <v>772500</v>
          </cell>
        </row>
        <row r="43">
          <cell r="C43" t="str">
            <v>용접봉</v>
          </cell>
          <cell r="D43" t="str">
            <v>Φ3.2mm</v>
          </cell>
          <cell r="E43">
            <v>18.48</v>
          </cell>
          <cell r="F43" t="str">
            <v>㎏</v>
          </cell>
          <cell r="G43">
            <v>1690</v>
          </cell>
          <cell r="H43">
            <v>31231</v>
          </cell>
        </row>
        <row r="44">
          <cell r="C44" t="str">
            <v>산소</v>
          </cell>
          <cell r="D44" t="str">
            <v>40ℓ/병</v>
          </cell>
          <cell r="E44">
            <v>1</v>
          </cell>
          <cell r="F44" t="str">
            <v>ℓ</v>
          </cell>
          <cell r="G44">
            <v>13000</v>
          </cell>
          <cell r="H44">
            <v>13000</v>
          </cell>
        </row>
        <row r="45">
          <cell r="C45" t="str">
            <v>아세칠렌</v>
          </cell>
          <cell r="D45" t="str">
            <v xml:space="preserve"> </v>
          </cell>
          <cell r="E45">
            <v>2.8</v>
          </cell>
          <cell r="F45" t="str">
            <v>㎏</v>
          </cell>
          <cell r="G45">
            <v>10000</v>
          </cell>
          <cell r="H45">
            <v>28000</v>
          </cell>
        </row>
        <row r="46">
          <cell r="C46" t="str">
            <v>용접기손료</v>
          </cell>
          <cell r="E46">
            <v>20.83</v>
          </cell>
          <cell r="F46" t="str">
            <v>㎏</v>
          </cell>
          <cell r="G46">
            <v>71</v>
          </cell>
          <cell r="H46">
            <v>1478</v>
          </cell>
        </row>
        <row r="47">
          <cell r="C47" t="str">
            <v>전력소모량</v>
          </cell>
          <cell r="E47">
            <v>126</v>
          </cell>
          <cell r="F47" t="str">
            <v>Hr</v>
          </cell>
          <cell r="G47">
            <v>58</v>
          </cell>
          <cell r="H47">
            <v>7308</v>
          </cell>
        </row>
        <row r="48">
          <cell r="C48" t="str">
            <v>철공</v>
          </cell>
          <cell r="D48">
            <v>27.65</v>
          </cell>
          <cell r="E48">
            <v>27.65</v>
          </cell>
          <cell r="F48" t="str">
            <v>인</v>
          </cell>
          <cell r="I48">
            <v>109702</v>
          </cell>
          <cell r="J48">
            <v>3033260</v>
          </cell>
        </row>
        <row r="49">
          <cell r="C49" t="str">
            <v>용접공(일반)</v>
          </cell>
          <cell r="D49">
            <v>2.6</v>
          </cell>
          <cell r="E49">
            <v>2.6</v>
          </cell>
          <cell r="F49" t="str">
            <v>인</v>
          </cell>
          <cell r="I49">
            <v>108464</v>
          </cell>
          <cell r="J49">
            <v>282006</v>
          </cell>
        </row>
        <row r="50">
          <cell r="C50" t="str">
            <v>보통인부</v>
          </cell>
          <cell r="D50">
            <v>0.66</v>
          </cell>
          <cell r="E50">
            <v>0.66</v>
          </cell>
          <cell r="F50" t="str">
            <v>인</v>
          </cell>
          <cell r="I50">
            <v>68965</v>
          </cell>
          <cell r="J50">
            <v>45516</v>
          </cell>
        </row>
        <row r="51">
          <cell r="C51" t="str">
            <v>특별인부</v>
          </cell>
          <cell r="D51">
            <v>0.74</v>
          </cell>
          <cell r="E51">
            <v>0.74</v>
          </cell>
          <cell r="F51" t="str">
            <v>인</v>
          </cell>
          <cell r="I51">
            <v>84404</v>
          </cell>
          <cell r="J51">
            <v>62458</v>
          </cell>
        </row>
        <row r="53">
          <cell r="C53" t="str">
            <v>제11호표</v>
          </cell>
          <cell r="D53" t="str">
            <v>합판거푸집(1회):㎡당</v>
          </cell>
          <cell r="H53">
            <v>21211</v>
          </cell>
          <cell r="J53">
            <v>57285</v>
          </cell>
          <cell r="L53">
            <v>0</v>
          </cell>
        </row>
        <row r="54">
          <cell r="C54" t="str">
            <v>합판</v>
          </cell>
          <cell r="D54" t="str">
            <v>내수1급T=12mm</v>
          </cell>
          <cell r="E54">
            <v>1.03</v>
          </cell>
          <cell r="F54" t="str">
            <v>㎡</v>
          </cell>
          <cell r="G54">
            <v>7223</v>
          </cell>
          <cell r="H54">
            <v>7439</v>
          </cell>
        </row>
        <row r="55">
          <cell r="C55" t="str">
            <v>각재</v>
          </cell>
          <cell r="D55" t="str">
            <v>외송</v>
          </cell>
          <cell r="E55">
            <v>3.7999999999999999E-2</v>
          </cell>
          <cell r="F55" t="str">
            <v>㎥</v>
          </cell>
          <cell r="G55">
            <v>344311</v>
          </cell>
          <cell r="H55">
            <v>13083</v>
          </cell>
        </row>
        <row r="56">
          <cell r="C56" t="str">
            <v>철선</v>
          </cell>
          <cell r="D56" t="str">
            <v>#8,4.0mm축선</v>
          </cell>
          <cell r="E56">
            <v>0.28999999999999998</v>
          </cell>
          <cell r="F56" t="str">
            <v>Kg</v>
          </cell>
          <cell r="G56">
            <v>1030</v>
          </cell>
          <cell r="H56">
            <v>298</v>
          </cell>
        </row>
        <row r="57">
          <cell r="C57" t="str">
            <v>못</v>
          </cell>
          <cell r="D57" t="str">
            <v>N-75</v>
          </cell>
          <cell r="E57">
            <v>0.2</v>
          </cell>
          <cell r="F57" t="str">
            <v>Kg</v>
          </cell>
          <cell r="G57">
            <v>1008</v>
          </cell>
          <cell r="H57">
            <v>201</v>
          </cell>
        </row>
        <row r="58">
          <cell r="C58" t="str">
            <v>박리재</v>
          </cell>
          <cell r="D58" t="str">
            <v>목재,합판용</v>
          </cell>
          <cell r="E58">
            <v>0.19</v>
          </cell>
          <cell r="F58" t="str">
            <v>ℓ</v>
          </cell>
          <cell r="G58">
            <v>1000</v>
          </cell>
          <cell r="H58">
            <v>190</v>
          </cell>
        </row>
        <row r="59">
          <cell r="C59" t="str">
            <v>형틀목공</v>
          </cell>
          <cell r="D59">
            <v>0.36399999999999999</v>
          </cell>
          <cell r="E59">
            <v>0.36399999999999999</v>
          </cell>
          <cell r="F59" t="str">
            <v>인</v>
          </cell>
          <cell r="I59">
            <v>100730</v>
          </cell>
          <cell r="J59">
            <v>36665</v>
          </cell>
        </row>
        <row r="60">
          <cell r="C60" t="str">
            <v>보통인부</v>
          </cell>
          <cell r="D60">
            <v>0.29899999999999999</v>
          </cell>
          <cell r="E60">
            <v>0.29899999999999999</v>
          </cell>
          <cell r="F60" t="str">
            <v>인</v>
          </cell>
          <cell r="I60">
            <v>68965</v>
          </cell>
          <cell r="J60">
            <v>20620</v>
          </cell>
        </row>
        <row r="62">
          <cell r="C62" t="str">
            <v>제12호표</v>
          </cell>
          <cell r="D62" t="str">
            <v>합판거푸집(6회):㎡당</v>
          </cell>
          <cell r="H62">
            <v>7360</v>
          </cell>
          <cell r="J62">
            <v>19877</v>
          </cell>
        </row>
        <row r="63">
          <cell r="C63" t="str">
            <v>합판거프집</v>
          </cell>
          <cell r="D63" t="str">
            <v>1회의 34.7%</v>
          </cell>
          <cell r="E63">
            <v>0.34699999999999998</v>
          </cell>
          <cell r="F63" t="str">
            <v>식</v>
          </cell>
          <cell r="G63">
            <v>21211</v>
          </cell>
          <cell r="H63">
            <v>7360</v>
          </cell>
          <cell r="I63">
            <v>57285</v>
          </cell>
          <cell r="J63">
            <v>19877</v>
          </cell>
        </row>
        <row r="66">
          <cell r="C66" t="str">
            <v>제13호표</v>
          </cell>
          <cell r="D66" t="str">
            <v>무근 콘크리트타설:㎥당</v>
          </cell>
          <cell r="H66">
            <v>52050</v>
          </cell>
          <cell r="J66">
            <v>53872</v>
          </cell>
        </row>
        <row r="67">
          <cell r="C67" t="str">
            <v>레미콘</v>
          </cell>
          <cell r="D67" t="str">
            <v>25-18-8</v>
          </cell>
          <cell r="E67">
            <v>1.02</v>
          </cell>
          <cell r="F67" t="str">
            <v>㎥</v>
          </cell>
          <cell r="G67">
            <v>51030</v>
          </cell>
          <cell r="H67">
            <v>52050</v>
          </cell>
        </row>
        <row r="68">
          <cell r="C68" t="str">
            <v>콘크리트공</v>
          </cell>
          <cell r="D68">
            <v>0.24</v>
          </cell>
          <cell r="E68">
            <v>0.24</v>
          </cell>
          <cell r="F68" t="str">
            <v>인</v>
          </cell>
          <cell r="I68">
            <v>103780</v>
          </cell>
          <cell r="J68">
            <v>24907</v>
          </cell>
        </row>
        <row r="69">
          <cell r="C69" t="str">
            <v>보통인부</v>
          </cell>
          <cell r="D69">
            <v>0.42</v>
          </cell>
          <cell r="E69">
            <v>0.42</v>
          </cell>
          <cell r="F69" t="str">
            <v>인</v>
          </cell>
          <cell r="I69">
            <v>68965</v>
          </cell>
          <cell r="J69">
            <v>28965</v>
          </cell>
        </row>
        <row r="71">
          <cell r="C71" t="str">
            <v>제14호표</v>
          </cell>
          <cell r="D71" t="str">
            <v>크레인트럭 건주신설(3TON,8∼9m):본당</v>
          </cell>
          <cell r="H71">
            <v>3948</v>
          </cell>
          <cell r="J71">
            <v>50334</v>
          </cell>
          <cell r="L71">
            <v>19152</v>
          </cell>
        </row>
        <row r="72">
          <cell r="C72" t="str">
            <v>등주건주</v>
          </cell>
          <cell r="D72" t="str">
            <v>8∼9m</v>
          </cell>
          <cell r="E72">
            <v>1</v>
          </cell>
          <cell r="F72" t="str">
            <v>식</v>
          </cell>
          <cell r="G72">
            <v>3948</v>
          </cell>
          <cell r="H72">
            <v>3948</v>
          </cell>
          <cell r="I72">
            <v>50334</v>
          </cell>
          <cell r="J72">
            <v>50334</v>
          </cell>
          <cell r="K72">
            <v>19152</v>
          </cell>
          <cell r="L72">
            <v>19152</v>
          </cell>
        </row>
        <row r="74">
          <cell r="C74" t="str">
            <v>제15호표</v>
          </cell>
          <cell r="D74" t="str">
            <v>크레인트럭 건주신설(3TON,10∼12m):본당</v>
          </cell>
          <cell r="H74">
            <v>4253</v>
          </cell>
          <cell r="J74">
            <v>57580</v>
          </cell>
          <cell r="L74">
            <v>20748</v>
          </cell>
        </row>
        <row r="75">
          <cell r="C75" t="str">
            <v>등주건주</v>
          </cell>
          <cell r="D75" t="str">
            <v>10∼12m</v>
          </cell>
          <cell r="E75">
            <v>1</v>
          </cell>
          <cell r="F75" t="str">
            <v>식</v>
          </cell>
          <cell r="G75">
            <v>4253</v>
          </cell>
          <cell r="H75">
            <v>4253</v>
          </cell>
          <cell r="I75">
            <v>57580</v>
          </cell>
          <cell r="J75">
            <v>57580</v>
          </cell>
          <cell r="K75">
            <v>20748</v>
          </cell>
          <cell r="L75">
            <v>20748</v>
          </cell>
        </row>
        <row r="77">
          <cell r="C77" t="str">
            <v>제16호표</v>
          </cell>
          <cell r="D77" t="str">
            <v>가로등기초(500x800x1200):면당</v>
          </cell>
          <cell r="H77">
            <v>59578</v>
          </cell>
          <cell r="J77">
            <v>184274</v>
          </cell>
          <cell r="L77">
            <v>5318</v>
          </cell>
        </row>
        <row r="78">
          <cell r="C78" t="str">
            <v>터파기</v>
          </cell>
          <cell r="D78" t="str">
            <v>기계+인력</v>
          </cell>
          <cell r="E78">
            <v>2.97</v>
          </cell>
          <cell r="F78" t="str">
            <v>㎥</v>
          </cell>
          <cell r="G78">
            <v>299</v>
          </cell>
          <cell r="H78">
            <v>888</v>
          </cell>
          <cell r="I78">
            <v>2512</v>
          </cell>
          <cell r="J78">
            <v>7460</v>
          </cell>
          <cell r="K78">
            <v>1163</v>
          </cell>
          <cell r="L78">
            <v>3454</v>
          </cell>
        </row>
        <row r="79">
          <cell r="C79" t="str">
            <v>되메우기및다짐</v>
          </cell>
          <cell r="D79" t="str">
            <v>기계+인력</v>
          </cell>
          <cell r="E79">
            <v>2.4500000000000002</v>
          </cell>
          <cell r="F79" t="str">
            <v>㎥</v>
          </cell>
          <cell r="G79">
            <v>196</v>
          </cell>
          <cell r="H79">
            <v>480</v>
          </cell>
          <cell r="I79">
            <v>1430</v>
          </cell>
          <cell r="J79">
            <v>3503</v>
          </cell>
          <cell r="K79">
            <v>761</v>
          </cell>
          <cell r="L79">
            <v>1864</v>
          </cell>
        </row>
        <row r="80">
          <cell r="C80" t="str">
            <v>잔토처리</v>
          </cell>
          <cell r="D80" t="str">
            <v>인력</v>
          </cell>
          <cell r="E80">
            <v>0.52</v>
          </cell>
          <cell r="F80" t="str">
            <v>㎥</v>
          </cell>
          <cell r="G80">
            <v>0</v>
          </cell>
          <cell r="H80">
            <v>0</v>
          </cell>
          <cell r="I80">
            <v>13793</v>
          </cell>
          <cell r="J80">
            <v>7172</v>
          </cell>
          <cell r="K80">
            <v>0</v>
          </cell>
          <cell r="L80">
            <v>0</v>
          </cell>
        </row>
        <row r="81">
          <cell r="C81" t="str">
            <v>합판거푸집</v>
          </cell>
          <cell r="D81" t="str">
            <v>6회</v>
          </cell>
          <cell r="E81">
            <v>3.12</v>
          </cell>
          <cell r="F81" t="str">
            <v>㎡</v>
          </cell>
          <cell r="G81">
            <v>7360</v>
          </cell>
          <cell r="H81">
            <v>22963</v>
          </cell>
          <cell r="I81">
            <v>19877</v>
          </cell>
          <cell r="J81">
            <v>62016</v>
          </cell>
          <cell r="K81">
            <v>0</v>
          </cell>
          <cell r="L81">
            <v>0</v>
          </cell>
        </row>
        <row r="82">
          <cell r="C82" t="str">
            <v>레미콘타설</v>
          </cell>
          <cell r="D82" t="str">
            <v>무근,180</v>
          </cell>
          <cell r="E82">
            <v>0.52</v>
          </cell>
          <cell r="F82" t="str">
            <v>㎥</v>
          </cell>
          <cell r="G82">
            <v>52050</v>
          </cell>
          <cell r="H82">
            <v>27066</v>
          </cell>
          <cell r="I82">
            <v>53872</v>
          </cell>
          <cell r="J82">
            <v>28013</v>
          </cell>
          <cell r="K82">
            <v>0</v>
          </cell>
          <cell r="L82">
            <v>0</v>
          </cell>
        </row>
        <row r="83">
          <cell r="C83" t="str">
            <v>잡철물제작설치</v>
          </cell>
          <cell r="D83" t="str">
            <v>간단</v>
          </cell>
          <cell r="E83">
            <v>1.03</v>
          </cell>
          <cell r="F83" t="str">
            <v>KG</v>
          </cell>
          <cell r="G83">
            <v>853.51700000000005</v>
          </cell>
          <cell r="H83">
            <v>879</v>
          </cell>
          <cell r="I83">
            <v>3423.24</v>
          </cell>
          <cell r="J83">
            <v>3525</v>
          </cell>
          <cell r="K83">
            <v>0</v>
          </cell>
          <cell r="L83">
            <v>0</v>
          </cell>
        </row>
        <row r="84">
          <cell r="C84" t="str">
            <v>이형철근</v>
          </cell>
          <cell r="D84" t="str">
            <v>D10㎜</v>
          </cell>
          <cell r="E84">
            <v>1.03</v>
          </cell>
          <cell r="F84" t="str">
            <v>KG</v>
          </cell>
          <cell r="G84">
            <v>750</v>
          </cell>
          <cell r="H84">
            <v>772</v>
          </cell>
          <cell r="J84">
            <v>0</v>
          </cell>
        </row>
        <row r="85">
          <cell r="C85" t="str">
            <v>와샤</v>
          </cell>
          <cell r="D85" t="str">
            <v>Φ19 STS</v>
          </cell>
          <cell r="E85">
            <v>4</v>
          </cell>
          <cell r="F85" t="str">
            <v>EA</v>
          </cell>
          <cell r="G85">
            <v>102</v>
          </cell>
          <cell r="H85">
            <v>408</v>
          </cell>
          <cell r="J85">
            <v>0</v>
          </cell>
        </row>
        <row r="86">
          <cell r="C86" t="str">
            <v>접지동봉</v>
          </cell>
          <cell r="D86" t="str">
            <v>Φ14x1000L</v>
          </cell>
          <cell r="E86">
            <v>1</v>
          </cell>
          <cell r="F86" t="str">
            <v>EA</v>
          </cell>
          <cell r="G86">
            <v>3500</v>
          </cell>
          <cell r="H86">
            <v>3500</v>
          </cell>
          <cell r="J86">
            <v>0</v>
          </cell>
        </row>
        <row r="87">
          <cell r="C87" t="str">
            <v>전선관</v>
          </cell>
          <cell r="D87" t="str">
            <v>PE 16C</v>
          </cell>
          <cell r="E87">
            <v>1</v>
          </cell>
          <cell r="F87" t="str">
            <v>m</v>
          </cell>
          <cell r="G87">
            <v>231</v>
          </cell>
          <cell r="H87">
            <v>231</v>
          </cell>
          <cell r="J87">
            <v>0</v>
          </cell>
        </row>
        <row r="88">
          <cell r="C88" t="str">
            <v>전선</v>
          </cell>
          <cell r="D88" t="str">
            <v>F-GV 6㎟</v>
          </cell>
          <cell r="E88">
            <v>3</v>
          </cell>
          <cell r="F88" t="str">
            <v>m</v>
          </cell>
          <cell r="G88">
            <v>797</v>
          </cell>
          <cell r="H88">
            <v>2391</v>
          </cell>
          <cell r="J88">
            <v>0</v>
          </cell>
        </row>
        <row r="89">
          <cell r="C89" t="str">
            <v>배전전공</v>
          </cell>
          <cell r="D89" t="str">
            <v>0.02808+0.036+0.24</v>
          </cell>
          <cell r="E89">
            <v>0.30408000000000002</v>
          </cell>
          <cell r="F89" t="str">
            <v>인</v>
          </cell>
          <cell r="I89">
            <v>180608</v>
          </cell>
          <cell r="J89">
            <v>54919</v>
          </cell>
        </row>
        <row r="90">
          <cell r="C90" t="str">
            <v>보통인부</v>
          </cell>
          <cell r="D90" t="str">
            <v>0.05616+0.2</v>
          </cell>
          <cell r="E90">
            <v>0.25616</v>
          </cell>
          <cell r="F90" t="str">
            <v>인</v>
          </cell>
          <cell r="I90">
            <v>68965</v>
          </cell>
          <cell r="J90">
            <v>17666</v>
          </cell>
        </row>
        <row r="96">
          <cell r="C96" t="str">
            <v>제17호표</v>
          </cell>
          <cell r="D96" t="str">
            <v>가로등신설(9m-CDM 150W):주당</v>
          </cell>
          <cell r="H96">
            <v>1259758</v>
          </cell>
          <cell r="J96">
            <v>50334</v>
          </cell>
          <cell r="L96">
            <v>19152</v>
          </cell>
        </row>
        <row r="97">
          <cell r="C97" t="str">
            <v>가로등표찰</v>
          </cell>
          <cell r="E97">
            <v>1</v>
          </cell>
          <cell r="F97" t="str">
            <v>EA</v>
          </cell>
          <cell r="G97">
            <v>13000</v>
          </cell>
          <cell r="H97">
            <v>13000</v>
          </cell>
          <cell r="J97">
            <v>0</v>
          </cell>
        </row>
        <row r="98">
          <cell r="C98" t="str">
            <v>램프</v>
          </cell>
          <cell r="D98" t="str">
            <v>CDM 150W</v>
          </cell>
          <cell r="E98">
            <v>1</v>
          </cell>
          <cell r="F98" t="str">
            <v>EA</v>
          </cell>
          <cell r="G98">
            <v>25600</v>
          </cell>
          <cell r="H98">
            <v>25600</v>
          </cell>
          <cell r="J98">
            <v>0</v>
          </cell>
        </row>
        <row r="99">
          <cell r="C99" t="str">
            <v>안정기</v>
          </cell>
          <cell r="D99" t="str">
            <v>CDM 150W</v>
          </cell>
          <cell r="E99">
            <v>1</v>
          </cell>
          <cell r="F99" t="str">
            <v>EA</v>
          </cell>
          <cell r="G99">
            <v>45700</v>
          </cell>
          <cell r="H99">
            <v>45700</v>
          </cell>
          <cell r="J99">
            <v>0</v>
          </cell>
        </row>
        <row r="100">
          <cell r="C100" t="str">
            <v>누전차단기</v>
          </cell>
          <cell r="E100">
            <v>1</v>
          </cell>
          <cell r="F100" t="str">
            <v>EA</v>
          </cell>
          <cell r="G100">
            <v>20000</v>
          </cell>
          <cell r="H100">
            <v>20000</v>
          </cell>
          <cell r="J100">
            <v>0</v>
          </cell>
        </row>
        <row r="101">
          <cell r="C101" t="str">
            <v>가로등주</v>
          </cell>
          <cell r="D101" t="str">
            <v>9m POLE 2.0 ARM</v>
          </cell>
          <cell r="E101">
            <v>1</v>
          </cell>
          <cell r="F101" t="str">
            <v>본</v>
          </cell>
          <cell r="G101">
            <v>1150000</v>
          </cell>
          <cell r="H101">
            <v>1150000</v>
          </cell>
          <cell r="J101">
            <v>0</v>
          </cell>
        </row>
        <row r="102">
          <cell r="C102" t="str">
            <v>등주건주</v>
          </cell>
          <cell r="D102" t="str">
            <v>8∼9m</v>
          </cell>
          <cell r="E102">
            <v>1</v>
          </cell>
          <cell r="F102" t="str">
            <v>본</v>
          </cell>
          <cell r="G102">
            <v>3948</v>
          </cell>
          <cell r="H102">
            <v>3948</v>
          </cell>
          <cell r="I102">
            <v>50334</v>
          </cell>
          <cell r="J102">
            <v>50334</v>
          </cell>
          <cell r="K102">
            <v>19152</v>
          </cell>
          <cell r="L102">
            <v>19152</v>
          </cell>
        </row>
        <row r="103">
          <cell r="C103" t="str">
            <v>공구손료</v>
          </cell>
          <cell r="D103" t="str">
            <v>노무비의3%</v>
          </cell>
          <cell r="E103">
            <v>1</v>
          </cell>
          <cell r="F103" t="str">
            <v>식</v>
          </cell>
          <cell r="G103">
            <v>1510</v>
          </cell>
          <cell r="H103">
            <v>1510</v>
          </cell>
          <cell r="L103">
            <v>0</v>
          </cell>
        </row>
        <row r="105">
          <cell r="C105" t="str">
            <v>제18호표</v>
          </cell>
          <cell r="D105" t="str">
            <v>가로등신설(10m-CDM 150W):주당</v>
          </cell>
          <cell r="H105">
            <v>1310280</v>
          </cell>
          <cell r="J105">
            <v>57580</v>
          </cell>
          <cell r="L105">
            <v>20748</v>
          </cell>
        </row>
        <row r="106">
          <cell r="C106" t="str">
            <v>가로등표찰</v>
          </cell>
          <cell r="E106">
            <v>1</v>
          </cell>
          <cell r="F106" t="str">
            <v>EA</v>
          </cell>
          <cell r="G106">
            <v>13000</v>
          </cell>
          <cell r="H106">
            <v>13000</v>
          </cell>
          <cell r="J106">
            <v>0</v>
          </cell>
        </row>
        <row r="107">
          <cell r="C107" t="str">
            <v>램프</v>
          </cell>
          <cell r="D107" t="str">
            <v>CDM 150W</v>
          </cell>
          <cell r="E107">
            <v>1</v>
          </cell>
          <cell r="F107" t="str">
            <v>EA</v>
          </cell>
          <cell r="G107">
            <v>25600</v>
          </cell>
          <cell r="H107">
            <v>25600</v>
          </cell>
          <cell r="J107">
            <v>0</v>
          </cell>
        </row>
        <row r="108">
          <cell r="C108" t="str">
            <v>안정기</v>
          </cell>
          <cell r="D108" t="str">
            <v>CDM 150W</v>
          </cell>
          <cell r="E108">
            <v>1</v>
          </cell>
          <cell r="F108" t="str">
            <v>EA</v>
          </cell>
          <cell r="G108">
            <v>45700</v>
          </cell>
          <cell r="H108">
            <v>45700</v>
          </cell>
          <cell r="J108">
            <v>0</v>
          </cell>
        </row>
        <row r="109">
          <cell r="C109" t="str">
            <v>누전차단기</v>
          </cell>
          <cell r="E109">
            <v>1</v>
          </cell>
          <cell r="F109" t="str">
            <v>EA</v>
          </cell>
          <cell r="G109">
            <v>20000</v>
          </cell>
          <cell r="H109">
            <v>20000</v>
          </cell>
          <cell r="J109">
            <v>0</v>
          </cell>
        </row>
        <row r="110">
          <cell r="C110" t="str">
            <v>가로등주</v>
          </cell>
          <cell r="D110" t="str">
            <v>10m POLE 2.0 ARM</v>
          </cell>
          <cell r="E110">
            <v>1</v>
          </cell>
          <cell r="F110" t="str">
            <v>본</v>
          </cell>
          <cell r="G110">
            <v>1200000</v>
          </cell>
          <cell r="H110">
            <v>1200000</v>
          </cell>
          <cell r="J110">
            <v>0</v>
          </cell>
        </row>
        <row r="111">
          <cell r="C111" t="str">
            <v>등주건주</v>
          </cell>
          <cell r="D111" t="str">
            <v>10∼12m</v>
          </cell>
          <cell r="E111">
            <v>1</v>
          </cell>
          <cell r="F111" t="str">
            <v>본</v>
          </cell>
          <cell r="G111">
            <v>4253</v>
          </cell>
          <cell r="H111">
            <v>4253</v>
          </cell>
          <cell r="I111">
            <v>57580</v>
          </cell>
          <cell r="J111">
            <v>57580</v>
          </cell>
          <cell r="K111">
            <v>20748</v>
          </cell>
          <cell r="L111">
            <v>20748</v>
          </cell>
        </row>
        <row r="112">
          <cell r="C112" t="str">
            <v>공구손료</v>
          </cell>
          <cell r="D112" t="str">
            <v>노무비의3%</v>
          </cell>
          <cell r="E112">
            <v>1</v>
          </cell>
          <cell r="F112" t="str">
            <v>식</v>
          </cell>
          <cell r="G112">
            <v>1727</v>
          </cell>
          <cell r="H112">
            <v>1727</v>
          </cell>
          <cell r="L112">
            <v>0</v>
          </cell>
        </row>
        <row r="114">
          <cell r="C114" t="str">
            <v>제19호표</v>
          </cell>
          <cell r="D114" t="str">
            <v>전선관(PE 36C):M당</v>
          </cell>
          <cell r="H114">
            <v>1071</v>
          </cell>
          <cell r="J114">
            <v>6880</v>
          </cell>
          <cell r="L114">
            <v>0</v>
          </cell>
        </row>
        <row r="115">
          <cell r="C115" t="str">
            <v>전선관</v>
          </cell>
          <cell r="D115" t="str">
            <v>PE 36C</v>
          </cell>
          <cell r="E115">
            <v>1.03</v>
          </cell>
          <cell r="F115" t="str">
            <v>m</v>
          </cell>
          <cell r="G115">
            <v>719</v>
          </cell>
          <cell r="H115">
            <v>740</v>
          </cell>
          <cell r="J115">
            <v>0</v>
          </cell>
        </row>
        <row r="116">
          <cell r="C116" t="str">
            <v>배전전공</v>
          </cell>
          <cell r="D116" t="str">
            <v>0.036*0.6</v>
          </cell>
          <cell r="E116">
            <v>2.1599999999999998E-2</v>
          </cell>
          <cell r="F116" t="str">
            <v>인</v>
          </cell>
          <cell r="I116">
            <v>180608</v>
          </cell>
          <cell r="J116">
            <v>3901</v>
          </cell>
        </row>
        <row r="117">
          <cell r="C117" t="str">
            <v>보통인부</v>
          </cell>
          <cell r="D117" t="str">
            <v>0.072*0.6</v>
          </cell>
          <cell r="E117">
            <v>4.3199999999999995E-2</v>
          </cell>
          <cell r="F117" t="str">
            <v>인</v>
          </cell>
          <cell r="I117">
            <v>68965</v>
          </cell>
          <cell r="J117">
            <v>2979</v>
          </cell>
        </row>
        <row r="118">
          <cell r="C118" t="str">
            <v>부속품비</v>
          </cell>
          <cell r="D118" t="str">
            <v>배관의15%</v>
          </cell>
          <cell r="E118">
            <v>1</v>
          </cell>
          <cell r="F118" t="str">
            <v>식</v>
          </cell>
          <cell r="G118">
            <v>111</v>
          </cell>
          <cell r="H118">
            <v>111</v>
          </cell>
          <cell r="J118">
            <v>0</v>
          </cell>
          <cell r="L118">
            <v>0</v>
          </cell>
        </row>
        <row r="119">
          <cell r="C119" t="str">
            <v>잡자재비</v>
          </cell>
          <cell r="D119" t="str">
            <v>배관의2%</v>
          </cell>
          <cell r="E119">
            <v>1</v>
          </cell>
          <cell r="F119" t="str">
            <v>식</v>
          </cell>
          <cell r="G119">
            <v>14</v>
          </cell>
          <cell r="H119">
            <v>14</v>
          </cell>
          <cell r="J119">
            <v>0</v>
          </cell>
          <cell r="L119">
            <v>0</v>
          </cell>
        </row>
        <row r="120">
          <cell r="C120" t="str">
            <v>공구손료</v>
          </cell>
          <cell r="D120" t="str">
            <v>노무비의3%</v>
          </cell>
          <cell r="E120">
            <v>1</v>
          </cell>
          <cell r="F120" t="str">
            <v>식</v>
          </cell>
          <cell r="G120">
            <v>206</v>
          </cell>
          <cell r="H120">
            <v>206</v>
          </cell>
          <cell r="J120">
            <v>0</v>
          </cell>
          <cell r="L120">
            <v>0</v>
          </cell>
        </row>
        <row r="126">
          <cell r="C126" t="str">
            <v>제20호표</v>
          </cell>
          <cell r="D126" t="str">
            <v>전선관(ST 82C):M당</v>
          </cell>
          <cell r="H126">
            <v>14479</v>
          </cell>
          <cell r="J126">
            <v>54940</v>
          </cell>
          <cell r="L126">
            <v>0</v>
          </cell>
        </row>
        <row r="127">
          <cell r="C127" t="str">
            <v>전선관</v>
          </cell>
          <cell r="D127" t="str">
            <v>ST 82C</v>
          </cell>
          <cell r="E127">
            <v>1.1000000000000001</v>
          </cell>
          <cell r="F127" t="str">
            <v>m</v>
          </cell>
          <cell r="G127">
            <v>9970</v>
          </cell>
          <cell r="H127">
            <v>10967</v>
          </cell>
          <cell r="J127">
            <v>0</v>
          </cell>
        </row>
        <row r="128">
          <cell r="C128" t="str">
            <v>내선전공</v>
          </cell>
          <cell r="D128">
            <v>0.54</v>
          </cell>
          <cell r="E128">
            <v>0.54</v>
          </cell>
          <cell r="F128" t="str">
            <v>인</v>
          </cell>
          <cell r="I128">
            <v>101742</v>
          </cell>
          <cell r="J128">
            <v>54940</v>
          </cell>
        </row>
        <row r="129">
          <cell r="C129" t="str">
            <v>부속품비</v>
          </cell>
          <cell r="D129" t="str">
            <v>배관의15%</v>
          </cell>
          <cell r="E129">
            <v>1</v>
          </cell>
          <cell r="F129" t="str">
            <v>식</v>
          </cell>
          <cell r="G129">
            <v>1645</v>
          </cell>
          <cell r="H129">
            <v>1645</v>
          </cell>
          <cell r="J129">
            <v>0</v>
          </cell>
          <cell r="L129">
            <v>0</v>
          </cell>
        </row>
        <row r="130">
          <cell r="C130" t="str">
            <v>잡자재비</v>
          </cell>
          <cell r="D130" t="str">
            <v>배관의2%</v>
          </cell>
          <cell r="E130">
            <v>1</v>
          </cell>
          <cell r="F130" t="str">
            <v>식</v>
          </cell>
          <cell r="G130">
            <v>219</v>
          </cell>
          <cell r="H130">
            <v>219</v>
          </cell>
          <cell r="J130">
            <v>0</v>
          </cell>
          <cell r="L130">
            <v>0</v>
          </cell>
        </row>
        <row r="131">
          <cell r="C131" t="str">
            <v>공구손료</v>
          </cell>
          <cell r="D131" t="str">
            <v>노무비의3%</v>
          </cell>
          <cell r="E131">
            <v>1</v>
          </cell>
          <cell r="F131" t="str">
            <v>식</v>
          </cell>
          <cell r="G131">
            <v>1648</v>
          </cell>
          <cell r="H131">
            <v>1648</v>
          </cell>
          <cell r="J131">
            <v>0</v>
          </cell>
          <cell r="L131">
            <v>0</v>
          </cell>
        </row>
        <row r="133">
          <cell r="C133" t="str">
            <v>제21호표</v>
          </cell>
          <cell r="D133" t="str">
            <v>경고테이프(200x250):M당</v>
          </cell>
          <cell r="H133">
            <v>184</v>
          </cell>
          <cell r="J133">
            <v>130</v>
          </cell>
          <cell r="L133">
            <v>0</v>
          </cell>
        </row>
        <row r="134">
          <cell r="C134" t="str">
            <v>경고테이프</v>
          </cell>
          <cell r="D134" t="str">
            <v>200x250</v>
          </cell>
          <cell r="E134">
            <v>1</v>
          </cell>
          <cell r="F134" t="str">
            <v>m</v>
          </cell>
          <cell r="G134">
            <v>184</v>
          </cell>
          <cell r="H134">
            <v>184</v>
          </cell>
        </row>
        <row r="135">
          <cell r="C135" t="str">
            <v>저압케이블전공</v>
          </cell>
          <cell r="D135">
            <v>5.0000000000000001E-4</v>
          </cell>
          <cell r="E135">
            <v>5.0000000000000001E-4</v>
          </cell>
          <cell r="F135" t="str">
            <v>인</v>
          </cell>
          <cell r="I135">
            <v>125857</v>
          </cell>
          <cell r="J135">
            <v>62</v>
          </cell>
        </row>
        <row r="136">
          <cell r="C136" t="str">
            <v>보통인부</v>
          </cell>
          <cell r="D136">
            <v>1E-3</v>
          </cell>
          <cell r="E136">
            <v>1E-3</v>
          </cell>
          <cell r="F136" t="str">
            <v>인</v>
          </cell>
          <cell r="I136">
            <v>68965</v>
          </cell>
          <cell r="J136">
            <v>68</v>
          </cell>
        </row>
        <row r="138">
          <cell r="C138" t="str">
            <v>제22호표</v>
          </cell>
          <cell r="D138" t="str">
            <v>등주내배선(F-CV 4㎟/2C):M당</v>
          </cell>
          <cell r="H138">
            <v>1694</v>
          </cell>
          <cell r="J138">
            <v>1890</v>
          </cell>
          <cell r="L138">
            <v>0</v>
          </cell>
        </row>
        <row r="139">
          <cell r="C139" t="str">
            <v>케이블</v>
          </cell>
          <cell r="D139" t="str">
            <v>F-CV 4㎟/2C</v>
          </cell>
          <cell r="E139">
            <v>1.03</v>
          </cell>
          <cell r="F139" t="str">
            <v>m</v>
          </cell>
          <cell r="G139">
            <v>1560</v>
          </cell>
          <cell r="H139">
            <v>1606</v>
          </cell>
        </row>
        <row r="140">
          <cell r="C140" t="str">
            <v>저압케이블전공</v>
          </cell>
          <cell r="D140" t="str">
            <v>4.62/1000*1.4*1.5</v>
          </cell>
          <cell r="E140">
            <v>9.7019999999999988E-3</v>
          </cell>
          <cell r="F140" t="str">
            <v>인</v>
          </cell>
          <cell r="I140">
            <v>125857</v>
          </cell>
          <cell r="J140">
            <v>1221</v>
          </cell>
        </row>
        <row r="141">
          <cell r="C141" t="str">
            <v>보통인부</v>
          </cell>
          <cell r="D141" t="str">
            <v>4.62/1000*1.4*1.5</v>
          </cell>
          <cell r="E141">
            <v>9.7019999999999988E-3</v>
          </cell>
          <cell r="F141" t="str">
            <v>인</v>
          </cell>
          <cell r="I141">
            <v>68965</v>
          </cell>
          <cell r="J141">
            <v>669</v>
          </cell>
        </row>
        <row r="142">
          <cell r="C142" t="str">
            <v>잡자재비</v>
          </cell>
          <cell r="D142" t="str">
            <v>배선의2%</v>
          </cell>
          <cell r="E142">
            <v>1</v>
          </cell>
          <cell r="F142" t="str">
            <v>식</v>
          </cell>
          <cell r="G142">
            <v>32</v>
          </cell>
          <cell r="H142">
            <v>32</v>
          </cell>
          <cell r="J142">
            <v>0</v>
          </cell>
          <cell r="L142">
            <v>0</v>
          </cell>
        </row>
        <row r="143">
          <cell r="C143" t="str">
            <v>공구손료</v>
          </cell>
          <cell r="D143" t="str">
            <v>노무비의3%</v>
          </cell>
          <cell r="E143">
            <v>1</v>
          </cell>
          <cell r="F143" t="str">
            <v>식</v>
          </cell>
          <cell r="G143">
            <v>56</v>
          </cell>
          <cell r="H143">
            <v>56</v>
          </cell>
          <cell r="L143">
            <v>0</v>
          </cell>
        </row>
        <row r="145">
          <cell r="C145" t="str">
            <v>제23호표</v>
          </cell>
          <cell r="D145" t="str">
            <v>케이블포설(F-CV 6㎟/1C-2열동시):M당</v>
          </cell>
          <cell r="H145">
            <v>1846</v>
          </cell>
          <cell r="J145">
            <v>2429</v>
          </cell>
          <cell r="L145">
            <v>0</v>
          </cell>
        </row>
        <row r="146">
          <cell r="C146" t="str">
            <v>케이블</v>
          </cell>
          <cell r="D146" t="str">
            <v>F-CV 6㎟/1C</v>
          </cell>
          <cell r="E146">
            <v>2.06</v>
          </cell>
          <cell r="F146" t="str">
            <v>m</v>
          </cell>
          <cell r="G146">
            <v>845</v>
          </cell>
          <cell r="H146">
            <v>1740</v>
          </cell>
        </row>
        <row r="147">
          <cell r="C147" t="str">
            <v>저압케이블전공</v>
          </cell>
          <cell r="D147" t="str">
            <v>4.62/1000*1.8*1.5</v>
          </cell>
          <cell r="E147">
            <v>1.2474000000000001E-2</v>
          </cell>
          <cell r="F147" t="str">
            <v>인</v>
          </cell>
          <cell r="I147">
            <v>125857</v>
          </cell>
          <cell r="J147">
            <v>1569</v>
          </cell>
        </row>
        <row r="148">
          <cell r="C148" t="str">
            <v>보통인부</v>
          </cell>
          <cell r="D148" t="str">
            <v>4.62/1000*1.8*1.5</v>
          </cell>
          <cell r="E148">
            <v>1.2474000000000001E-2</v>
          </cell>
          <cell r="F148" t="str">
            <v>인</v>
          </cell>
          <cell r="I148">
            <v>68965</v>
          </cell>
          <cell r="J148">
            <v>860</v>
          </cell>
        </row>
        <row r="149">
          <cell r="C149" t="str">
            <v>잡자재비</v>
          </cell>
          <cell r="D149" t="str">
            <v>배선의2%</v>
          </cell>
          <cell r="E149">
            <v>1</v>
          </cell>
          <cell r="F149" t="str">
            <v>식</v>
          </cell>
          <cell r="G149">
            <v>34</v>
          </cell>
          <cell r="H149">
            <v>34</v>
          </cell>
          <cell r="J149">
            <v>0</v>
          </cell>
          <cell r="L149">
            <v>0</v>
          </cell>
        </row>
        <row r="150">
          <cell r="C150" t="str">
            <v>공구손료</v>
          </cell>
          <cell r="D150" t="str">
            <v>노무비의3%</v>
          </cell>
          <cell r="E150">
            <v>1</v>
          </cell>
          <cell r="F150" t="str">
            <v>식</v>
          </cell>
          <cell r="G150">
            <v>72</v>
          </cell>
          <cell r="H150">
            <v>72</v>
          </cell>
          <cell r="L150">
            <v>0</v>
          </cell>
        </row>
        <row r="156">
          <cell r="C156" t="str">
            <v>제24호표</v>
          </cell>
          <cell r="D156" t="str">
            <v>케이블포설(F-CV 6㎟/1C-4열동시):M당</v>
          </cell>
          <cell r="H156">
            <v>3687</v>
          </cell>
          <cell r="J156">
            <v>4589</v>
          </cell>
          <cell r="L156">
            <v>0</v>
          </cell>
        </row>
        <row r="157">
          <cell r="C157" t="str">
            <v>케이블</v>
          </cell>
          <cell r="D157" t="str">
            <v>F-CV 6㎟/1C</v>
          </cell>
          <cell r="E157">
            <v>4.12</v>
          </cell>
          <cell r="F157" t="str">
            <v>m</v>
          </cell>
          <cell r="G157">
            <v>845</v>
          </cell>
          <cell r="H157">
            <v>3481</v>
          </cell>
        </row>
        <row r="158">
          <cell r="C158" t="str">
            <v>저압케이블전공</v>
          </cell>
          <cell r="D158" t="str">
            <v>4.62/1000*3.4*1.5</v>
          </cell>
          <cell r="E158">
            <v>2.3562E-2</v>
          </cell>
          <cell r="F158" t="str">
            <v>인</v>
          </cell>
          <cell r="I158">
            <v>125857</v>
          </cell>
          <cell r="J158">
            <v>2965</v>
          </cell>
        </row>
        <row r="159">
          <cell r="C159" t="str">
            <v>보통인부</v>
          </cell>
          <cell r="D159" t="str">
            <v>4.62/1000*3.4*1.5</v>
          </cell>
          <cell r="E159">
            <v>2.3562E-2</v>
          </cell>
          <cell r="F159" t="str">
            <v>인</v>
          </cell>
          <cell r="I159">
            <v>68965</v>
          </cell>
          <cell r="J159">
            <v>1624</v>
          </cell>
        </row>
        <row r="160">
          <cell r="C160" t="str">
            <v>잡자재비</v>
          </cell>
          <cell r="D160" t="str">
            <v>배선의2%</v>
          </cell>
          <cell r="E160">
            <v>1</v>
          </cell>
          <cell r="F160" t="str">
            <v>식</v>
          </cell>
          <cell r="G160">
            <v>69</v>
          </cell>
          <cell r="H160">
            <v>69</v>
          </cell>
          <cell r="J160">
            <v>0</v>
          </cell>
          <cell r="L160">
            <v>0</v>
          </cell>
        </row>
        <row r="161">
          <cell r="C161" t="str">
            <v>공구손료</v>
          </cell>
          <cell r="D161" t="str">
            <v>노무비의3%</v>
          </cell>
          <cell r="E161">
            <v>1</v>
          </cell>
          <cell r="F161" t="str">
            <v>식</v>
          </cell>
          <cell r="G161">
            <v>137</v>
          </cell>
          <cell r="H161">
            <v>137</v>
          </cell>
          <cell r="L161">
            <v>0</v>
          </cell>
        </row>
        <row r="163">
          <cell r="C163" t="str">
            <v>제25호표</v>
          </cell>
          <cell r="D163" t="str">
            <v>케이블포설(F-CV 25㎟/1C-2열동시):M당</v>
          </cell>
          <cell r="H163">
            <v>6079</v>
          </cell>
          <cell r="J163">
            <v>3202</v>
          </cell>
          <cell r="L163">
            <v>0</v>
          </cell>
        </row>
        <row r="164">
          <cell r="C164" t="str">
            <v>케이블</v>
          </cell>
          <cell r="D164" t="str">
            <v>F-CV 25㎟/1C</v>
          </cell>
          <cell r="E164">
            <v>2.06</v>
          </cell>
          <cell r="F164" t="str">
            <v>m</v>
          </cell>
          <cell r="G164">
            <v>2848</v>
          </cell>
          <cell r="H164">
            <v>5866</v>
          </cell>
        </row>
        <row r="165">
          <cell r="C165" t="str">
            <v>저압케이블전공</v>
          </cell>
          <cell r="D165" t="str">
            <v>6.09/1000*1.8*1.5</v>
          </cell>
          <cell r="E165">
            <v>1.6442999999999999E-2</v>
          </cell>
          <cell r="F165" t="str">
            <v>인</v>
          </cell>
          <cell r="I165">
            <v>125857</v>
          </cell>
          <cell r="J165">
            <v>2069</v>
          </cell>
        </row>
        <row r="166">
          <cell r="C166" t="str">
            <v>보통인부</v>
          </cell>
          <cell r="D166" t="str">
            <v>6.09/1000*1.8*1.5</v>
          </cell>
          <cell r="E166">
            <v>1.6442999999999999E-2</v>
          </cell>
          <cell r="F166" t="str">
            <v>인</v>
          </cell>
          <cell r="I166">
            <v>68965</v>
          </cell>
          <cell r="J166">
            <v>1133</v>
          </cell>
        </row>
        <row r="167">
          <cell r="C167" t="str">
            <v>잡자재비</v>
          </cell>
          <cell r="D167" t="str">
            <v>배선의2%</v>
          </cell>
          <cell r="E167">
            <v>1</v>
          </cell>
          <cell r="F167" t="str">
            <v>식</v>
          </cell>
          <cell r="G167">
            <v>117</v>
          </cell>
          <cell r="H167">
            <v>117</v>
          </cell>
          <cell r="J167">
            <v>0</v>
          </cell>
          <cell r="L167">
            <v>0</v>
          </cell>
        </row>
        <row r="168">
          <cell r="C168" t="str">
            <v>공구손료</v>
          </cell>
          <cell r="D168" t="str">
            <v>노무비의3%</v>
          </cell>
          <cell r="E168">
            <v>1</v>
          </cell>
          <cell r="F168" t="str">
            <v>식</v>
          </cell>
          <cell r="G168">
            <v>96</v>
          </cell>
          <cell r="H168">
            <v>96</v>
          </cell>
          <cell r="L168">
            <v>0</v>
          </cell>
        </row>
        <row r="170">
          <cell r="C170" t="str">
            <v>제26호표</v>
          </cell>
          <cell r="D170" t="str">
            <v>전선(F-GV 10㎟-옥외):M당</v>
          </cell>
          <cell r="H170">
            <v>1458</v>
          </cell>
          <cell r="J170">
            <v>610</v>
          </cell>
          <cell r="L170">
            <v>0</v>
          </cell>
        </row>
        <row r="171">
          <cell r="C171" t="str">
            <v>전선</v>
          </cell>
          <cell r="D171" t="str">
            <v>F-GV 10㎟</v>
          </cell>
          <cell r="E171">
            <v>1.05</v>
          </cell>
          <cell r="F171" t="str">
            <v>m</v>
          </cell>
          <cell r="G171">
            <v>1345</v>
          </cell>
          <cell r="H171">
            <v>1412</v>
          </cell>
        </row>
        <row r="172">
          <cell r="C172" t="str">
            <v>내선전공</v>
          </cell>
          <cell r="D172">
            <v>6.0000000000000001E-3</v>
          </cell>
          <cell r="E172">
            <v>6.0000000000000001E-3</v>
          </cell>
          <cell r="F172" t="str">
            <v>인</v>
          </cell>
          <cell r="I172">
            <v>101742</v>
          </cell>
          <cell r="J172">
            <v>610</v>
          </cell>
        </row>
        <row r="173">
          <cell r="C173" t="str">
            <v>잡자재비</v>
          </cell>
          <cell r="D173" t="str">
            <v>배선의2%</v>
          </cell>
          <cell r="E173">
            <v>1</v>
          </cell>
          <cell r="F173" t="str">
            <v>식</v>
          </cell>
          <cell r="G173">
            <v>28</v>
          </cell>
          <cell r="H173">
            <v>28</v>
          </cell>
          <cell r="J173">
            <v>0</v>
          </cell>
          <cell r="L173">
            <v>0</v>
          </cell>
        </row>
        <row r="174">
          <cell r="C174" t="str">
            <v>공구손료</v>
          </cell>
          <cell r="D174" t="str">
            <v>노무비의3%</v>
          </cell>
          <cell r="E174">
            <v>1</v>
          </cell>
          <cell r="F174" t="str">
            <v>식</v>
          </cell>
          <cell r="G174">
            <v>18</v>
          </cell>
          <cell r="H174">
            <v>18</v>
          </cell>
          <cell r="L174">
            <v>0</v>
          </cell>
        </row>
        <row r="176">
          <cell r="C176" t="str">
            <v>제27호표</v>
          </cell>
          <cell r="D176" t="str">
            <v>압착단자(25㎟):개당</v>
          </cell>
          <cell r="H176">
            <v>542</v>
          </cell>
          <cell r="J176">
            <v>12459</v>
          </cell>
          <cell r="L176">
            <v>0</v>
          </cell>
        </row>
        <row r="177">
          <cell r="C177" t="str">
            <v>압착단자</v>
          </cell>
          <cell r="D177" t="str">
            <v>25㎟</v>
          </cell>
          <cell r="E177">
            <v>1</v>
          </cell>
          <cell r="F177" t="str">
            <v>EA</v>
          </cell>
          <cell r="G177">
            <v>169</v>
          </cell>
          <cell r="H177">
            <v>169</v>
          </cell>
        </row>
        <row r="178">
          <cell r="C178" t="str">
            <v>저압케이블전공</v>
          </cell>
          <cell r="D178" t="str">
            <v>0.33*0.3</v>
          </cell>
          <cell r="E178">
            <v>9.9000000000000005E-2</v>
          </cell>
          <cell r="F178" t="str">
            <v>인</v>
          </cell>
          <cell r="I178">
            <v>125857</v>
          </cell>
          <cell r="J178">
            <v>12459</v>
          </cell>
        </row>
        <row r="179">
          <cell r="C179" t="str">
            <v>공구손료</v>
          </cell>
          <cell r="D179" t="str">
            <v>노무비의3%</v>
          </cell>
          <cell r="E179">
            <v>1</v>
          </cell>
          <cell r="F179" t="str">
            <v>식</v>
          </cell>
          <cell r="G179">
            <v>373</v>
          </cell>
          <cell r="H179">
            <v>373</v>
          </cell>
          <cell r="L179">
            <v>0</v>
          </cell>
        </row>
        <row r="186">
          <cell r="C186" t="str">
            <v>제28호표</v>
          </cell>
          <cell r="D186" t="str">
            <v>분전반기초(700x800x900):면당</v>
          </cell>
          <cell r="H186">
            <v>106095</v>
          </cell>
          <cell r="J186">
            <v>171281</v>
          </cell>
          <cell r="L186">
            <v>3382</v>
          </cell>
        </row>
        <row r="187">
          <cell r="C187" t="str">
            <v>터파기</v>
          </cell>
          <cell r="D187" t="str">
            <v>기계+인력</v>
          </cell>
          <cell r="E187">
            <v>1.96</v>
          </cell>
          <cell r="F187" t="str">
            <v>㎥</v>
          </cell>
          <cell r="G187">
            <v>299</v>
          </cell>
          <cell r="H187">
            <v>586</v>
          </cell>
          <cell r="I187">
            <v>2512</v>
          </cell>
          <cell r="J187">
            <v>4923</v>
          </cell>
          <cell r="K187">
            <v>1163</v>
          </cell>
          <cell r="L187">
            <v>2279</v>
          </cell>
        </row>
        <row r="188">
          <cell r="C188" t="str">
            <v>되메우기및다짐</v>
          </cell>
          <cell r="D188" t="str">
            <v>기계+인력</v>
          </cell>
          <cell r="E188">
            <v>1.45</v>
          </cell>
          <cell r="F188" t="str">
            <v>㎥</v>
          </cell>
          <cell r="G188">
            <v>196</v>
          </cell>
          <cell r="H188">
            <v>284</v>
          </cell>
          <cell r="I188">
            <v>1430</v>
          </cell>
          <cell r="J188">
            <v>2073</v>
          </cell>
          <cell r="K188">
            <v>761</v>
          </cell>
          <cell r="L188">
            <v>1103</v>
          </cell>
        </row>
        <row r="189">
          <cell r="C189" t="str">
            <v>잔토처리</v>
          </cell>
          <cell r="D189" t="str">
            <v>인력</v>
          </cell>
          <cell r="E189">
            <v>0.51</v>
          </cell>
          <cell r="F189" t="str">
            <v>㎥</v>
          </cell>
          <cell r="G189">
            <v>0</v>
          </cell>
          <cell r="H189">
            <v>0</v>
          </cell>
          <cell r="I189">
            <v>13793</v>
          </cell>
          <cell r="J189">
            <v>7034</v>
          </cell>
          <cell r="K189">
            <v>0</v>
          </cell>
          <cell r="L189">
            <v>0</v>
          </cell>
        </row>
        <row r="190">
          <cell r="C190" t="str">
            <v>합판거푸집</v>
          </cell>
          <cell r="D190" t="str">
            <v>6회</v>
          </cell>
          <cell r="E190">
            <v>2.7</v>
          </cell>
          <cell r="F190" t="str">
            <v>㎡</v>
          </cell>
          <cell r="G190">
            <v>7360</v>
          </cell>
          <cell r="H190">
            <v>19872</v>
          </cell>
          <cell r="I190">
            <v>19877</v>
          </cell>
          <cell r="J190">
            <v>53667</v>
          </cell>
          <cell r="K190">
            <v>0</v>
          </cell>
          <cell r="L190">
            <v>0</v>
          </cell>
        </row>
        <row r="191">
          <cell r="C191" t="str">
            <v>레미콘타설</v>
          </cell>
          <cell r="D191" t="str">
            <v>무근,180</v>
          </cell>
          <cell r="E191">
            <v>0.51</v>
          </cell>
          <cell r="F191" t="str">
            <v>㎥</v>
          </cell>
          <cell r="G191">
            <v>52050</v>
          </cell>
          <cell r="H191">
            <v>26545</v>
          </cell>
          <cell r="I191">
            <v>53872</v>
          </cell>
          <cell r="J191">
            <v>27474</v>
          </cell>
          <cell r="K191">
            <v>0</v>
          </cell>
          <cell r="L191">
            <v>0</v>
          </cell>
        </row>
        <row r="192">
          <cell r="C192" t="str">
            <v>잡철물제작설치</v>
          </cell>
          <cell r="D192" t="str">
            <v>간단</v>
          </cell>
          <cell r="E192">
            <v>1.03</v>
          </cell>
          <cell r="F192" t="str">
            <v>KG</v>
          </cell>
          <cell r="G192">
            <v>853.51700000000005</v>
          </cell>
          <cell r="H192">
            <v>879</v>
          </cell>
          <cell r="I192">
            <v>3423.24</v>
          </cell>
          <cell r="J192">
            <v>3525</v>
          </cell>
          <cell r="K192">
            <v>0</v>
          </cell>
          <cell r="L192">
            <v>0</v>
          </cell>
        </row>
        <row r="193">
          <cell r="C193" t="str">
            <v>앙카볼트너트(STS)</v>
          </cell>
          <cell r="D193" t="str">
            <v>Φ25x500L</v>
          </cell>
          <cell r="E193">
            <v>4</v>
          </cell>
          <cell r="F193" t="str">
            <v>EA</v>
          </cell>
          <cell r="G193">
            <v>3676</v>
          </cell>
          <cell r="H193">
            <v>14704</v>
          </cell>
          <cell r="J193">
            <v>0</v>
          </cell>
        </row>
        <row r="194">
          <cell r="C194" t="str">
            <v>이형철근</v>
          </cell>
          <cell r="D194" t="str">
            <v>D10㎜</v>
          </cell>
          <cell r="E194">
            <v>1.03</v>
          </cell>
          <cell r="F194" t="str">
            <v>KG</v>
          </cell>
          <cell r="G194">
            <v>750</v>
          </cell>
          <cell r="H194">
            <v>772</v>
          </cell>
          <cell r="J194">
            <v>0</v>
          </cell>
        </row>
        <row r="195">
          <cell r="C195" t="str">
            <v>너트</v>
          </cell>
          <cell r="D195" t="str">
            <v>Φ25 STS</v>
          </cell>
          <cell r="E195">
            <v>4</v>
          </cell>
          <cell r="F195" t="str">
            <v>EA</v>
          </cell>
          <cell r="G195">
            <v>961</v>
          </cell>
          <cell r="H195">
            <v>3844</v>
          </cell>
          <cell r="J195">
            <v>0</v>
          </cell>
        </row>
        <row r="196">
          <cell r="C196" t="str">
            <v>와샤</v>
          </cell>
          <cell r="D196" t="str">
            <v>Φ25 STS</v>
          </cell>
          <cell r="E196">
            <v>4</v>
          </cell>
          <cell r="F196" t="str">
            <v>EA</v>
          </cell>
          <cell r="G196">
            <v>292</v>
          </cell>
          <cell r="H196">
            <v>1168</v>
          </cell>
          <cell r="J196">
            <v>0</v>
          </cell>
        </row>
        <row r="197">
          <cell r="C197" t="str">
            <v>접지동봉</v>
          </cell>
          <cell r="D197" t="str">
            <v>Φ18x2400L</v>
          </cell>
          <cell r="E197">
            <v>3</v>
          </cell>
          <cell r="F197" t="str">
            <v>EA</v>
          </cell>
          <cell r="G197">
            <v>8700</v>
          </cell>
          <cell r="H197">
            <v>26100</v>
          </cell>
          <cell r="J197">
            <v>0</v>
          </cell>
        </row>
        <row r="198">
          <cell r="C198" t="str">
            <v>전선관</v>
          </cell>
          <cell r="D198" t="str">
            <v>PE 22C</v>
          </cell>
          <cell r="E198">
            <v>1</v>
          </cell>
          <cell r="F198" t="str">
            <v>m</v>
          </cell>
          <cell r="G198">
            <v>331</v>
          </cell>
          <cell r="H198">
            <v>331</v>
          </cell>
          <cell r="J198">
            <v>0</v>
          </cell>
        </row>
        <row r="199">
          <cell r="C199" t="str">
            <v>전선</v>
          </cell>
          <cell r="D199" t="str">
            <v>F-GV 16㎟</v>
          </cell>
          <cell r="E199">
            <v>6</v>
          </cell>
          <cell r="F199" t="str">
            <v>m</v>
          </cell>
          <cell r="G199">
            <v>1835</v>
          </cell>
          <cell r="H199">
            <v>11010</v>
          </cell>
          <cell r="J199">
            <v>0</v>
          </cell>
        </row>
        <row r="200">
          <cell r="C200" t="str">
            <v>배전전공</v>
          </cell>
          <cell r="D200" t="str">
            <v>0.02808+0.036+0.24</v>
          </cell>
          <cell r="E200">
            <v>0.30408000000000002</v>
          </cell>
          <cell r="F200" t="str">
            <v>인</v>
          </cell>
          <cell r="I200">
            <v>180608</v>
          </cell>
          <cell r="J200">
            <v>54919</v>
          </cell>
        </row>
        <row r="201">
          <cell r="C201" t="str">
            <v>보통인부</v>
          </cell>
          <cell r="D201" t="str">
            <v>0.05616+0.2</v>
          </cell>
          <cell r="E201">
            <v>0.25616</v>
          </cell>
          <cell r="F201" t="str">
            <v>인</v>
          </cell>
          <cell r="I201">
            <v>68965</v>
          </cell>
          <cell r="J201">
            <v>17666</v>
          </cell>
        </row>
        <row r="203">
          <cell r="C203" t="str">
            <v>제29호표</v>
          </cell>
          <cell r="D203" t="str">
            <v>분전반 설치 2P 50AF:면당</v>
          </cell>
          <cell r="H203">
            <v>112269</v>
          </cell>
          <cell r="J203">
            <v>205802</v>
          </cell>
          <cell r="L203">
            <v>3382</v>
          </cell>
        </row>
        <row r="204">
          <cell r="C204" t="str">
            <v>분전반</v>
          </cell>
          <cell r="D204" t="str">
            <v>2P 50AF</v>
          </cell>
          <cell r="E204">
            <v>1</v>
          </cell>
          <cell r="F204" t="str">
            <v>면</v>
          </cell>
        </row>
        <row r="205">
          <cell r="C205" t="str">
            <v>분전반기초</v>
          </cell>
          <cell r="D205" t="str">
            <v>700x800x900</v>
          </cell>
          <cell r="E205">
            <v>1</v>
          </cell>
          <cell r="F205" t="str">
            <v>개소</v>
          </cell>
          <cell r="G205">
            <v>106095</v>
          </cell>
          <cell r="H205">
            <v>106095</v>
          </cell>
          <cell r="I205">
            <v>171281</v>
          </cell>
          <cell r="J205">
            <v>171281</v>
          </cell>
          <cell r="K205">
            <v>3382</v>
          </cell>
          <cell r="L205">
            <v>3382</v>
          </cell>
        </row>
        <row r="206">
          <cell r="C206" t="str">
            <v>내선전공</v>
          </cell>
          <cell r="D206" t="str">
            <v>0.58*0.65*0.9</v>
          </cell>
          <cell r="E206">
            <v>0.33929999999999999</v>
          </cell>
          <cell r="F206" t="str">
            <v>인</v>
          </cell>
          <cell r="I206">
            <v>101742</v>
          </cell>
          <cell r="J206">
            <v>34521</v>
          </cell>
        </row>
        <row r="207">
          <cell r="C207" t="str">
            <v>공구손료</v>
          </cell>
          <cell r="D207" t="str">
            <v>노무비의3%</v>
          </cell>
          <cell r="E207">
            <v>1</v>
          </cell>
          <cell r="F207" t="str">
            <v>식</v>
          </cell>
          <cell r="G207">
            <v>6174</v>
          </cell>
          <cell r="H207">
            <v>6174</v>
          </cell>
          <cell r="L207">
            <v>0</v>
          </cell>
        </row>
        <row r="209">
          <cell r="C209" t="str">
            <v>제30호표</v>
          </cell>
          <cell r="D209" t="str">
            <v>반경철관(80x2x2400):개당</v>
          </cell>
          <cell r="H209">
            <v>36366</v>
          </cell>
          <cell r="J209">
            <v>47319</v>
          </cell>
          <cell r="L209">
            <v>0</v>
          </cell>
        </row>
        <row r="210">
          <cell r="C210" t="str">
            <v>반경철관</v>
          </cell>
          <cell r="D210" t="str">
            <v>80x2x2400</v>
          </cell>
          <cell r="E210">
            <v>1</v>
          </cell>
          <cell r="F210" t="str">
            <v>EA</v>
          </cell>
          <cell r="G210">
            <v>25347</v>
          </cell>
          <cell r="H210">
            <v>25347</v>
          </cell>
        </row>
        <row r="211">
          <cell r="C211" t="str">
            <v>반경철관취부밴드</v>
          </cell>
          <cell r="E211">
            <v>4</v>
          </cell>
          <cell r="F211" t="str">
            <v>EA</v>
          </cell>
          <cell r="G211">
            <v>2400</v>
          </cell>
          <cell r="H211">
            <v>9600</v>
          </cell>
        </row>
        <row r="212">
          <cell r="C212" t="str">
            <v>배전전공</v>
          </cell>
          <cell r="D212" t="str">
            <v>0.22</v>
          </cell>
          <cell r="E212">
            <v>0.22</v>
          </cell>
          <cell r="F212" t="str">
            <v>인</v>
          </cell>
          <cell r="I212">
            <v>180608</v>
          </cell>
          <cell r="J212">
            <v>39733</v>
          </cell>
        </row>
        <row r="213">
          <cell r="C213" t="str">
            <v>보통인부</v>
          </cell>
          <cell r="D213" t="str">
            <v>0.11</v>
          </cell>
          <cell r="E213">
            <v>0.11</v>
          </cell>
          <cell r="F213" t="str">
            <v>인</v>
          </cell>
          <cell r="I213">
            <v>68965</v>
          </cell>
          <cell r="J213">
            <v>7586</v>
          </cell>
        </row>
        <row r="214">
          <cell r="C214" t="str">
            <v>공구손료</v>
          </cell>
          <cell r="D214" t="str">
            <v>노무비의3%</v>
          </cell>
          <cell r="E214">
            <v>1</v>
          </cell>
          <cell r="F214" t="str">
            <v>식</v>
          </cell>
          <cell r="G214">
            <v>1419</v>
          </cell>
          <cell r="H214">
            <v>1419</v>
          </cell>
          <cell r="L214">
            <v>0</v>
          </cell>
        </row>
      </sheetData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표"/>
      <sheetName val="내역서"/>
      <sheetName val="일대목차"/>
      <sheetName val="일위대가"/>
      <sheetName val="일위노임"/>
      <sheetName val="합산자재"/>
      <sheetName val="단가조사"/>
      <sheetName val="옵션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 refreshError="1"/>
      <sheetData sheetId="8">
        <row r="33">
          <cell r="B33">
            <v>2</v>
          </cell>
        </row>
        <row r="36">
          <cell r="B36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zoomScaleNormal="100" workbookViewId="0">
      <selection activeCell="E12" sqref="E12"/>
    </sheetView>
  </sheetViews>
  <sheetFormatPr defaultColWidth="8.88671875" defaultRowHeight="13.5" x14ac:dyDescent="0.15"/>
  <cols>
    <col min="1" max="1" width="3.21875" style="8" customWidth="1"/>
    <col min="2" max="2" width="3.44140625" style="8" customWidth="1"/>
    <col min="3" max="3" width="25.33203125" style="8" customWidth="1"/>
    <col min="4" max="4" width="22" style="24" customWidth="1"/>
    <col min="5" max="5" width="56.5546875" style="8" customWidth="1"/>
    <col min="6" max="6" width="8.77734375" style="8" hidden="1" customWidth="1"/>
    <col min="7" max="7" width="8.88671875" style="8" hidden="1" customWidth="1"/>
    <col min="8" max="8" width="14.33203125" style="24" customWidth="1"/>
    <col min="9" max="10" width="8.88671875" style="8"/>
    <col min="11" max="11" width="13.33203125" style="8" customWidth="1"/>
    <col min="12" max="12" width="14.6640625" style="8" customWidth="1"/>
    <col min="13" max="13" width="13.5546875" style="8" customWidth="1"/>
    <col min="14" max="14" width="12.44140625" style="8" bestFit="1" customWidth="1"/>
    <col min="15" max="16384" width="8.88671875" style="8"/>
  </cols>
  <sheetData>
    <row r="1" spans="1:13" ht="35.25" x14ac:dyDescent="0.15">
      <c r="A1" s="251" t="s">
        <v>2144</v>
      </c>
      <c r="B1" s="251"/>
      <c r="C1" s="251"/>
      <c r="D1" s="251"/>
      <c r="E1" s="251"/>
    </row>
    <row r="2" spans="1:13" ht="24.75" customHeight="1" x14ac:dyDescent="0.15"/>
    <row r="3" spans="1:13" ht="14.25" thickBot="1" x14ac:dyDescent="0.2">
      <c r="A3" s="252" t="s">
        <v>45</v>
      </c>
      <c r="B3" s="252"/>
      <c r="C3" s="245" t="s">
        <v>2146</v>
      </c>
      <c r="D3" s="245"/>
      <c r="E3" s="11" t="s">
        <v>2145</v>
      </c>
    </row>
    <row r="4" spans="1:13" ht="21.75" customHeight="1" x14ac:dyDescent="0.15">
      <c r="A4" s="257" t="s">
        <v>63</v>
      </c>
      <c r="B4" s="257"/>
      <c r="C4" s="12" t="s">
        <v>64</v>
      </c>
      <c r="D4" s="33" t="s">
        <v>65</v>
      </c>
      <c r="E4" s="12" t="s">
        <v>66</v>
      </c>
      <c r="F4" s="8" t="s">
        <v>0</v>
      </c>
      <c r="I4" s="12" t="s">
        <v>41</v>
      </c>
      <c r="J4" s="12" t="s">
        <v>42</v>
      </c>
      <c r="K4" s="12" t="s">
        <v>40</v>
      </c>
      <c r="L4" s="12" t="s">
        <v>44</v>
      </c>
      <c r="M4" s="12" t="s">
        <v>43</v>
      </c>
    </row>
    <row r="5" spans="1:13" ht="14.1" customHeight="1" x14ac:dyDescent="0.15">
      <c r="A5" s="34"/>
      <c r="B5" s="253" t="s">
        <v>67</v>
      </c>
      <c r="C5" s="35" t="s">
        <v>2147</v>
      </c>
      <c r="D5" s="36" t="e">
        <f>옵션!$B$2</f>
        <v>#REF!</v>
      </c>
      <c r="E5" s="37"/>
      <c r="G5" s="8" t="s">
        <v>0</v>
      </c>
      <c r="J5" s="8">
        <v>1</v>
      </c>
      <c r="K5" s="24" t="e">
        <f>D5*J5</f>
        <v>#REF!</v>
      </c>
      <c r="L5" s="24"/>
      <c r="M5" s="24"/>
    </row>
    <row r="6" spans="1:13" ht="14.1" customHeight="1" x14ac:dyDescent="0.15">
      <c r="A6" s="34"/>
      <c r="B6" s="254"/>
      <c r="C6" s="38" t="s">
        <v>2148</v>
      </c>
      <c r="D6" s="39"/>
      <c r="E6" s="40"/>
      <c r="K6" s="24">
        <f t="shared" ref="K6:K36" si="0">D6*J6</f>
        <v>0</v>
      </c>
      <c r="L6" s="24"/>
      <c r="M6" s="24"/>
    </row>
    <row r="7" spans="1:13" ht="14.1" customHeight="1" x14ac:dyDescent="0.15">
      <c r="A7" s="34" t="s">
        <v>68</v>
      </c>
      <c r="B7" s="255"/>
      <c r="C7" s="41" t="s">
        <v>2149</v>
      </c>
      <c r="D7" s="42" t="e">
        <f>SUM(D5:D6)</f>
        <v>#REF!</v>
      </c>
      <c r="E7" s="43"/>
      <c r="K7" s="24" t="e">
        <f t="shared" si="0"/>
        <v>#REF!</v>
      </c>
      <c r="L7" s="24"/>
      <c r="M7" s="24"/>
    </row>
    <row r="8" spans="1:13" ht="14.1" customHeight="1" x14ac:dyDescent="0.15">
      <c r="A8" s="44" t="s">
        <v>69</v>
      </c>
      <c r="B8" s="256" t="s">
        <v>70</v>
      </c>
      <c r="C8" s="38" t="s">
        <v>2150</v>
      </c>
      <c r="D8" s="39" t="e">
        <f>옵션!$C$2</f>
        <v>#REF!</v>
      </c>
      <c r="E8" s="40"/>
      <c r="J8" s="8">
        <v>1</v>
      </c>
      <c r="K8" s="24" t="e">
        <f t="shared" si="0"/>
        <v>#REF!</v>
      </c>
      <c r="L8" s="24"/>
      <c r="M8" s="24"/>
    </row>
    <row r="9" spans="1:13" ht="14.1" customHeight="1" x14ac:dyDescent="0.15">
      <c r="A9" s="34"/>
      <c r="B9" s="254"/>
      <c r="C9" s="38" t="s">
        <v>2151</v>
      </c>
      <c r="D9" s="39" t="e">
        <f>TRUNC((D8)*I9/100)</f>
        <v>#REF!</v>
      </c>
      <c r="E9" s="40" t="s">
        <v>2152</v>
      </c>
      <c r="I9" s="73">
        <v>15.4</v>
      </c>
      <c r="J9" s="8">
        <v>1</v>
      </c>
      <c r="K9" s="24" t="e">
        <f t="shared" si="0"/>
        <v>#REF!</v>
      </c>
      <c r="L9" s="24"/>
      <c r="M9" s="24"/>
    </row>
    <row r="10" spans="1:13" ht="14.1" customHeight="1" x14ac:dyDescent="0.15">
      <c r="A10" s="34"/>
      <c r="B10" s="255"/>
      <c r="C10" s="45" t="s">
        <v>2149</v>
      </c>
      <c r="D10" s="39" t="e">
        <f>SUM(D8:D9)</f>
        <v>#REF!</v>
      </c>
      <c r="E10" s="40"/>
      <c r="K10" s="24" t="e">
        <f t="shared" si="0"/>
        <v>#REF!</v>
      </c>
      <c r="L10" s="24"/>
      <c r="M10" s="24"/>
    </row>
    <row r="11" spans="1:13" ht="14.1" customHeight="1" x14ac:dyDescent="0.15">
      <c r="A11" s="34" t="s">
        <v>68</v>
      </c>
      <c r="B11" s="34"/>
      <c r="C11" s="35" t="s">
        <v>2153</v>
      </c>
      <c r="D11" s="36" t="e">
        <f>옵션!$D$2</f>
        <v>#REF!</v>
      </c>
      <c r="E11" s="37"/>
      <c r="J11" s="8">
        <v>1</v>
      </c>
      <c r="K11" s="24" t="e">
        <f t="shared" si="0"/>
        <v>#REF!</v>
      </c>
      <c r="L11" s="24"/>
      <c r="M11" s="24"/>
    </row>
    <row r="12" spans="1:13" ht="14.1" customHeight="1" x14ac:dyDescent="0.15">
      <c r="A12" s="34"/>
      <c r="B12" s="34"/>
      <c r="C12" s="38" t="s">
        <v>2154</v>
      </c>
      <c r="D12" s="39" t="e">
        <f>TRUNC((D10)*I12/100)</f>
        <v>#REF!</v>
      </c>
      <c r="E12" s="40" t="s">
        <v>2155</v>
      </c>
      <c r="I12" s="8">
        <v>3.56</v>
      </c>
      <c r="J12" s="8">
        <v>1</v>
      </c>
      <c r="K12" s="24" t="e">
        <f t="shared" si="0"/>
        <v>#REF!</v>
      </c>
      <c r="L12" s="24"/>
      <c r="M12" s="24"/>
    </row>
    <row r="13" spans="1:13" ht="14.1" customHeight="1" x14ac:dyDescent="0.15">
      <c r="A13" s="44" t="s">
        <v>71</v>
      </c>
      <c r="B13" s="46"/>
      <c r="C13" s="38" t="s">
        <v>2156</v>
      </c>
      <c r="D13" s="39" t="e">
        <f>TRUNC((D10)*I13/100)</f>
        <v>#REF!</v>
      </c>
      <c r="E13" s="40" t="s">
        <v>2157</v>
      </c>
      <c r="I13" s="8">
        <v>1.01</v>
      </c>
      <c r="J13" s="8">
        <v>1</v>
      </c>
      <c r="K13" s="24" t="e">
        <f t="shared" si="0"/>
        <v>#REF!</v>
      </c>
      <c r="L13" s="24"/>
      <c r="M13" s="24"/>
    </row>
    <row r="14" spans="1:13" ht="14.1" customHeight="1" x14ac:dyDescent="0.15">
      <c r="A14" s="34"/>
      <c r="B14" s="44" t="s">
        <v>72</v>
      </c>
      <c r="C14" s="38" t="s">
        <v>2158</v>
      </c>
      <c r="D14" s="39" t="e">
        <f>TRUNC((D8)*I14/100)</f>
        <v>#REF!</v>
      </c>
      <c r="E14" s="40" t="s">
        <v>2159</v>
      </c>
      <c r="I14" s="8">
        <v>3.5449999999999999</v>
      </c>
      <c r="J14" s="8">
        <v>1</v>
      </c>
      <c r="K14" s="24" t="e">
        <f t="shared" si="0"/>
        <v>#REF!</v>
      </c>
      <c r="L14" s="24"/>
      <c r="M14" s="24"/>
    </row>
    <row r="15" spans="1:13" ht="14.1" customHeight="1" x14ac:dyDescent="0.15">
      <c r="A15" s="34" t="s">
        <v>68</v>
      </c>
      <c r="B15" s="34"/>
      <c r="C15" s="38" t="s">
        <v>2160</v>
      </c>
      <c r="D15" s="39" t="e">
        <f>TRUNC((D8)*I15/100)</f>
        <v>#REF!</v>
      </c>
      <c r="E15" s="40" t="s">
        <v>2161</v>
      </c>
      <c r="I15" s="8">
        <v>4.5</v>
      </c>
      <c r="J15" s="8">
        <v>1</v>
      </c>
      <c r="K15" s="24" t="e">
        <f t="shared" si="0"/>
        <v>#REF!</v>
      </c>
      <c r="L15" s="24"/>
      <c r="M15" s="24"/>
    </row>
    <row r="16" spans="1:13" ht="14.1" customHeight="1" x14ac:dyDescent="0.15">
      <c r="A16" s="34"/>
      <c r="B16" s="34"/>
      <c r="C16" s="38" t="s">
        <v>2162</v>
      </c>
      <c r="D16" s="39" t="e">
        <f>TRUNC((D8)*I16/100)</f>
        <v>#REF!</v>
      </c>
      <c r="E16" s="40" t="s">
        <v>2163</v>
      </c>
      <c r="I16" s="8">
        <v>2.2999999999999998</v>
      </c>
      <c r="J16" s="8">
        <v>1</v>
      </c>
      <c r="K16" s="24" t="e">
        <f t="shared" si="0"/>
        <v>#REF!</v>
      </c>
      <c r="L16" s="24"/>
      <c r="M16" s="24"/>
    </row>
    <row r="17" spans="1:13" ht="14.1" customHeight="1" x14ac:dyDescent="0.15">
      <c r="A17" s="34"/>
      <c r="B17" s="34"/>
      <c r="C17" s="38" t="s">
        <v>2164</v>
      </c>
      <c r="D17" s="75" t="e">
        <f>TRUNC((D7+D8+L34/1.1)*I17/100)+4325000</f>
        <v>#REF!</v>
      </c>
      <c r="E17" s="77" t="s">
        <v>2188</v>
      </c>
      <c r="I17" s="73">
        <v>2.2799999999999998</v>
      </c>
      <c r="J17" s="8">
        <v>1</v>
      </c>
      <c r="K17" s="24" t="e">
        <f t="shared" si="0"/>
        <v>#REF!</v>
      </c>
      <c r="L17" s="24"/>
      <c r="M17" s="24"/>
    </row>
    <row r="18" spans="1:13" ht="14.1" customHeight="1" x14ac:dyDescent="0.15">
      <c r="A18" s="44" t="s">
        <v>73</v>
      </c>
      <c r="B18" s="34"/>
      <c r="C18" s="45" t="s">
        <v>2165</v>
      </c>
      <c r="D18" s="76" t="e">
        <f>TRUNC(TRUNC((((D7+D8))*I18/100)+4325000)*1.2)</f>
        <v>#REF!</v>
      </c>
      <c r="E18" s="78" t="s">
        <v>2189</v>
      </c>
      <c r="I18" s="73">
        <v>2.2799999999999998</v>
      </c>
      <c r="J18" s="8">
        <v>1</v>
      </c>
      <c r="K18" s="24" t="e">
        <f t="shared" si="0"/>
        <v>#REF!</v>
      </c>
      <c r="L18" s="24"/>
      <c r="M18" s="24"/>
    </row>
    <row r="19" spans="1:13" ht="14.1" customHeight="1" x14ac:dyDescent="0.15">
      <c r="A19" s="34" t="s">
        <v>68</v>
      </c>
      <c r="B19" s="44" t="s">
        <v>68</v>
      </c>
      <c r="C19" s="38" t="s">
        <v>2166</v>
      </c>
      <c r="D19" s="39" t="e">
        <f>TRUNC((D7+D10)*I19/100)</f>
        <v>#REF!</v>
      </c>
      <c r="E19" s="40" t="s">
        <v>2167</v>
      </c>
      <c r="I19" s="8">
        <v>5</v>
      </c>
      <c r="J19" s="8">
        <v>1</v>
      </c>
      <c r="K19" s="24" t="e">
        <f t="shared" si="0"/>
        <v>#REF!</v>
      </c>
      <c r="L19" s="24"/>
      <c r="M19" s="24"/>
    </row>
    <row r="20" spans="1:13" ht="14.1" customHeight="1" x14ac:dyDescent="0.15">
      <c r="A20" s="34"/>
      <c r="B20" s="46"/>
      <c r="C20" s="38" t="s">
        <v>2168</v>
      </c>
      <c r="D20" s="39" t="e">
        <f>TRUNC((D14)*I20/100)</f>
        <v>#REF!</v>
      </c>
      <c r="E20" s="40" t="s">
        <v>2169</v>
      </c>
      <c r="I20" s="8">
        <v>12.95</v>
      </c>
      <c r="J20" s="8">
        <v>1</v>
      </c>
      <c r="K20" s="24" t="e">
        <f t="shared" si="0"/>
        <v>#REF!</v>
      </c>
      <c r="L20" s="24"/>
      <c r="M20" s="24"/>
    </row>
    <row r="21" spans="1:13" ht="14.1" customHeight="1" x14ac:dyDescent="0.15">
      <c r="A21" s="34"/>
      <c r="B21" s="34"/>
      <c r="C21" s="38" t="s">
        <v>68</v>
      </c>
      <c r="D21" s="39"/>
      <c r="E21" s="40"/>
      <c r="K21" s="24">
        <f t="shared" si="0"/>
        <v>0</v>
      </c>
      <c r="L21" s="24"/>
      <c r="M21" s="24"/>
    </row>
    <row r="22" spans="1:13" ht="14.1" customHeight="1" x14ac:dyDescent="0.15">
      <c r="A22" s="34"/>
      <c r="B22" s="44" t="s">
        <v>74</v>
      </c>
      <c r="C22" s="38" t="s">
        <v>68</v>
      </c>
      <c r="D22" s="39"/>
      <c r="E22" s="40"/>
      <c r="K22" s="24">
        <f t="shared" si="0"/>
        <v>0</v>
      </c>
      <c r="L22" s="24"/>
      <c r="M22" s="24"/>
    </row>
    <row r="23" spans="1:13" ht="14.1" customHeight="1" x14ac:dyDescent="0.15">
      <c r="A23" s="44" t="s">
        <v>74</v>
      </c>
      <c r="B23" s="34"/>
      <c r="C23" s="38" t="s">
        <v>68</v>
      </c>
      <c r="D23" s="39"/>
      <c r="E23" s="40"/>
      <c r="K23" s="24">
        <f t="shared" si="0"/>
        <v>0</v>
      </c>
      <c r="L23" s="24"/>
      <c r="M23" s="24"/>
    </row>
    <row r="24" spans="1:13" ht="14.1" customHeight="1" x14ac:dyDescent="0.15">
      <c r="A24" s="34"/>
      <c r="B24" s="34"/>
      <c r="C24" s="38" t="s">
        <v>68</v>
      </c>
      <c r="D24" s="39"/>
      <c r="E24" s="40"/>
      <c r="K24" s="24">
        <f t="shared" si="0"/>
        <v>0</v>
      </c>
      <c r="L24" s="24"/>
      <c r="M24" s="24"/>
    </row>
    <row r="25" spans="1:13" ht="14.1" customHeight="1" x14ac:dyDescent="0.15">
      <c r="A25" s="34"/>
      <c r="B25" s="34"/>
      <c r="C25" s="38" t="s">
        <v>68</v>
      </c>
      <c r="D25" s="39"/>
      <c r="E25" s="40"/>
      <c r="K25" s="24">
        <f t="shared" si="0"/>
        <v>0</v>
      </c>
      <c r="L25" s="24"/>
      <c r="M25" s="24"/>
    </row>
    <row r="26" spans="1:13" ht="14.1" customHeight="1" x14ac:dyDescent="0.15">
      <c r="A26" s="47"/>
      <c r="B26" s="47"/>
      <c r="C26" s="48" t="s">
        <v>2149</v>
      </c>
      <c r="D26" s="49" t="e">
        <f>SUM(D11:D25)-D17</f>
        <v>#REF!</v>
      </c>
      <c r="E26" s="50"/>
      <c r="K26" s="24" t="e">
        <f t="shared" si="0"/>
        <v>#REF!</v>
      </c>
      <c r="L26" s="24"/>
      <c r="M26" s="24"/>
    </row>
    <row r="27" spans="1:13" ht="14.1" customHeight="1" x14ac:dyDescent="0.15">
      <c r="A27" s="243" t="s">
        <v>2170</v>
      </c>
      <c r="B27" s="244"/>
      <c r="C27" s="244"/>
      <c r="D27" s="36" t="e">
        <f>TRUNC((D7+D10+D26)*I27/100)</f>
        <v>#REF!</v>
      </c>
      <c r="E27" s="37" t="s">
        <v>2186</v>
      </c>
      <c r="I27" s="73">
        <v>5.5</v>
      </c>
      <c r="J27" s="8">
        <v>1</v>
      </c>
      <c r="K27" s="24" t="e">
        <f t="shared" si="0"/>
        <v>#REF!</v>
      </c>
      <c r="L27" s="24"/>
      <c r="M27" s="24"/>
    </row>
    <row r="28" spans="1:13" ht="14.1" customHeight="1" x14ac:dyDescent="0.15">
      <c r="A28" s="241" t="s">
        <v>2171</v>
      </c>
      <c r="B28" s="242"/>
      <c r="C28" s="242"/>
      <c r="D28" s="39" t="e">
        <f>TRUNC(((D10+D26+D27))*I28/100-303/1.1)</f>
        <v>#REF!</v>
      </c>
      <c r="E28" s="40" t="s">
        <v>2172</v>
      </c>
      <c r="I28" s="8">
        <v>15</v>
      </c>
      <c r="J28" s="8">
        <v>1</v>
      </c>
      <c r="K28" s="24" t="e">
        <f t="shared" si="0"/>
        <v>#REF!</v>
      </c>
      <c r="L28" s="24"/>
      <c r="M28" s="24"/>
    </row>
    <row r="29" spans="1:13" ht="14.1" customHeight="1" x14ac:dyDescent="0.15">
      <c r="A29" s="246" t="s">
        <v>2173</v>
      </c>
      <c r="B29" s="247"/>
      <c r="C29" s="247"/>
      <c r="D29" s="39" t="e">
        <f>SUM(K5:K28)-D17</f>
        <v>#REF!</v>
      </c>
      <c r="E29" s="40"/>
      <c r="K29" s="24" t="e">
        <f t="shared" si="0"/>
        <v>#REF!</v>
      </c>
      <c r="L29" s="24"/>
      <c r="M29" s="24"/>
    </row>
    <row r="30" spans="1:13" ht="14.1" customHeight="1" x14ac:dyDescent="0.15">
      <c r="A30" s="241" t="s">
        <v>2174</v>
      </c>
      <c r="B30" s="242"/>
      <c r="C30" s="242"/>
      <c r="D30" s="39" t="e">
        <f>TRUNC((D29)*I30/100)</f>
        <v>#REF!</v>
      </c>
      <c r="E30" s="40"/>
      <c r="I30" s="8">
        <v>10</v>
      </c>
      <c r="J30" s="8">
        <v>1</v>
      </c>
      <c r="K30" s="24" t="e">
        <f t="shared" si="0"/>
        <v>#REF!</v>
      </c>
      <c r="L30" s="24"/>
      <c r="M30" s="24"/>
    </row>
    <row r="31" spans="1:13" ht="14.1" customHeight="1" x14ac:dyDescent="0.15">
      <c r="A31" s="246" t="s">
        <v>2175</v>
      </c>
      <c r="B31" s="247"/>
      <c r="C31" s="247"/>
      <c r="D31" s="74" t="e">
        <f>SUM(D29:D30)</f>
        <v>#REF!</v>
      </c>
      <c r="E31" s="40"/>
      <c r="K31" s="24" t="e">
        <f t="shared" si="0"/>
        <v>#REF!</v>
      </c>
      <c r="L31" s="24"/>
      <c r="M31" s="24"/>
    </row>
    <row r="32" spans="1:13" ht="14.1" customHeight="1" x14ac:dyDescent="0.15">
      <c r="A32" s="241" t="s">
        <v>2176</v>
      </c>
      <c r="B32" s="242"/>
      <c r="C32" s="242"/>
      <c r="D32" s="39" t="e">
        <f>D33+D34</f>
        <v>#REF!</v>
      </c>
      <c r="E32" s="40"/>
      <c r="K32" s="24" t="e">
        <f t="shared" si="0"/>
        <v>#REF!</v>
      </c>
      <c r="L32" s="24"/>
      <c r="M32" s="24"/>
    </row>
    <row r="33" spans="1:14" ht="14.1" customHeight="1" x14ac:dyDescent="0.15">
      <c r="A33" s="241" t="s">
        <v>2177</v>
      </c>
      <c r="B33" s="242"/>
      <c r="C33" s="242"/>
      <c r="D33" s="74" t="e">
        <f>옵션!$F$4</f>
        <v>#REF!</v>
      </c>
      <c r="E33" s="40"/>
      <c r="J33" s="8">
        <v>1</v>
      </c>
      <c r="K33" s="24" t="e">
        <f t="shared" si="0"/>
        <v>#REF!</v>
      </c>
      <c r="L33" s="24"/>
      <c r="M33" s="24"/>
    </row>
    <row r="34" spans="1:14" ht="14.1" customHeight="1" x14ac:dyDescent="0.15">
      <c r="A34" s="241" t="s">
        <v>2178</v>
      </c>
      <c r="B34" s="242"/>
      <c r="C34" s="242"/>
      <c r="D34" s="39" t="e">
        <f>옵션!$F$3</f>
        <v>#REF!</v>
      </c>
      <c r="E34" s="40" t="s">
        <v>2187</v>
      </c>
      <c r="J34" s="8">
        <v>1</v>
      </c>
      <c r="K34" s="24" t="e">
        <f t="shared" si="0"/>
        <v>#REF!</v>
      </c>
      <c r="L34" s="24" t="e">
        <f>K34-299000</f>
        <v>#REF!</v>
      </c>
      <c r="M34" s="24"/>
      <c r="N34" s="72">
        <v>55493000</v>
      </c>
    </row>
    <row r="35" spans="1:14" ht="14.1" customHeight="1" x14ac:dyDescent="0.15">
      <c r="A35" s="248" t="s">
        <v>2179</v>
      </c>
      <c r="B35" s="249"/>
      <c r="C35" s="250"/>
      <c r="D35" s="42">
        <v>193000</v>
      </c>
      <c r="E35" s="43" t="s">
        <v>2185</v>
      </c>
      <c r="J35" s="8">
        <v>1</v>
      </c>
      <c r="K35" s="24">
        <f t="shared" ref="K35" si="1">D35*J35</f>
        <v>193000</v>
      </c>
      <c r="L35" s="24"/>
      <c r="M35" s="24"/>
    </row>
    <row r="36" spans="1:14" ht="14.1" customHeight="1" x14ac:dyDescent="0.15">
      <c r="A36" s="248" t="s">
        <v>2184</v>
      </c>
      <c r="B36" s="249"/>
      <c r="C36" s="250"/>
      <c r="D36" s="42">
        <v>10637000</v>
      </c>
      <c r="E36" s="43"/>
      <c r="J36" s="8">
        <v>1</v>
      </c>
      <c r="K36" s="24">
        <f t="shared" si="0"/>
        <v>10637000</v>
      </c>
      <c r="L36" s="24"/>
      <c r="M36" s="24"/>
    </row>
    <row r="37" spans="1:14" ht="14.1" customHeight="1" x14ac:dyDescent="0.15">
      <c r="A37" s="239" t="s">
        <v>2180</v>
      </c>
      <c r="B37" s="240"/>
      <c r="C37" s="240"/>
      <c r="D37" s="49" t="e">
        <f>K37</f>
        <v>#REF!</v>
      </c>
      <c r="E37" s="50" t="s">
        <v>2181</v>
      </c>
      <c r="J37" s="8">
        <v>1</v>
      </c>
      <c r="K37" s="24" t="e">
        <f>SUM(K5:K36)-K17</f>
        <v>#REF!</v>
      </c>
      <c r="L37" s="24"/>
      <c r="M37" s="24"/>
    </row>
    <row r="38" spans="1:14" ht="14.1" customHeight="1" x14ac:dyDescent="0.15">
      <c r="K38" s="24"/>
      <c r="L38" s="24"/>
      <c r="M38" s="24"/>
    </row>
    <row r="39" spans="1:14" x14ac:dyDescent="0.15">
      <c r="K39" s="24"/>
      <c r="L39" s="24"/>
      <c r="M39" s="24"/>
    </row>
    <row r="40" spans="1:14" x14ac:dyDescent="0.15">
      <c r="K40" s="24"/>
      <c r="L40" s="24"/>
      <c r="M40" s="24"/>
    </row>
    <row r="41" spans="1:14" x14ac:dyDescent="0.15">
      <c r="K41" s="24"/>
      <c r="L41" s="24"/>
      <c r="M41" s="24"/>
    </row>
    <row r="42" spans="1:14" x14ac:dyDescent="0.15">
      <c r="K42" s="24"/>
      <c r="L42" s="24"/>
      <c r="M42" s="24"/>
    </row>
    <row r="43" spans="1:14" x14ac:dyDescent="0.15">
      <c r="K43" s="24"/>
      <c r="L43" s="24"/>
      <c r="M43" s="24"/>
    </row>
    <row r="44" spans="1:14" x14ac:dyDescent="0.15">
      <c r="K44" s="24"/>
      <c r="L44" s="24"/>
      <c r="M44" s="24"/>
    </row>
    <row r="45" spans="1:14" x14ac:dyDescent="0.15">
      <c r="K45" s="24"/>
      <c r="L45" s="24"/>
      <c r="M45" s="24"/>
    </row>
    <row r="46" spans="1:14" x14ac:dyDescent="0.15">
      <c r="K46" s="24"/>
      <c r="L46" s="24"/>
      <c r="M46" s="24"/>
    </row>
    <row r="47" spans="1:14" x14ac:dyDescent="0.15">
      <c r="K47" s="24"/>
      <c r="L47" s="24"/>
      <c r="M47" s="24"/>
    </row>
    <row r="48" spans="1:14" x14ac:dyDescent="0.15">
      <c r="K48" s="24"/>
      <c r="L48" s="24"/>
      <c r="M48" s="24"/>
    </row>
    <row r="49" spans="11:13" x14ac:dyDescent="0.15">
      <c r="K49" s="24"/>
      <c r="L49" s="24"/>
      <c r="M49" s="24"/>
    </row>
    <row r="50" spans="11:13" x14ac:dyDescent="0.15">
      <c r="K50" s="24"/>
      <c r="L50" s="24"/>
      <c r="M50" s="24"/>
    </row>
    <row r="51" spans="11:13" x14ac:dyDescent="0.15">
      <c r="K51" s="24"/>
      <c r="L51" s="24"/>
      <c r="M51" s="24"/>
    </row>
    <row r="52" spans="11:13" x14ac:dyDescent="0.15">
      <c r="K52" s="24"/>
      <c r="L52" s="24"/>
      <c r="M52" s="24"/>
    </row>
    <row r="53" spans="11:13" x14ac:dyDescent="0.15">
      <c r="K53" s="24"/>
      <c r="L53" s="24"/>
      <c r="M53" s="24"/>
    </row>
    <row r="54" spans="11:13" x14ac:dyDescent="0.15">
      <c r="K54" s="24"/>
      <c r="L54" s="24"/>
      <c r="M54" s="24"/>
    </row>
  </sheetData>
  <mergeCells count="17">
    <mergeCell ref="A1:E1"/>
    <mergeCell ref="A3:B3"/>
    <mergeCell ref="B5:B7"/>
    <mergeCell ref="B8:B10"/>
    <mergeCell ref="A4:B4"/>
    <mergeCell ref="A37:C37"/>
    <mergeCell ref="A32:C32"/>
    <mergeCell ref="A27:C27"/>
    <mergeCell ref="A28:C28"/>
    <mergeCell ref="C3:D3"/>
    <mergeCell ref="A29:C29"/>
    <mergeCell ref="A33:C33"/>
    <mergeCell ref="A30:C30"/>
    <mergeCell ref="A31:C31"/>
    <mergeCell ref="A34:C34"/>
    <mergeCell ref="A36:C36"/>
    <mergeCell ref="A35:C35"/>
  </mergeCells>
  <phoneticPr fontId="3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tabSelected="1" view="pageBreakPreview" topLeftCell="D1" zoomScaleNormal="100" zoomScaleSheetLayoutView="100" workbookViewId="0">
      <pane ySplit="3" topLeftCell="A4" activePane="bottomLeft" state="frozen"/>
      <selection activeCell="I21" sqref="I21"/>
      <selection pane="bottomLeft" activeCell="L24" sqref="L24"/>
    </sheetView>
  </sheetViews>
  <sheetFormatPr defaultColWidth="8.88671875" defaultRowHeight="20.45" customHeight="1" x14ac:dyDescent="0.15"/>
  <cols>
    <col min="1" max="1" width="5.77734375" style="2" hidden="1" customWidth="1"/>
    <col min="2" max="2" width="6.5546875" style="9" hidden="1" customWidth="1"/>
    <col min="3" max="3" width="13.6640625" style="9" hidden="1" customWidth="1"/>
    <col min="4" max="4" width="36.21875" style="9" customWidth="1"/>
    <col min="5" max="5" width="9.109375" style="2" hidden="1" customWidth="1"/>
    <col min="6" max="6" width="4.21875" style="15" customWidth="1"/>
    <col min="7" max="7" width="4.6640625" style="18" customWidth="1"/>
    <col min="8" max="8" width="13" style="18" customWidth="1"/>
    <col min="9" max="9" width="13.109375" style="18" customWidth="1"/>
    <col min="10" max="10" width="5.109375" style="18" hidden="1" customWidth="1"/>
    <col min="11" max="11" width="11.44140625" style="18" bestFit="1" customWidth="1"/>
    <col min="12" max="12" width="11.5546875" style="18" customWidth="1"/>
    <col min="13" max="14" width="9.44140625" style="18" customWidth="1"/>
    <col min="15" max="15" width="8.77734375" style="18" hidden="1" customWidth="1"/>
    <col min="16" max="16" width="13.21875" style="18" customWidth="1"/>
    <col min="17" max="17" width="10.44140625" style="9" customWidth="1"/>
    <col min="18" max="26" width="8.88671875" style="2"/>
    <col min="27" max="27" width="0" style="2" hidden="1" customWidth="1"/>
    <col min="28" max="16384" width="8.88671875" style="2"/>
  </cols>
  <sheetData>
    <row r="1" spans="1:27" ht="20.45" customHeight="1" x14ac:dyDescent="0.15">
      <c r="B1" s="9" t="s">
        <v>2141</v>
      </c>
      <c r="D1" s="261" t="s">
        <v>2730</v>
      </c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3"/>
      <c r="AA1" s="2" t="s">
        <v>62</v>
      </c>
    </row>
    <row r="2" spans="1:27" s="10" customFormat="1" ht="20.45" customHeight="1" x14ac:dyDescent="0.15">
      <c r="A2" s="264" t="s">
        <v>20</v>
      </c>
      <c r="B2" s="264" t="s">
        <v>17</v>
      </c>
      <c r="C2" s="264" t="s">
        <v>18</v>
      </c>
      <c r="D2" s="265" t="s">
        <v>75</v>
      </c>
      <c r="E2" s="257" t="s">
        <v>76</v>
      </c>
      <c r="F2" s="257" t="s">
        <v>77</v>
      </c>
      <c r="G2" s="266" t="s">
        <v>78</v>
      </c>
      <c r="H2" s="266" t="s">
        <v>79</v>
      </c>
      <c r="I2" s="266"/>
      <c r="J2" s="266" t="s">
        <v>80</v>
      </c>
      <c r="K2" s="266"/>
      <c r="L2" s="266"/>
      <c r="M2" s="266" t="s">
        <v>81</v>
      </c>
      <c r="N2" s="266"/>
      <c r="O2" s="33"/>
      <c r="P2" s="266" t="s">
        <v>82</v>
      </c>
      <c r="Q2" s="265" t="s">
        <v>83</v>
      </c>
    </row>
    <row r="3" spans="1:27" s="10" customFormat="1" ht="20.45" customHeight="1" x14ac:dyDescent="0.15">
      <c r="A3" s="264"/>
      <c r="B3" s="264"/>
      <c r="C3" s="264"/>
      <c r="D3" s="265"/>
      <c r="E3" s="257"/>
      <c r="F3" s="257"/>
      <c r="G3" s="266"/>
      <c r="H3" s="33" t="s">
        <v>84</v>
      </c>
      <c r="I3" s="33" t="s">
        <v>85</v>
      </c>
      <c r="J3" s="33" t="s">
        <v>78</v>
      </c>
      <c r="K3" s="33" t="s">
        <v>84</v>
      </c>
      <c r="L3" s="33" t="s">
        <v>85</v>
      </c>
      <c r="M3" s="33" t="s">
        <v>84</v>
      </c>
      <c r="N3" s="33" t="s">
        <v>85</v>
      </c>
      <c r="O3" s="33" t="s">
        <v>84</v>
      </c>
      <c r="P3" s="266"/>
      <c r="Q3" s="265"/>
    </row>
    <row r="4" spans="1:27" ht="20.45" customHeight="1" x14ac:dyDescent="0.15">
      <c r="B4" s="9" t="s">
        <v>2192</v>
      </c>
      <c r="D4" s="258" t="s">
        <v>2536</v>
      </c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60"/>
    </row>
    <row r="5" spans="1:27" ht="20.45" customHeight="1" x14ac:dyDescent="0.15">
      <c r="B5" s="9" t="s">
        <v>2192</v>
      </c>
      <c r="D5" s="56" t="s">
        <v>3204</v>
      </c>
      <c r="E5" s="57"/>
      <c r="F5" s="58"/>
      <c r="G5" s="59"/>
      <c r="H5" s="59"/>
      <c r="I5" s="59"/>
      <c r="J5" s="59"/>
      <c r="K5" s="59"/>
      <c r="L5" s="59"/>
      <c r="M5" s="59"/>
      <c r="N5" s="59"/>
      <c r="O5" s="59"/>
      <c r="P5" s="59"/>
      <c r="Q5" s="60"/>
    </row>
    <row r="6" spans="1:27" ht="20.45" customHeight="1" x14ac:dyDescent="0.15">
      <c r="B6" s="9" t="s">
        <v>2136</v>
      </c>
      <c r="D6" s="56" t="s">
        <v>118</v>
      </c>
      <c r="E6" s="57"/>
      <c r="F6" s="58" t="s">
        <v>616</v>
      </c>
      <c r="G6" s="59">
        <v>1</v>
      </c>
      <c r="H6" s="59">
        <f>내역서!I29</f>
        <v>45595000</v>
      </c>
      <c r="I6" s="54">
        <f>H6*G6</f>
        <v>45595000</v>
      </c>
      <c r="J6" s="59"/>
      <c r="K6" s="59">
        <f>내역서!L29</f>
        <v>0</v>
      </c>
      <c r="L6" s="54">
        <f>K6*G6</f>
        <v>0</v>
      </c>
      <c r="M6" s="59">
        <f>내역서!N29</f>
        <v>246213</v>
      </c>
      <c r="N6" s="54">
        <f>M6*G6</f>
        <v>246213</v>
      </c>
      <c r="O6" s="59">
        <v>39102620</v>
      </c>
      <c r="P6" s="54">
        <f t="shared" ref="P6" si="0">I6+L6+N6</f>
        <v>45841213</v>
      </c>
      <c r="Q6" s="60"/>
    </row>
    <row r="7" spans="1:27" ht="20.45" customHeight="1" x14ac:dyDescent="0.15">
      <c r="D7" s="56"/>
      <c r="E7" s="57"/>
      <c r="F7" s="58"/>
      <c r="G7" s="59"/>
      <c r="H7" s="59"/>
      <c r="I7" s="59"/>
      <c r="J7" s="59"/>
      <c r="K7" s="59"/>
      <c r="L7" s="59"/>
      <c r="M7" s="59"/>
      <c r="N7" s="59"/>
      <c r="O7" s="59"/>
      <c r="P7" s="59"/>
      <c r="Q7" s="60"/>
    </row>
    <row r="8" spans="1:27" ht="20.45" customHeight="1" x14ac:dyDescent="0.15">
      <c r="D8" s="56"/>
      <c r="E8" s="57"/>
      <c r="F8" s="58"/>
      <c r="G8" s="59"/>
      <c r="H8" s="59"/>
      <c r="I8" s="59"/>
      <c r="J8" s="59"/>
      <c r="K8" s="59"/>
      <c r="L8" s="59"/>
      <c r="M8" s="59"/>
      <c r="N8" s="59"/>
      <c r="O8" s="59"/>
      <c r="P8" s="59"/>
      <c r="Q8" s="60"/>
    </row>
    <row r="9" spans="1:27" ht="20.45" customHeight="1" x14ac:dyDescent="0.15">
      <c r="D9" s="56"/>
      <c r="E9" s="57"/>
      <c r="F9" s="58"/>
      <c r="G9" s="59"/>
      <c r="H9" s="59"/>
      <c r="I9" s="59"/>
      <c r="J9" s="59"/>
      <c r="K9" s="59"/>
      <c r="L9" s="59"/>
      <c r="M9" s="59"/>
      <c r="N9" s="59"/>
      <c r="O9" s="59"/>
      <c r="P9" s="59"/>
      <c r="Q9" s="60"/>
    </row>
    <row r="10" spans="1:27" ht="20.45" customHeight="1" x14ac:dyDescent="0.15">
      <c r="D10" s="56"/>
      <c r="E10" s="57"/>
      <c r="F10" s="58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60"/>
    </row>
    <row r="11" spans="1:27" ht="20.45" customHeight="1" x14ac:dyDescent="0.15">
      <c r="D11" s="56"/>
      <c r="E11" s="57"/>
      <c r="F11" s="58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60"/>
    </row>
    <row r="12" spans="1:27" ht="20.45" customHeight="1" x14ac:dyDescent="0.15">
      <c r="D12" s="56"/>
      <c r="E12" s="57"/>
      <c r="F12" s="58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60"/>
    </row>
    <row r="13" spans="1:27" ht="20.45" customHeight="1" x14ac:dyDescent="0.15">
      <c r="D13" s="56"/>
      <c r="E13" s="57"/>
      <c r="F13" s="58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60"/>
    </row>
    <row r="14" spans="1:27" ht="20.45" customHeight="1" x14ac:dyDescent="0.15">
      <c r="D14" s="56"/>
      <c r="E14" s="57"/>
      <c r="F14" s="58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60"/>
    </row>
    <row r="15" spans="1:27" ht="20.45" customHeight="1" x14ac:dyDescent="0.15">
      <c r="D15" s="56"/>
      <c r="E15" s="57"/>
      <c r="F15" s="58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60"/>
    </row>
    <row r="16" spans="1:27" ht="20.45" customHeight="1" x14ac:dyDescent="0.15">
      <c r="D16" s="56"/>
      <c r="E16" s="57"/>
      <c r="F16" s="58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60"/>
    </row>
    <row r="17" spans="2:17" ht="20.45" customHeight="1" x14ac:dyDescent="0.15">
      <c r="D17" s="56"/>
      <c r="E17" s="57"/>
      <c r="F17" s="58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60"/>
    </row>
    <row r="18" spans="2:17" ht="20.45" customHeight="1" x14ac:dyDescent="0.15">
      <c r="D18" s="56"/>
      <c r="E18" s="57"/>
      <c r="F18" s="58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60"/>
    </row>
    <row r="19" spans="2:17" ht="20.45" customHeight="1" x14ac:dyDescent="0.15">
      <c r="D19" s="56"/>
      <c r="E19" s="57"/>
      <c r="F19" s="58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60"/>
    </row>
    <row r="20" spans="2:17" ht="20.45" customHeight="1" x14ac:dyDescent="0.15">
      <c r="D20" s="56"/>
      <c r="E20" s="57"/>
      <c r="F20" s="58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60"/>
    </row>
    <row r="21" spans="2:17" ht="20.45" customHeight="1" x14ac:dyDescent="0.15">
      <c r="D21" s="56"/>
      <c r="E21" s="57"/>
      <c r="F21" s="58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60"/>
    </row>
    <row r="22" spans="2:17" ht="20.45" customHeight="1" x14ac:dyDescent="0.15">
      <c r="D22" s="56"/>
      <c r="E22" s="57"/>
      <c r="F22" s="58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60"/>
    </row>
    <row r="23" spans="2:17" ht="20.45" customHeight="1" x14ac:dyDescent="0.15">
      <c r="D23" s="56"/>
      <c r="E23" s="57"/>
      <c r="F23" s="58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60"/>
    </row>
    <row r="24" spans="2:17" ht="20.45" customHeight="1" x14ac:dyDescent="0.15">
      <c r="D24" s="56"/>
      <c r="E24" s="57"/>
      <c r="F24" s="58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60"/>
    </row>
    <row r="25" spans="2:17" ht="20.45" customHeight="1" x14ac:dyDescent="0.15">
      <c r="D25" s="56"/>
      <c r="E25" s="57"/>
      <c r="F25" s="58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60"/>
    </row>
    <row r="26" spans="2:17" ht="20.45" customHeight="1" x14ac:dyDescent="0.15">
      <c r="D26" s="56"/>
      <c r="E26" s="57"/>
      <c r="F26" s="58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60"/>
    </row>
    <row r="27" spans="2:17" ht="20.45" customHeight="1" x14ac:dyDescent="0.15">
      <c r="D27" s="56"/>
      <c r="E27" s="57"/>
      <c r="F27" s="58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60"/>
    </row>
    <row r="28" spans="2:17" ht="20.45" customHeight="1" x14ac:dyDescent="0.15">
      <c r="D28" s="56"/>
      <c r="E28" s="57"/>
      <c r="F28" s="58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60"/>
    </row>
    <row r="29" spans="2:17" ht="20.45" customHeight="1" x14ac:dyDescent="0.15">
      <c r="B29" s="9" t="s">
        <v>2140</v>
      </c>
      <c r="C29" s="9" t="s">
        <v>2139</v>
      </c>
      <c r="D29" s="56" t="s">
        <v>1647</v>
      </c>
      <c r="E29" s="57"/>
      <c r="F29" s="58"/>
      <c r="G29" s="59"/>
      <c r="H29" s="59"/>
      <c r="I29" s="143">
        <f>SUM(I6:I28)</f>
        <v>45595000</v>
      </c>
      <c r="J29" s="143"/>
      <c r="K29" s="143"/>
      <c r="L29" s="143">
        <f>SUM(L6:L28)</f>
        <v>0</v>
      </c>
      <c r="M29" s="143"/>
      <c r="N29" s="143">
        <f>SUM(N6:N28)</f>
        <v>246213</v>
      </c>
      <c r="O29" s="143" t="s">
        <v>2193</v>
      </c>
      <c r="P29" s="143">
        <f>I29+L29+N29</f>
        <v>45841213</v>
      </c>
      <c r="Q29" s="60"/>
    </row>
  </sheetData>
  <mergeCells count="14">
    <mergeCell ref="D4:Q4"/>
    <mergeCell ref="D1:Q1"/>
    <mergeCell ref="A2:A3"/>
    <mergeCell ref="B2:B3"/>
    <mergeCell ref="C2:C3"/>
    <mergeCell ref="D2:D3"/>
    <mergeCell ref="J2:L2"/>
    <mergeCell ref="M2:N2"/>
    <mergeCell ref="Q2:Q3"/>
    <mergeCell ref="E2:E3"/>
    <mergeCell ref="F2:F3"/>
    <mergeCell ref="G2:G3"/>
    <mergeCell ref="H2:I2"/>
    <mergeCell ref="P2:P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9"/>
  <sheetViews>
    <sheetView view="pageBreakPreview" topLeftCell="D1" zoomScaleNormal="100" zoomScaleSheetLayoutView="100" workbookViewId="0">
      <pane ySplit="3" topLeftCell="A4" activePane="bottomLeft" state="frozen"/>
      <selection activeCell="H169" sqref="H169"/>
      <selection pane="bottomLeft" activeCell="Q5" sqref="Q5:Q15"/>
    </sheetView>
  </sheetViews>
  <sheetFormatPr defaultColWidth="8.88671875" defaultRowHeight="23.1" customHeight="1" x14ac:dyDescent="0.15"/>
  <cols>
    <col min="1" max="1" width="12.109375" style="9" hidden="1" customWidth="1"/>
    <col min="2" max="2" width="17.44140625" style="9" hidden="1" customWidth="1"/>
    <col min="3" max="3" width="20.6640625" style="9" hidden="1" customWidth="1"/>
    <col min="4" max="4" width="24.33203125" style="9" customWidth="1"/>
    <col min="5" max="5" width="25.33203125" style="9" customWidth="1"/>
    <col min="6" max="6" width="4.21875" style="15" customWidth="1"/>
    <col min="7" max="7" width="10" style="2" customWidth="1"/>
    <col min="8" max="8" width="13" style="18" customWidth="1"/>
    <col min="9" max="9" width="13.21875" style="18" customWidth="1"/>
    <col min="10" max="10" width="5.5546875" style="18" hidden="1" customWidth="1"/>
    <col min="11" max="11" width="10.44140625" style="18" customWidth="1"/>
    <col min="12" max="12" width="11.77734375" style="18" customWidth="1"/>
    <col min="13" max="13" width="8.44140625" style="18" customWidth="1"/>
    <col min="14" max="14" width="9.109375" style="18" customWidth="1"/>
    <col min="15" max="15" width="6" style="18" hidden="1" customWidth="1"/>
    <col min="16" max="16" width="13" style="18" customWidth="1"/>
    <col min="17" max="17" width="11.109375" style="9" customWidth="1"/>
    <col min="18" max="26" width="8.88671875" style="2"/>
    <col min="27" max="31" width="11.77734375" style="18" customWidth="1"/>
    <col min="32" max="16384" width="8.88671875" style="2"/>
  </cols>
  <sheetData>
    <row r="1" spans="1:31" ht="23.1" customHeight="1" x14ac:dyDescent="0.15">
      <c r="B1" s="9" t="s">
        <v>2138</v>
      </c>
      <c r="D1" s="261" t="s">
        <v>2731</v>
      </c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9"/>
      <c r="W1" s="267" t="s">
        <v>24</v>
      </c>
      <c r="X1" s="267"/>
      <c r="Y1" s="267"/>
      <c r="Z1" s="15"/>
      <c r="AA1" s="15" t="s">
        <v>29</v>
      </c>
      <c r="AB1" s="15"/>
      <c r="AC1" s="15"/>
      <c r="AD1" s="15"/>
      <c r="AE1" s="15"/>
    </row>
    <row r="2" spans="1:31" s="10" customFormat="1" ht="23.1" customHeight="1" x14ac:dyDescent="0.15">
      <c r="A2" s="264" t="s">
        <v>19</v>
      </c>
      <c r="B2" s="264" t="s">
        <v>17</v>
      </c>
      <c r="C2" s="264" t="s">
        <v>16</v>
      </c>
      <c r="D2" s="265" t="s">
        <v>86</v>
      </c>
      <c r="E2" s="265" t="s">
        <v>87</v>
      </c>
      <c r="F2" s="257" t="s">
        <v>77</v>
      </c>
      <c r="G2" s="257" t="s">
        <v>78</v>
      </c>
      <c r="H2" s="266" t="s">
        <v>79</v>
      </c>
      <c r="I2" s="266"/>
      <c r="J2" s="266" t="s">
        <v>80</v>
      </c>
      <c r="K2" s="266"/>
      <c r="L2" s="266"/>
      <c r="M2" s="266" t="s">
        <v>81</v>
      </c>
      <c r="N2" s="266"/>
      <c r="O2" s="33"/>
      <c r="P2" s="266" t="s">
        <v>82</v>
      </c>
      <c r="Q2" s="265" t="s">
        <v>83</v>
      </c>
      <c r="W2" s="10" t="s">
        <v>25</v>
      </c>
      <c r="X2" s="10" t="s">
        <v>26</v>
      </c>
      <c r="Y2" s="10" t="s">
        <v>27</v>
      </c>
      <c r="Z2" s="10" t="s">
        <v>28</v>
      </c>
      <c r="AA2" s="22" t="s">
        <v>54</v>
      </c>
      <c r="AB2" s="22" t="s">
        <v>53</v>
      </c>
      <c r="AC2" s="22" t="s">
        <v>30</v>
      </c>
      <c r="AD2" s="22" t="s">
        <v>32</v>
      </c>
      <c r="AE2" s="22" t="s">
        <v>31</v>
      </c>
    </row>
    <row r="3" spans="1:31" s="10" customFormat="1" ht="23.1" customHeight="1" x14ac:dyDescent="0.15">
      <c r="A3" s="264"/>
      <c r="B3" s="264"/>
      <c r="C3" s="264"/>
      <c r="D3" s="265"/>
      <c r="E3" s="265"/>
      <c r="F3" s="257"/>
      <c r="G3" s="257"/>
      <c r="H3" s="33" t="s">
        <v>84</v>
      </c>
      <c r="I3" s="33" t="s">
        <v>85</v>
      </c>
      <c r="J3" s="33" t="s">
        <v>78</v>
      </c>
      <c r="K3" s="33" t="s">
        <v>84</v>
      </c>
      <c r="L3" s="33" t="s">
        <v>85</v>
      </c>
      <c r="M3" s="33" t="s">
        <v>84</v>
      </c>
      <c r="N3" s="33" t="s">
        <v>85</v>
      </c>
      <c r="O3" s="33" t="s">
        <v>84</v>
      </c>
      <c r="P3" s="266"/>
      <c r="Q3" s="265"/>
      <c r="W3" s="2"/>
      <c r="X3" s="2"/>
      <c r="Y3" s="2"/>
      <c r="Z3" s="2"/>
      <c r="AA3" s="18"/>
      <c r="AB3" s="18"/>
      <c r="AC3" s="18"/>
      <c r="AD3" s="18">
        <f>IF(옵션!$C$11 =0, "1", 옵션!$C$11)</f>
        <v>1</v>
      </c>
      <c r="AE3" s="18">
        <f>IF(옵션!$C$12 =0, "1", 옵션!$C$12)</f>
        <v>1</v>
      </c>
    </row>
    <row r="4" spans="1:31" ht="23.1" customHeight="1" x14ac:dyDescent="0.15">
      <c r="B4" s="9" t="s">
        <v>2192</v>
      </c>
      <c r="D4" s="56" t="s">
        <v>2137</v>
      </c>
      <c r="E4" s="62"/>
      <c r="F4" s="58"/>
      <c r="G4" s="57"/>
      <c r="H4" s="59"/>
      <c r="I4" s="59"/>
      <c r="J4" s="59"/>
      <c r="K4" s="59"/>
      <c r="L4" s="59"/>
      <c r="M4" s="59"/>
      <c r="N4" s="59"/>
      <c r="O4" s="59"/>
      <c r="P4" s="59"/>
      <c r="Q4" s="60"/>
    </row>
    <row r="5" spans="1:31" ht="23.1" customHeight="1" x14ac:dyDescent="0.15">
      <c r="A5" s="9" t="s">
        <v>2703</v>
      </c>
      <c r="B5" s="9" t="s">
        <v>2136</v>
      </c>
      <c r="C5" s="9" t="s">
        <v>498</v>
      </c>
      <c r="D5" s="56" t="s">
        <v>2704</v>
      </c>
      <c r="E5" s="62" t="s">
        <v>601</v>
      </c>
      <c r="F5" s="58" t="s">
        <v>492</v>
      </c>
      <c r="G5" s="57">
        <v>1</v>
      </c>
      <c r="H5" s="59">
        <f>'내역서(행정복지센터)'!I72</f>
        <v>10704000</v>
      </c>
      <c r="I5" s="63">
        <f t="shared" ref="I5:I16" si="0">H5*G5</f>
        <v>10704000</v>
      </c>
      <c r="J5" s="59">
        <v>1</v>
      </c>
      <c r="K5" s="59">
        <v>0</v>
      </c>
      <c r="L5" s="59">
        <f t="shared" ref="L5:L16" si="1">K5*G5</f>
        <v>0</v>
      </c>
      <c r="M5" s="59">
        <v>0</v>
      </c>
      <c r="N5" s="63">
        <f t="shared" ref="N5:N9" si="2">M5*G5</f>
        <v>0</v>
      </c>
      <c r="O5" s="59">
        <v>26515</v>
      </c>
      <c r="P5" s="59">
        <f t="shared" ref="P5:P16" si="3">I5+L5+N5</f>
        <v>10704000</v>
      </c>
      <c r="Q5" s="60"/>
    </row>
    <row r="6" spans="1:31" ht="23.1" customHeight="1" x14ac:dyDescent="0.15">
      <c r="A6" s="9" t="s">
        <v>2705</v>
      </c>
      <c r="B6" s="9" t="s">
        <v>2136</v>
      </c>
      <c r="C6" s="9" t="s">
        <v>498</v>
      </c>
      <c r="D6" s="56" t="s">
        <v>2704</v>
      </c>
      <c r="E6" s="62" t="s">
        <v>602</v>
      </c>
      <c r="F6" s="58" t="s">
        <v>492</v>
      </c>
      <c r="G6" s="57">
        <v>1</v>
      </c>
      <c r="H6" s="59">
        <f>'내역서(행정복지센터)'!I140</f>
        <v>3870000</v>
      </c>
      <c r="I6" s="63">
        <f t="shared" si="0"/>
        <v>3870000</v>
      </c>
      <c r="J6" s="59">
        <v>1</v>
      </c>
      <c r="K6" s="59">
        <v>0</v>
      </c>
      <c r="L6" s="59">
        <f t="shared" si="1"/>
        <v>0</v>
      </c>
      <c r="M6" s="59">
        <v>0</v>
      </c>
      <c r="N6" s="63">
        <f t="shared" si="2"/>
        <v>0</v>
      </c>
      <c r="O6" s="59">
        <v>62618</v>
      </c>
      <c r="P6" s="59">
        <f t="shared" si="3"/>
        <v>3870000</v>
      </c>
      <c r="Q6" s="60"/>
    </row>
    <row r="7" spans="1:31" ht="23.1" customHeight="1" x14ac:dyDescent="0.15">
      <c r="A7" s="9" t="s">
        <v>2706</v>
      </c>
      <c r="B7" s="9" t="s">
        <v>2136</v>
      </c>
      <c r="C7" s="9" t="s">
        <v>498</v>
      </c>
      <c r="D7" s="56" t="s">
        <v>2704</v>
      </c>
      <c r="E7" s="62" t="s">
        <v>603</v>
      </c>
      <c r="F7" s="58" t="s">
        <v>492</v>
      </c>
      <c r="G7" s="57">
        <v>1</v>
      </c>
      <c r="H7" s="59">
        <f>'내역서(행정복지센터)'!I203</f>
        <v>4331000</v>
      </c>
      <c r="I7" s="63">
        <f t="shared" si="0"/>
        <v>4331000</v>
      </c>
      <c r="J7" s="59">
        <v>1</v>
      </c>
      <c r="K7" s="59">
        <v>0</v>
      </c>
      <c r="L7" s="59">
        <f t="shared" si="1"/>
        <v>0</v>
      </c>
      <c r="M7" s="59">
        <v>0</v>
      </c>
      <c r="N7" s="63">
        <f t="shared" si="2"/>
        <v>0</v>
      </c>
      <c r="O7" s="59">
        <v>19808</v>
      </c>
      <c r="P7" s="59">
        <f t="shared" si="3"/>
        <v>4331000</v>
      </c>
      <c r="Q7" s="60"/>
    </row>
    <row r="8" spans="1:31" ht="23.1" customHeight="1" x14ac:dyDescent="0.15">
      <c r="A8" s="9" t="s">
        <v>2707</v>
      </c>
      <c r="B8" s="9" t="s">
        <v>2136</v>
      </c>
      <c r="C8" s="9" t="s">
        <v>498</v>
      </c>
      <c r="D8" s="56" t="s">
        <v>2704</v>
      </c>
      <c r="E8" s="62" t="s">
        <v>604</v>
      </c>
      <c r="F8" s="58" t="s">
        <v>492</v>
      </c>
      <c r="G8" s="57">
        <v>1</v>
      </c>
      <c r="H8" s="59">
        <f>'내역서(행정복지센터)'!I264</f>
        <v>1649000</v>
      </c>
      <c r="I8" s="63">
        <f t="shared" si="0"/>
        <v>1649000</v>
      </c>
      <c r="J8" s="59">
        <v>1</v>
      </c>
      <c r="K8" s="59">
        <v>0</v>
      </c>
      <c r="L8" s="59">
        <f t="shared" si="1"/>
        <v>0</v>
      </c>
      <c r="M8" s="59">
        <v>0</v>
      </c>
      <c r="N8" s="63">
        <f t="shared" si="2"/>
        <v>0</v>
      </c>
      <c r="O8" s="59">
        <v>26515</v>
      </c>
      <c r="P8" s="59">
        <f t="shared" si="3"/>
        <v>1649000</v>
      </c>
      <c r="Q8" s="60"/>
    </row>
    <row r="9" spans="1:31" ht="23.1" customHeight="1" x14ac:dyDescent="0.15">
      <c r="A9" s="9" t="s">
        <v>2708</v>
      </c>
      <c r="B9" s="9" t="s">
        <v>2136</v>
      </c>
      <c r="C9" s="9" t="s">
        <v>498</v>
      </c>
      <c r="D9" s="56" t="s">
        <v>2704</v>
      </c>
      <c r="E9" s="62" t="s">
        <v>2600</v>
      </c>
      <c r="F9" s="58" t="s">
        <v>492</v>
      </c>
      <c r="G9" s="57">
        <v>1</v>
      </c>
      <c r="H9" s="59">
        <f>'내역서(행정복지센터)'!I310</f>
        <v>2231000</v>
      </c>
      <c r="I9" s="63">
        <f t="shared" si="0"/>
        <v>2231000</v>
      </c>
      <c r="J9" s="59">
        <v>1</v>
      </c>
      <c r="K9" s="59">
        <v>0</v>
      </c>
      <c r="L9" s="59">
        <f t="shared" si="1"/>
        <v>0</v>
      </c>
      <c r="M9" s="59">
        <v>0</v>
      </c>
      <c r="N9" s="63">
        <f t="shared" si="2"/>
        <v>0</v>
      </c>
      <c r="O9" s="59">
        <v>62618</v>
      </c>
      <c r="P9" s="59">
        <f t="shared" si="3"/>
        <v>2231000</v>
      </c>
      <c r="Q9" s="60"/>
    </row>
    <row r="10" spans="1:31" ht="23.1" customHeight="1" x14ac:dyDescent="0.15">
      <c r="A10" s="9" t="s">
        <v>2709</v>
      </c>
      <c r="B10" s="9" t="s">
        <v>2136</v>
      </c>
      <c r="C10" s="9" t="s">
        <v>498</v>
      </c>
      <c r="D10" s="56" t="s">
        <v>2704</v>
      </c>
      <c r="E10" s="62" t="s">
        <v>608</v>
      </c>
      <c r="F10" s="58" t="s">
        <v>492</v>
      </c>
      <c r="G10" s="57">
        <v>1</v>
      </c>
      <c r="H10" s="59">
        <f>'내역서(행정복지센터)'!I357</f>
        <v>4331000</v>
      </c>
      <c r="I10" s="63">
        <f t="shared" si="0"/>
        <v>4331000</v>
      </c>
      <c r="J10" s="59">
        <v>1</v>
      </c>
      <c r="K10" s="59">
        <v>0</v>
      </c>
      <c r="L10" s="59">
        <f t="shared" si="1"/>
        <v>0</v>
      </c>
      <c r="M10" s="59">
        <v>0</v>
      </c>
      <c r="N10" s="63">
        <f>M10*G10</f>
        <v>0</v>
      </c>
      <c r="O10" s="59">
        <v>13678</v>
      </c>
      <c r="P10" s="59">
        <f t="shared" si="3"/>
        <v>4331000</v>
      </c>
      <c r="Q10" s="60"/>
    </row>
    <row r="11" spans="1:31" ht="23.1" customHeight="1" x14ac:dyDescent="0.15">
      <c r="A11" s="9" t="s">
        <v>2710</v>
      </c>
      <c r="B11" s="9" t="s">
        <v>2136</v>
      </c>
      <c r="C11" s="9" t="s">
        <v>498</v>
      </c>
      <c r="D11" s="56" t="s">
        <v>2704</v>
      </c>
      <c r="E11" s="62" t="s">
        <v>609</v>
      </c>
      <c r="F11" s="58" t="s">
        <v>492</v>
      </c>
      <c r="G11" s="57">
        <v>1</v>
      </c>
      <c r="H11" s="59">
        <f>'내역서(행정복지센터)'!I418</f>
        <v>1649000</v>
      </c>
      <c r="I11" s="63">
        <f t="shared" si="0"/>
        <v>1649000</v>
      </c>
      <c r="J11" s="59">
        <v>1</v>
      </c>
      <c r="K11" s="59">
        <v>0</v>
      </c>
      <c r="L11" s="59">
        <f t="shared" si="1"/>
        <v>0</v>
      </c>
      <c r="M11" s="59">
        <v>0</v>
      </c>
      <c r="N11" s="63">
        <f t="shared" ref="N11:N14" si="4">M11*G11</f>
        <v>0</v>
      </c>
      <c r="O11" s="59">
        <v>26515</v>
      </c>
      <c r="P11" s="59">
        <f t="shared" si="3"/>
        <v>1649000</v>
      </c>
      <c r="Q11" s="60"/>
    </row>
    <row r="12" spans="1:31" ht="23.1" customHeight="1" x14ac:dyDescent="0.15">
      <c r="A12" s="9" t="s">
        <v>2711</v>
      </c>
      <c r="B12" s="9" t="s">
        <v>2136</v>
      </c>
      <c r="C12" s="9" t="s">
        <v>498</v>
      </c>
      <c r="D12" s="56" t="s">
        <v>2704</v>
      </c>
      <c r="E12" s="62" t="s">
        <v>2610</v>
      </c>
      <c r="F12" s="58" t="s">
        <v>492</v>
      </c>
      <c r="G12" s="57">
        <v>1</v>
      </c>
      <c r="H12" s="59">
        <f>'내역서(행정복지센터)'!I464</f>
        <v>1557000</v>
      </c>
      <c r="I12" s="63">
        <f t="shared" si="0"/>
        <v>1557000</v>
      </c>
      <c r="J12" s="59">
        <v>1</v>
      </c>
      <c r="K12" s="59">
        <v>0</v>
      </c>
      <c r="L12" s="59">
        <f t="shared" si="1"/>
        <v>0</v>
      </c>
      <c r="M12" s="59">
        <v>0</v>
      </c>
      <c r="N12" s="63">
        <f t="shared" si="4"/>
        <v>0</v>
      </c>
      <c r="O12" s="59">
        <v>62618</v>
      </c>
      <c r="P12" s="59">
        <f t="shared" si="3"/>
        <v>1557000</v>
      </c>
      <c r="Q12" s="60"/>
    </row>
    <row r="13" spans="1:31" ht="23.1" customHeight="1" x14ac:dyDescent="0.15">
      <c r="A13" s="9" t="s">
        <v>2712</v>
      </c>
      <c r="B13" s="9" t="s">
        <v>2136</v>
      </c>
      <c r="C13" s="9" t="s">
        <v>498</v>
      </c>
      <c r="D13" s="56" t="s">
        <v>2704</v>
      </c>
      <c r="E13" s="62" t="s">
        <v>613</v>
      </c>
      <c r="F13" s="58" t="s">
        <v>492</v>
      </c>
      <c r="G13" s="57">
        <v>1</v>
      </c>
      <c r="H13" s="59">
        <f>'내역서(행정복지센터)'!I509</f>
        <v>3666000</v>
      </c>
      <c r="I13" s="63">
        <f t="shared" si="0"/>
        <v>3666000</v>
      </c>
      <c r="J13" s="59">
        <v>1</v>
      </c>
      <c r="K13" s="59">
        <v>0</v>
      </c>
      <c r="L13" s="59">
        <f t="shared" si="1"/>
        <v>0</v>
      </c>
      <c r="M13" s="59">
        <v>0</v>
      </c>
      <c r="N13" s="63">
        <f t="shared" si="4"/>
        <v>0</v>
      </c>
      <c r="O13" s="59">
        <v>19808</v>
      </c>
      <c r="P13" s="59">
        <f t="shared" si="3"/>
        <v>3666000</v>
      </c>
      <c r="Q13" s="60"/>
    </row>
    <row r="14" spans="1:31" ht="23.1" customHeight="1" x14ac:dyDescent="0.15">
      <c r="A14" s="9" t="s">
        <v>2714</v>
      </c>
      <c r="B14" s="9" t="s">
        <v>2136</v>
      </c>
      <c r="C14" s="9" t="s">
        <v>498</v>
      </c>
      <c r="D14" s="56" t="s">
        <v>2704</v>
      </c>
      <c r="E14" s="62" t="s">
        <v>612</v>
      </c>
      <c r="F14" s="58" t="s">
        <v>492</v>
      </c>
      <c r="G14" s="57">
        <v>1</v>
      </c>
      <c r="H14" s="59">
        <f>'내역서(행정복지센터)'!I573</f>
        <v>1454000</v>
      </c>
      <c r="I14" s="63">
        <f t="shared" si="0"/>
        <v>1454000</v>
      </c>
      <c r="J14" s="59">
        <v>1</v>
      </c>
      <c r="K14" s="59">
        <v>0</v>
      </c>
      <c r="L14" s="59">
        <f t="shared" si="1"/>
        <v>0</v>
      </c>
      <c r="M14" s="59">
        <v>0</v>
      </c>
      <c r="N14" s="63">
        <f t="shared" si="4"/>
        <v>0</v>
      </c>
      <c r="O14" s="59">
        <v>62618</v>
      </c>
      <c r="P14" s="59">
        <f t="shared" si="3"/>
        <v>1454000</v>
      </c>
      <c r="Q14" s="60"/>
    </row>
    <row r="15" spans="1:31" ht="23.1" customHeight="1" x14ac:dyDescent="0.15">
      <c r="A15" s="9" t="s">
        <v>2714</v>
      </c>
      <c r="B15" s="9" t="s">
        <v>2136</v>
      </c>
      <c r="C15" s="9" t="s">
        <v>498</v>
      </c>
      <c r="D15" s="56" t="s">
        <v>2704</v>
      </c>
      <c r="E15" s="62" t="s">
        <v>3410</v>
      </c>
      <c r="F15" s="58" t="s">
        <v>492</v>
      </c>
      <c r="G15" s="57">
        <v>1</v>
      </c>
      <c r="H15" s="59">
        <f>'내역서(행정복지센터)'!I651</f>
        <v>10153000</v>
      </c>
      <c r="I15" s="63">
        <f t="shared" ref="I15" si="5">H15*G15</f>
        <v>10153000</v>
      </c>
      <c r="J15" s="59">
        <v>1</v>
      </c>
      <c r="K15" s="59">
        <v>0</v>
      </c>
      <c r="L15" s="59">
        <f t="shared" ref="L15" si="6">K15*G15</f>
        <v>0</v>
      </c>
      <c r="M15" s="59">
        <v>0</v>
      </c>
      <c r="N15" s="63">
        <f t="shared" ref="N15" si="7">M15*G15</f>
        <v>0</v>
      </c>
      <c r="O15" s="59">
        <v>62618</v>
      </c>
      <c r="P15" s="59">
        <f t="shared" ref="P15" si="8">I15+L15+N15</f>
        <v>10153000</v>
      </c>
      <c r="Q15" s="60"/>
    </row>
    <row r="16" spans="1:31" ht="23.1" customHeight="1" x14ac:dyDescent="0.15">
      <c r="A16" s="9" t="s">
        <v>2715</v>
      </c>
      <c r="B16" s="9" t="s">
        <v>2136</v>
      </c>
      <c r="C16" s="9" t="s">
        <v>653</v>
      </c>
      <c r="D16" s="56" t="s">
        <v>659</v>
      </c>
      <c r="E16" s="62" t="s">
        <v>655</v>
      </c>
      <c r="F16" s="58" t="s">
        <v>616</v>
      </c>
      <c r="G16" s="57">
        <v>1</v>
      </c>
      <c r="H16" s="59"/>
      <c r="I16" s="63">
        <f t="shared" si="0"/>
        <v>0</v>
      </c>
      <c r="J16" s="59">
        <v>1</v>
      </c>
      <c r="K16" s="59">
        <v>0</v>
      </c>
      <c r="L16" s="59">
        <f t="shared" si="1"/>
        <v>0</v>
      </c>
      <c r="M16" s="59">
        <f>SUM(P5:P15)*E16</f>
        <v>246213</v>
      </c>
      <c r="N16" s="63">
        <f>M16*G16</f>
        <v>246213</v>
      </c>
      <c r="O16" s="59">
        <v>13678</v>
      </c>
      <c r="P16" s="59">
        <f t="shared" si="3"/>
        <v>246213</v>
      </c>
      <c r="Q16" s="60"/>
    </row>
    <row r="17" spans="2:31" ht="23.1" customHeight="1" x14ac:dyDescent="0.15">
      <c r="D17" s="56"/>
      <c r="E17" s="62"/>
      <c r="F17" s="58"/>
      <c r="G17" s="57"/>
      <c r="H17" s="59"/>
      <c r="I17" s="59"/>
      <c r="J17" s="59"/>
      <c r="K17" s="59"/>
      <c r="L17" s="59"/>
      <c r="M17" s="59"/>
      <c r="N17" s="59"/>
      <c r="O17" s="59"/>
      <c r="P17" s="59"/>
      <c r="Q17" s="60"/>
      <c r="AE17" s="18">
        <v>0</v>
      </c>
    </row>
    <row r="18" spans="2:31" ht="23.1" customHeight="1" x14ac:dyDescent="0.15">
      <c r="D18" s="56"/>
      <c r="E18" s="62"/>
      <c r="F18" s="58"/>
      <c r="G18" s="57"/>
      <c r="H18" s="59"/>
      <c r="I18" s="59"/>
      <c r="J18" s="59"/>
      <c r="K18" s="59"/>
      <c r="L18" s="59"/>
      <c r="M18" s="59"/>
      <c r="N18" s="59"/>
      <c r="O18" s="59"/>
      <c r="P18" s="59"/>
      <c r="Q18" s="60"/>
    </row>
    <row r="19" spans="2:31" ht="23.1" customHeight="1" x14ac:dyDescent="0.15">
      <c r="D19" s="56"/>
      <c r="E19" s="62"/>
      <c r="F19" s="58"/>
      <c r="G19" s="57"/>
      <c r="H19" s="59"/>
      <c r="I19" s="59"/>
      <c r="J19" s="59"/>
      <c r="K19" s="59"/>
      <c r="L19" s="59"/>
      <c r="M19" s="59"/>
      <c r="N19" s="59"/>
      <c r="O19" s="59"/>
      <c r="P19" s="59"/>
      <c r="Q19" s="60"/>
    </row>
    <row r="20" spans="2:31" ht="23.1" customHeight="1" x14ac:dyDescent="0.15">
      <c r="D20" s="56"/>
      <c r="E20" s="62"/>
      <c r="F20" s="58"/>
      <c r="G20" s="57"/>
      <c r="H20" s="59"/>
      <c r="I20" s="59"/>
      <c r="J20" s="59"/>
      <c r="K20" s="59"/>
      <c r="L20" s="59"/>
      <c r="M20" s="59"/>
      <c r="N20" s="59"/>
      <c r="O20" s="59"/>
      <c r="P20" s="59"/>
      <c r="Q20" s="60"/>
    </row>
    <row r="21" spans="2:31" ht="23.1" customHeight="1" x14ac:dyDescent="0.15">
      <c r="D21" s="56"/>
      <c r="E21" s="62"/>
      <c r="F21" s="58"/>
      <c r="G21" s="57"/>
      <c r="H21" s="59"/>
      <c r="I21" s="59"/>
      <c r="J21" s="59"/>
      <c r="K21" s="59"/>
      <c r="L21" s="59"/>
      <c r="M21" s="59"/>
      <c r="N21" s="59"/>
      <c r="O21" s="59"/>
      <c r="P21" s="59"/>
      <c r="Q21" s="60"/>
    </row>
    <row r="22" spans="2:31" ht="23.1" customHeight="1" x14ac:dyDescent="0.15">
      <c r="D22" s="56"/>
      <c r="E22" s="62"/>
      <c r="F22" s="58"/>
      <c r="G22" s="57"/>
      <c r="H22" s="59"/>
      <c r="I22" s="59"/>
      <c r="J22" s="59"/>
      <c r="K22" s="59"/>
      <c r="L22" s="59"/>
      <c r="M22" s="59"/>
      <c r="N22" s="59"/>
      <c r="O22" s="59"/>
      <c r="P22" s="59"/>
      <c r="Q22" s="60"/>
    </row>
    <row r="23" spans="2:31" ht="23.1" customHeight="1" x14ac:dyDescent="0.15">
      <c r="D23" s="56"/>
      <c r="E23" s="62"/>
      <c r="F23" s="58"/>
      <c r="G23" s="57"/>
      <c r="H23" s="59"/>
      <c r="I23" s="59"/>
      <c r="J23" s="59"/>
      <c r="K23" s="59"/>
      <c r="L23" s="59"/>
      <c r="M23" s="59"/>
      <c r="N23" s="59"/>
      <c r="O23" s="59"/>
      <c r="P23" s="59"/>
      <c r="Q23" s="60"/>
    </row>
    <row r="24" spans="2:31" ht="23.1" customHeight="1" x14ac:dyDescent="0.15">
      <c r="D24" s="56"/>
      <c r="E24" s="62"/>
      <c r="F24" s="58"/>
      <c r="G24" s="57"/>
      <c r="H24" s="59"/>
      <c r="I24" s="59"/>
      <c r="J24" s="59"/>
      <c r="K24" s="59"/>
      <c r="L24" s="59"/>
      <c r="M24" s="59"/>
      <c r="N24" s="59"/>
      <c r="O24" s="59"/>
      <c r="P24" s="59"/>
      <c r="Q24" s="60"/>
    </row>
    <row r="25" spans="2:31" ht="23.1" customHeight="1" x14ac:dyDescent="0.15">
      <c r="D25" s="56"/>
      <c r="E25" s="62"/>
      <c r="F25" s="58"/>
      <c r="G25" s="57"/>
      <c r="H25" s="59"/>
      <c r="I25" s="59"/>
      <c r="J25" s="59"/>
      <c r="K25" s="59"/>
      <c r="L25" s="59"/>
      <c r="M25" s="59"/>
      <c r="N25" s="59"/>
      <c r="O25" s="59"/>
      <c r="P25" s="59"/>
      <c r="Q25" s="60"/>
    </row>
    <row r="26" spans="2:31" ht="23.1" customHeight="1" x14ac:dyDescent="0.15">
      <c r="D26" s="56"/>
      <c r="E26" s="62"/>
      <c r="F26" s="58"/>
      <c r="G26" s="57"/>
      <c r="H26" s="59"/>
      <c r="I26" s="59"/>
      <c r="J26" s="59"/>
      <c r="K26" s="59"/>
      <c r="L26" s="59"/>
      <c r="M26" s="59"/>
      <c r="N26" s="59"/>
      <c r="O26" s="59"/>
      <c r="P26" s="59"/>
      <c r="Q26" s="60"/>
    </row>
    <row r="27" spans="2:31" ht="23.1" customHeight="1" x14ac:dyDescent="0.15">
      <c r="D27" s="56"/>
      <c r="E27" s="62"/>
      <c r="F27" s="58"/>
      <c r="G27" s="57"/>
      <c r="H27" s="59"/>
      <c r="I27" s="59"/>
      <c r="J27" s="59"/>
      <c r="K27" s="59"/>
      <c r="L27" s="59"/>
      <c r="M27" s="59"/>
      <c r="N27" s="59"/>
      <c r="O27" s="59"/>
      <c r="P27" s="59"/>
      <c r="Q27" s="60"/>
    </row>
    <row r="28" spans="2:31" ht="23.1" customHeight="1" x14ac:dyDescent="0.15">
      <c r="D28" s="56"/>
      <c r="E28" s="62"/>
      <c r="F28" s="58"/>
      <c r="G28" s="57"/>
      <c r="H28" s="59"/>
      <c r="I28" s="59"/>
      <c r="J28" s="59"/>
      <c r="K28" s="59"/>
      <c r="L28" s="59"/>
      <c r="M28" s="59"/>
      <c r="N28" s="59"/>
      <c r="O28" s="59"/>
      <c r="P28" s="59"/>
      <c r="Q28" s="60"/>
    </row>
    <row r="29" spans="2:31" ht="23.1" customHeight="1" x14ac:dyDescent="0.15">
      <c r="B29" s="9" t="s">
        <v>1646</v>
      </c>
      <c r="D29" s="56" t="s">
        <v>1647</v>
      </c>
      <c r="E29" s="62"/>
      <c r="F29" s="58"/>
      <c r="G29" s="57"/>
      <c r="H29" s="59"/>
      <c r="I29" s="59">
        <f>SUM(I5:I28)</f>
        <v>45595000</v>
      </c>
      <c r="J29" s="59"/>
      <c r="K29" s="59"/>
      <c r="L29" s="59">
        <f>SUM(L5:L28)</f>
        <v>0</v>
      </c>
      <c r="M29" s="59"/>
      <c r="N29" s="59">
        <f>SUM(N5:N28)</f>
        <v>246213</v>
      </c>
      <c r="O29" s="59" t="s">
        <v>2193</v>
      </c>
      <c r="P29" s="59">
        <f>SUM(P5:P28)</f>
        <v>45841213</v>
      </c>
      <c r="Q29" s="60"/>
    </row>
  </sheetData>
  <mergeCells count="14">
    <mergeCell ref="A2:A3"/>
    <mergeCell ref="B2:B3"/>
    <mergeCell ref="C2:C3"/>
    <mergeCell ref="W1:Y1"/>
    <mergeCell ref="Q2:Q3"/>
    <mergeCell ref="E2:E3"/>
    <mergeCell ref="P2:P3"/>
    <mergeCell ref="F2:F3"/>
    <mergeCell ref="D2:D3"/>
    <mergeCell ref="J2:L2"/>
    <mergeCell ref="M2:N2"/>
    <mergeCell ref="G2:G3"/>
    <mergeCell ref="H2:I2"/>
    <mergeCell ref="D1:Q1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V652"/>
  <sheetViews>
    <sheetView showGridLines="0" view="pageBreakPreview" zoomScaleNormal="100" zoomScaleSheetLayoutView="100" workbookViewId="0">
      <pane ySplit="2" topLeftCell="A633" activePane="bottomLeft" state="frozen"/>
      <selection pane="bottomLeft" activeCell="I573" sqref="I573"/>
    </sheetView>
  </sheetViews>
  <sheetFormatPr defaultColWidth="8" defaultRowHeight="12" x14ac:dyDescent="0.2"/>
  <cols>
    <col min="1" max="2" width="18.33203125" style="205" customWidth="1"/>
    <col min="3" max="4" width="5.88671875" style="205" customWidth="1"/>
    <col min="5" max="9" width="10.77734375" style="228" customWidth="1"/>
    <col min="10" max="10" width="11.21875" style="229" customWidth="1"/>
    <col min="11" max="14" width="8" style="205" hidden="1" customWidth="1"/>
    <col min="15" max="15" width="10.44140625" style="205" hidden="1" customWidth="1"/>
    <col min="16" max="22" width="8" style="205" hidden="1" customWidth="1"/>
    <col min="23" max="26" width="8" style="205" customWidth="1"/>
    <col min="27" max="16384" width="8" style="205"/>
  </cols>
  <sheetData>
    <row r="1" spans="1:20" s="188" customFormat="1" ht="20.100000000000001" customHeight="1" x14ac:dyDescent="0.15">
      <c r="A1" s="272" t="s">
        <v>3205</v>
      </c>
      <c r="B1" s="272" t="s">
        <v>3206</v>
      </c>
      <c r="C1" s="272" t="s">
        <v>42</v>
      </c>
      <c r="D1" s="272" t="s">
        <v>3207</v>
      </c>
      <c r="E1" s="274" t="s">
        <v>5</v>
      </c>
      <c r="F1" s="275"/>
      <c r="G1" s="274" t="s">
        <v>3</v>
      </c>
      <c r="H1" s="275"/>
      <c r="I1" s="270" t="s">
        <v>3208</v>
      </c>
      <c r="J1" s="272" t="s">
        <v>3209</v>
      </c>
      <c r="K1" s="186"/>
      <c r="L1" s="187"/>
      <c r="M1" s="187"/>
      <c r="N1" s="187"/>
    </row>
    <row r="2" spans="1:20" s="188" customFormat="1" ht="20.100000000000001" customHeight="1" x14ac:dyDescent="0.15">
      <c r="A2" s="273"/>
      <c r="B2" s="273"/>
      <c r="C2" s="273"/>
      <c r="D2" s="273"/>
      <c r="E2" s="189" t="s">
        <v>3210</v>
      </c>
      <c r="F2" s="189" t="s">
        <v>3211</v>
      </c>
      <c r="G2" s="189" t="s">
        <v>3210</v>
      </c>
      <c r="H2" s="189" t="s">
        <v>3211</v>
      </c>
      <c r="I2" s="271"/>
      <c r="J2" s="273"/>
      <c r="K2" s="186" t="s">
        <v>3212</v>
      </c>
      <c r="L2" s="187" t="s">
        <v>3213</v>
      </c>
      <c r="M2" s="187" t="s">
        <v>3214</v>
      </c>
      <c r="N2" s="187" t="s">
        <v>3215</v>
      </c>
    </row>
    <row r="3" spans="1:20" s="235" customFormat="1" ht="21.95" customHeight="1" x14ac:dyDescent="0.15">
      <c r="A3" s="230" t="s">
        <v>3334</v>
      </c>
      <c r="B3" s="231"/>
      <c r="C3" s="232"/>
      <c r="D3" s="232"/>
      <c r="E3" s="207"/>
      <c r="F3" s="207"/>
      <c r="G3" s="207"/>
      <c r="H3" s="207"/>
      <c r="I3" s="207"/>
      <c r="J3" s="209"/>
      <c r="K3" s="233"/>
      <c r="L3" s="234"/>
      <c r="M3" s="234"/>
      <c r="N3" s="234"/>
    </row>
    <row r="4" spans="1:20" s="235" customFormat="1" ht="21.95" customHeight="1" x14ac:dyDescent="0.15">
      <c r="A4" s="199" t="s">
        <v>3217</v>
      </c>
      <c r="B4" s="200"/>
      <c r="C4" s="200"/>
      <c r="D4" s="200"/>
      <c r="E4" s="201"/>
      <c r="F4" s="201"/>
      <c r="G4" s="201"/>
      <c r="H4" s="201"/>
      <c r="I4" s="201"/>
      <c r="J4" s="202"/>
      <c r="K4" s="203"/>
      <c r="L4" s="204"/>
      <c r="M4" s="204"/>
      <c r="N4" s="204"/>
    </row>
    <row r="5" spans="1:20" ht="21.95" customHeight="1" x14ac:dyDescent="0.2">
      <c r="A5" s="206" t="s">
        <v>3335</v>
      </c>
      <c r="B5" s="206" t="s">
        <v>3336</v>
      </c>
      <c r="C5" s="200">
        <v>1</v>
      </c>
      <c r="D5" s="200" t="s">
        <v>3337</v>
      </c>
      <c r="E5" s="208">
        <v>1500000</v>
      </c>
      <c r="F5" s="208">
        <f t="shared" ref="F5:F23" si="0">INT(E5*C5)</f>
        <v>1500000</v>
      </c>
      <c r="G5" s="208"/>
      <c r="H5" s="208"/>
      <c r="I5" s="208"/>
      <c r="J5" s="209"/>
      <c r="K5" s="210"/>
      <c r="L5" s="211"/>
      <c r="M5" s="211"/>
      <c r="N5" s="211"/>
    </row>
    <row r="6" spans="1:20" ht="21.95" customHeight="1" x14ac:dyDescent="0.2">
      <c r="A6" s="206" t="s">
        <v>3338</v>
      </c>
      <c r="B6" s="206" t="s">
        <v>3339</v>
      </c>
      <c r="C6" s="200">
        <f>C5</f>
        <v>1</v>
      </c>
      <c r="D6" s="200" t="s">
        <v>3222</v>
      </c>
      <c r="E6" s="207">
        <v>3600</v>
      </c>
      <c r="F6" s="208">
        <f t="shared" si="0"/>
        <v>3600</v>
      </c>
      <c r="G6" s="208"/>
      <c r="H6" s="208"/>
      <c r="I6" s="208"/>
      <c r="J6" s="209"/>
      <c r="K6" s="210"/>
      <c r="L6" s="211"/>
      <c r="M6" s="211"/>
      <c r="N6" s="211"/>
    </row>
    <row r="7" spans="1:20" ht="21.95" customHeight="1" x14ac:dyDescent="0.2">
      <c r="A7" s="206" t="s">
        <v>3340</v>
      </c>
      <c r="B7" s="206" t="s">
        <v>3341</v>
      </c>
      <c r="C7" s="200">
        <v>6</v>
      </c>
      <c r="D7" s="200" t="s">
        <v>3222</v>
      </c>
      <c r="E7" s="207">
        <v>500</v>
      </c>
      <c r="F7" s="208">
        <f t="shared" si="0"/>
        <v>3000</v>
      </c>
      <c r="G7" s="208"/>
      <c r="H7" s="208"/>
      <c r="I7" s="208"/>
      <c r="J7" s="209"/>
      <c r="K7" s="210"/>
      <c r="L7" s="211"/>
      <c r="M7" s="211"/>
      <c r="N7" s="211"/>
    </row>
    <row r="8" spans="1:20" ht="21.95" customHeight="1" x14ac:dyDescent="0.2">
      <c r="A8" s="206" t="s">
        <v>3342</v>
      </c>
      <c r="B8" s="206" t="s">
        <v>3343</v>
      </c>
      <c r="C8" s="200">
        <f>C5*2</f>
        <v>2</v>
      </c>
      <c r="D8" s="200" t="s">
        <v>3222</v>
      </c>
      <c r="E8" s="207">
        <v>8000</v>
      </c>
      <c r="F8" s="208">
        <f t="shared" si="0"/>
        <v>16000</v>
      </c>
      <c r="G8" s="208"/>
      <c r="H8" s="208"/>
      <c r="I8" s="208"/>
      <c r="J8" s="209"/>
      <c r="K8" s="210"/>
      <c r="L8" s="211"/>
      <c r="M8" s="211"/>
      <c r="N8" s="211"/>
    </row>
    <row r="9" spans="1:20" ht="21.95" customHeight="1" x14ac:dyDescent="0.2">
      <c r="A9" s="206" t="s">
        <v>3344</v>
      </c>
      <c r="B9" s="206" t="s">
        <v>3345</v>
      </c>
      <c r="C9" s="200">
        <v>3</v>
      </c>
      <c r="D9" s="200" t="s">
        <v>3222</v>
      </c>
      <c r="E9" s="207">
        <v>3000</v>
      </c>
      <c r="F9" s="208">
        <f t="shared" si="0"/>
        <v>9000</v>
      </c>
      <c r="G9" s="208"/>
      <c r="H9" s="208"/>
      <c r="I9" s="208"/>
      <c r="J9" s="209"/>
      <c r="K9" s="210"/>
      <c r="L9" s="211"/>
      <c r="M9" s="211"/>
      <c r="N9" s="211"/>
    </row>
    <row r="10" spans="1:20" ht="21.95" customHeight="1" x14ac:dyDescent="0.2">
      <c r="A10" s="206" t="s">
        <v>3346</v>
      </c>
      <c r="B10" s="206" t="s">
        <v>3347</v>
      </c>
      <c r="C10" s="200">
        <f>C5*10</f>
        <v>10</v>
      </c>
      <c r="D10" s="200" t="s">
        <v>3348</v>
      </c>
      <c r="E10" s="207">
        <f>T10</f>
        <v>22094.25</v>
      </c>
      <c r="F10" s="208">
        <f t="shared" si="0"/>
        <v>220942</v>
      </c>
      <c r="G10" s="208"/>
      <c r="H10" s="208"/>
      <c r="I10" s="208"/>
      <c r="J10" s="209" t="s">
        <v>3349</v>
      </c>
      <c r="K10" s="210">
        <f>0.08*C10</f>
        <v>0.8</v>
      </c>
      <c r="L10" s="211"/>
      <c r="M10" s="211"/>
      <c r="N10" s="211">
        <f>0.06*C10</f>
        <v>0.6</v>
      </c>
      <c r="O10" s="205">
        <f>0.08*C10</f>
        <v>0.8</v>
      </c>
      <c r="P10" s="205">
        <v>5</v>
      </c>
      <c r="Q10" s="205">
        <v>30</v>
      </c>
      <c r="R10" s="205">
        <f>Q10*P10*0.0089</f>
        <v>1.335</v>
      </c>
      <c r="S10" s="205">
        <v>16550</v>
      </c>
      <c r="T10" s="205">
        <f>S10*R10</f>
        <v>22094.25</v>
      </c>
    </row>
    <row r="11" spans="1:20" ht="21.95" customHeight="1" x14ac:dyDescent="0.2">
      <c r="A11" s="206" t="s">
        <v>3350</v>
      </c>
      <c r="B11" s="206" t="s">
        <v>3347</v>
      </c>
      <c r="C11" s="200">
        <f>C10</f>
        <v>10</v>
      </c>
      <c r="D11" s="200" t="s">
        <v>3348</v>
      </c>
      <c r="E11" s="207">
        <v>4200</v>
      </c>
      <c r="F11" s="208">
        <f t="shared" si="0"/>
        <v>42000</v>
      </c>
      <c r="G11" s="208"/>
      <c r="H11" s="208"/>
      <c r="I11" s="208"/>
      <c r="J11" s="209"/>
      <c r="K11" s="210"/>
      <c r="L11" s="211"/>
      <c r="M11" s="211"/>
      <c r="N11" s="211"/>
    </row>
    <row r="12" spans="1:20" ht="21.95" customHeight="1" x14ac:dyDescent="0.2">
      <c r="A12" s="206" t="s">
        <v>3351</v>
      </c>
      <c r="B12" s="206" t="s">
        <v>3352</v>
      </c>
      <c r="C12" s="200">
        <f>C5*0.6</f>
        <v>0.6</v>
      </c>
      <c r="D12" s="200" t="s">
        <v>3348</v>
      </c>
      <c r="E12" s="207">
        <f>T12</f>
        <v>13256.550000000001</v>
      </c>
      <c r="F12" s="208">
        <f t="shared" si="0"/>
        <v>7953</v>
      </c>
      <c r="G12" s="208"/>
      <c r="H12" s="208"/>
      <c r="I12" s="208"/>
      <c r="J12" s="209" t="s">
        <v>3353</v>
      </c>
      <c r="K12" s="210">
        <f>0.09*C12</f>
        <v>5.3999999999999999E-2</v>
      </c>
      <c r="L12" s="211"/>
      <c r="M12" s="211"/>
      <c r="N12" s="211">
        <f>0.07*C12</f>
        <v>4.2000000000000003E-2</v>
      </c>
      <c r="O12" s="205">
        <f>0.08*C12</f>
        <v>4.8000000000000001E-2</v>
      </c>
      <c r="P12" s="205">
        <v>3</v>
      </c>
      <c r="Q12" s="205">
        <v>30</v>
      </c>
      <c r="R12" s="205">
        <f>Q12*P12*0.0089</f>
        <v>0.80100000000000005</v>
      </c>
      <c r="S12" s="205">
        <v>16550</v>
      </c>
      <c r="T12" s="205">
        <f>S12*R12</f>
        <v>13256.550000000001</v>
      </c>
    </row>
    <row r="13" spans="1:20" ht="20.100000000000001" customHeight="1" x14ac:dyDescent="0.2">
      <c r="A13" s="206" t="s">
        <v>3354</v>
      </c>
      <c r="B13" s="206" t="s">
        <v>3355</v>
      </c>
      <c r="C13" s="200">
        <v>1</v>
      </c>
      <c r="D13" s="200" t="s">
        <v>3234</v>
      </c>
      <c r="E13" s="207">
        <v>66900</v>
      </c>
      <c r="F13" s="207">
        <f t="shared" si="0"/>
        <v>66900</v>
      </c>
      <c r="G13" s="207"/>
      <c r="H13" s="207"/>
      <c r="I13" s="208"/>
      <c r="J13" s="209" t="s">
        <v>3235</v>
      </c>
      <c r="K13" s="210"/>
      <c r="L13" s="211">
        <f>0.338*C13</f>
        <v>0.33800000000000002</v>
      </c>
      <c r="M13" s="211"/>
      <c r="N13" s="211"/>
    </row>
    <row r="14" spans="1:20" ht="21.95" customHeight="1" x14ac:dyDescent="0.2">
      <c r="A14" s="206" t="s">
        <v>3356</v>
      </c>
      <c r="B14" s="206" t="s">
        <v>3357</v>
      </c>
      <c r="C14" s="200">
        <f>R10*C10</f>
        <v>13.35</v>
      </c>
      <c r="D14" s="200" t="s">
        <v>3348</v>
      </c>
      <c r="E14" s="207">
        <v>2000</v>
      </c>
      <c r="F14" s="208">
        <f t="shared" si="0"/>
        <v>26700</v>
      </c>
      <c r="G14" s="208"/>
      <c r="H14" s="208"/>
      <c r="I14" s="208"/>
      <c r="J14" s="209"/>
      <c r="K14" s="210"/>
      <c r="L14" s="211"/>
      <c r="M14" s="211"/>
      <c r="N14" s="211"/>
    </row>
    <row r="15" spans="1:20" ht="21.95" customHeight="1" x14ac:dyDescent="0.2">
      <c r="A15" s="206" t="s">
        <v>3229</v>
      </c>
      <c r="B15" s="206" t="s">
        <v>3358</v>
      </c>
      <c r="C15" s="200">
        <f>C5*8</f>
        <v>8</v>
      </c>
      <c r="D15" s="200" t="s">
        <v>3234</v>
      </c>
      <c r="E15" s="207">
        <v>1200</v>
      </c>
      <c r="F15" s="208">
        <f t="shared" si="0"/>
        <v>9600</v>
      </c>
      <c r="G15" s="208"/>
      <c r="H15" s="208"/>
      <c r="I15" s="208"/>
      <c r="J15" s="209" t="s">
        <v>3231</v>
      </c>
      <c r="K15" s="210">
        <f>0.02*C15</f>
        <v>0.16</v>
      </c>
      <c r="L15" s="211"/>
      <c r="M15" s="211"/>
      <c r="N15" s="211"/>
    </row>
    <row r="16" spans="1:20" ht="21.95" customHeight="1" x14ac:dyDescent="0.2">
      <c r="A16" s="206" t="s">
        <v>3359</v>
      </c>
      <c r="B16" s="206" t="s">
        <v>3360</v>
      </c>
      <c r="C16" s="200">
        <f>C5*3</f>
        <v>3</v>
      </c>
      <c r="D16" s="200" t="s">
        <v>3234</v>
      </c>
      <c r="E16" s="207">
        <v>1800</v>
      </c>
      <c r="F16" s="208">
        <f t="shared" si="0"/>
        <v>5400</v>
      </c>
      <c r="G16" s="208"/>
      <c r="H16" s="208"/>
      <c r="I16" s="208"/>
      <c r="J16" s="209"/>
      <c r="K16" s="210"/>
      <c r="L16" s="211"/>
      <c r="M16" s="211"/>
      <c r="N16" s="211"/>
    </row>
    <row r="17" spans="1:14" ht="21.95" customHeight="1" x14ac:dyDescent="0.2">
      <c r="A17" s="206" t="s">
        <v>3359</v>
      </c>
      <c r="B17" s="206" t="s">
        <v>3361</v>
      </c>
      <c r="C17" s="200">
        <f>C5*3</f>
        <v>3</v>
      </c>
      <c r="D17" s="200" t="s">
        <v>3234</v>
      </c>
      <c r="E17" s="207">
        <v>3000</v>
      </c>
      <c r="F17" s="208">
        <f t="shared" si="0"/>
        <v>9000</v>
      </c>
      <c r="G17" s="208"/>
      <c r="H17" s="208"/>
      <c r="I17" s="208"/>
      <c r="J17" s="209"/>
      <c r="K17" s="210"/>
      <c r="L17" s="211"/>
      <c r="M17" s="211"/>
      <c r="N17" s="211"/>
    </row>
    <row r="18" spans="1:14" ht="21.95" customHeight="1" x14ac:dyDescent="0.2">
      <c r="A18" s="206" t="s">
        <v>3362</v>
      </c>
      <c r="B18" s="206" t="s">
        <v>3363</v>
      </c>
      <c r="C18" s="200">
        <v>3</v>
      </c>
      <c r="D18" s="200" t="s">
        <v>3222</v>
      </c>
      <c r="E18" s="207">
        <v>40000</v>
      </c>
      <c r="F18" s="208">
        <f t="shared" si="0"/>
        <v>120000</v>
      </c>
      <c r="G18" s="208"/>
      <c r="H18" s="208"/>
      <c r="I18" s="208"/>
      <c r="J18" s="209" t="s">
        <v>3364</v>
      </c>
      <c r="K18" s="210"/>
      <c r="L18" s="211">
        <f>0.4*C18</f>
        <v>1.2000000000000002</v>
      </c>
      <c r="M18" s="211"/>
      <c r="N18" s="211"/>
    </row>
    <row r="19" spans="1:14" ht="21.95" customHeight="1" x14ac:dyDescent="0.2">
      <c r="A19" s="206" t="s">
        <v>3365</v>
      </c>
      <c r="B19" s="206" t="s">
        <v>3366</v>
      </c>
      <c r="C19" s="200">
        <v>3</v>
      </c>
      <c r="D19" s="200" t="s">
        <v>3222</v>
      </c>
      <c r="E19" s="207">
        <v>8500</v>
      </c>
      <c r="F19" s="208">
        <f t="shared" si="0"/>
        <v>25500</v>
      </c>
      <c r="G19" s="208"/>
      <c r="H19" s="208"/>
      <c r="I19" s="208"/>
      <c r="J19" s="209" t="s">
        <v>3364</v>
      </c>
      <c r="K19" s="210"/>
      <c r="L19" s="211">
        <f>0.4*C19</f>
        <v>1.2000000000000002</v>
      </c>
      <c r="M19" s="211"/>
      <c r="N19" s="211"/>
    </row>
    <row r="20" spans="1:14" ht="20.100000000000001" customHeight="1" x14ac:dyDescent="0.2">
      <c r="A20" s="206" t="s">
        <v>3367</v>
      </c>
      <c r="B20" s="206" t="s">
        <v>3368</v>
      </c>
      <c r="C20" s="200">
        <v>1</v>
      </c>
      <c r="D20" s="200" t="s">
        <v>3234</v>
      </c>
      <c r="E20" s="207">
        <v>793000</v>
      </c>
      <c r="F20" s="207">
        <f t="shared" si="0"/>
        <v>793000</v>
      </c>
      <c r="G20" s="207"/>
      <c r="H20" s="208"/>
      <c r="I20" s="208"/>
      <c r="J20" s="209" t="s">
        <v>3369</v>
      </c>
      <c r="K20" s="210">
        <f>0.38*C20</f>
        <v>0.38</v>
      </c>
      <c r="L20" s="211"/>
      <c r="M20" s="211"/>
      <c r="N20" s="211"/>
    </row>
    <row r="21" spans="1:14" ht="20.100000000000001" customHeight="1" x14ac:dyDescent="0.2">
      <c r="A21" s="206" t="s">
        <v>3236</v>
      </c>
      <c r="B21" s="206" t="s">
        <v>3233</v>
      </c>
      <c r="C21" s="200">
        <v>1</v>
      </c>
      <c r="D21" s="200" t="s">
        <v>3234</v>
      </c>
      <c r="E21" s="207">
        <v>66900</v>
      </c>
      <c r="F21" s="207">
        <f>INT(E21*C21)</f>
        <v>66900</v>
      </c>
      <c r="G21" s="207"/>
      <c r="H21" s="208"/>
      <c r="I21" s="208"/>
      <c r="J21" s="209" t="s">
        <v>3235</v>
      </c>
      <c r="K21" s="210"/>
      <c r="L21" s="211">
        <f>0.338*C21</f>
        <v>0.33800000000000002</v>
      </c>
      <c r="M21" s="211"/>
      <c r="N21" s="211"/>
    </row>
    <row r="22" spans="1:14" ht="20.100000000000001" customHeight="1" x14ac:dyDescent="0.2">
      <c r="A22" s="206" t="s">
        <v>3259</v>
      </c>
      <c r="B22" s="206" t="s">
        <v>3260</v>
      </c>
      <c r="C22" s="200">
        <v>1</v>
      </c>
      <c r="D22" s="200" t="s">
        <v>3234</v>
      </c>
      <c r="E22" s="207">
        <v>240000</v>
      </c>
      <c r="F22" s="207">
        <f>INT(C22*E22)</f>
        <v>240000</v>
      </c>
      <c r="G22" s="207"/>
      <c r="H22" s="208"/>
      <c r="I22" s="208"/>
      <c r="J22" s="209" t="s">
        <v>3261</v>
      </c>
      <c r="K22" s="210">
        <f>0.24*C22</f>
        <v>0.24</v>
      </c>
      <c r="L22" s="211"/>
      <c r="M22" s="211"/>
      <c r="N22" s="211"/>
    </row>
    <row r="23" spans="1:14" ht="21.95" customHeight="1" x14ac:dyDescent="0.2">
      <c r="A23" s="206" t="s">
        <v>3370</v>
      </c>
      <c r="B23" s="206" t="s">
        <v>3371</v>
      </c>
      <c r="C23" s="200">
        <v>50</v>
      </c>
      <c r="D23" s="200" t="s">
        <v>1348</v>
      </c>
      <c r="E23" s="207">
        <v>290</v>
      </c>
      <c r="F23" s="208">
        <f t="shared" si="0"/>
        <v>14500</v>
      </c>
      <c r="G23" s="208"/>
      <c r="H23" s="208"/>
      <c r="I23" s="208"/>
      <c r="J23" s="214" t="s">
        <v>3372</v>
      </c>
      <c r="K23" s="210"/>
      <c r="L23" s="211">
        <f>C23*0.055</f>
        <v>2.75</v>
      </c>
      <c r="M23" s="211"/>
      <c r="N23" s="211"/>
    </row>
    <row r="24" spans="1:14" ht="21.95" customHeight="1" x14ac:dyDescent="0.2">
      <c r="A24" s="236" t="s">
        <v>3373</v>
      </c>
      <c r="B24" s="206"/>
      <c r="C24" s="200">
        <v>4</v>
      </c>
      <c r="D24" s="200" t="s">
        <v>3374</v>
      </c>
      <c r="E24" s="208"/>
      <c r="F24" s="208"/>
      <c r="G24" s="208"/>
      <c r="H24" s="208"/>
      <c r="I24" s="208"/>
      <c r="J24" s="214"/>
      <c r="K24" s="210"/>
      <c r="L24" s="211"/>
      <c r="M24" s="211"/>
      <c r="N24" s="211"/>
    </row>
    <row r="25" spans="1:14" ht="21.95" customHeight="1" x14ac:dyDescent="0.2">
      <c r="A25" s="206" t="s">
        <v>3375</v>
      </c>
      <c r="B25" s="206" t="s">
        <v>3376</v>
      </c>
      <c r="C25" s="200">
        <f>C24</f>
        <v>4</v>
      </c>
      <c r="D25" s="200" t="s">
        <v>3222</v>
      </c>
      <c r="E25" s="208">
        <v>53600</v>
      </c>
      <c r="F25" s="208">
        <f t="shared" ref="F25:F35" si="1">INT(E25*C25)</f>
        <v>214400</v>
      </c>
      <c r="G25" s="208"/>
      <c r="H25" s="208"/>
      <c r="I25" s="208"/>
      <c r="J25" s="209" t="s">
        <v>3377</v>
      </c>
      <c r="K25" s="210"/>
      <c r="L25" s="211">
        <f>0.26*C25</f>
        <v>1.04</v>
      </c>
      <c r="M25" s="211"/>
      <c r="N25" s="211"/>
    </row>
    <row r="26" spans="1:14" ht="21.95" customHeight="1" x14ac:dyDescent="0.2">
      <c r="A26" s="206" t="s">
        <v>3378</v>
      </c>
      <c r="B26" s="206" t="s">
        <v>3379</v>
      </c>
      <c r="C26" s="200">
        <f>C24</f>
        <v>4</v>
      </c>
      <c r="D26" s="200" t="s">
        <v>3234</v>
      </c>
      <c r="E26" s="208">
        <v>17600</v>
      </c>
      <c r="F26" s="208">
        <f t="shared" si="1"/>
        <v>70400</v>
      </c>
      <c r="G26" s="208"/>
      <c r="H26" s="208"/>
      <c r="I26" s="208"/>
      <c r="J26" s="209"/>
      <c r="K26" s="210"/>
      <c r="L26" s="211"/>
      <c r="M26" s="211"/>
      <c r="N26" s="211"/>
    </row>
    <row r="27" spans="1:14" ht="21.95" customHeight="1" x14ac:dyDescent="0.2">
      <c r="A27" s="206" t="s">
        <v>3380</v>
      </c>
      <c r="B27" s="206" t="s">
        <v>3381</v>
      </c>
      <c r="C27" s="200">
        <f>C24</f>
        <v>4</v>
      </c>
      <c r="D27" s="200" t="s">
        <v>3222</v>
      </c>
      <c r="E27" s="207">
        <v>131700</v>
      </c>
      <c r="F27" s="208">
        <f t="shared" si="1"/>
        <v>526800</v>
      </c>
      <c r="G27" s="208"/>
      <c r="H27" s="208"/>
      <c r="I27" s="208"/>
      <c r="J27" s="209" t="s">
        <v>3382</v>
      </c>
      <c r="K27" s="210">
        <f>0.28*C27</f>
        <v>1.1200000000000001</v>
      </c>
      <c r="L27" s="211"/>
      <c r="M27" s="211"/>
      <c r="N27" s="211"/>
    </row>
    <row r="28" spans="1:14" ht="21.95" customHeight="1" x14ac:dyDescent="0.2">
      <c r="A28" s="206" t="s">
        <v>3383</v>
      </c>
      <c r="B28" s="206" t="s">
        <v>3384</v>
      </c>
      <c r="C28" s="200">
        <f>C27</f>
        <v>4</v>
      </c>
      <c r="D28" s="200" t="s">
        <v>3222</v>
      </c>
      <c r="E28" s="207">
        <v>7800</v>
      </c>
      <c r="F28" s="208">
        <f t="shared" si="1"/>
        <v>31200</v>
      </c>
      <c r="G28" s="208"/>
      <c r="H28" s="208"/>
      <c r="I28" s="208"/>
      <c r="J28" s="209" t="s">
        <v>3385</v>
      </c>
      <c r="K28" s="210">
        <f>0.4*C28</f>
        <v>1.6</v>
      </c>
      <c r="L28" s="211"/>
      <c r="M28" s="211"/>
      <c r="N28" s="211"/>
    </row>
    <row r="29" spans="1:14" ht="21.95" customHeight="1" x14ac:dyDescent="0.2">
      <c r="A29" s="206" t="s">
        <v>3386</v>
      </c>
      <c r="B29" s="206" t="s">
        <v>3387</v>
      </c>
      <c r="C29" s="200">
        <f>C24</f>
        <v>4</v>
      </c>
      <c r="D29" s="200" t="s">
        <v>3222</v>
      </c>
      <c r="E29" s="207">
        <v>13800</v>
      </c>
      <c r="F29" s="208">
        <f t="shared" si="1"/>
        <v>55200</v>
      </c>
      <c r="G29" s="208"/>
      <c r="H29" s="208"/>
      <c r="I29" s="208"/>
      <c r="J29" s="209" t="s">
        <v>3388</v>
      </c>
      <c r="K29" s="210"/>
      <c r="L29" s="211">
        <f>0.3*C29</f>
        <v>1.2</v>
      </c>
      <c r="M29" s="211"/>
      <c r="N29" s="211"/>
    </row>
    <row r="30" spans="1:14" ht="21.95" customHeight="1" x14ac:dyDescent="0.2">
      <c r="A30" s="206" t="s">
        <v>3389</v>
      </c>
      <c r="B30" s="206" t="s">
        <v>3390</v>
      </c>
      <c r="C30" s="200">
        <f>C24</f>
        <v>4</v>
      </c>
      <c r="D30" s="200" t="s">
        <v>3234</v>
      </c>
      <c r="E30" s="208">
        <v>9800</v>
      </c>
      <c r="F30" s="208">
        <f t="shared" si="1"/>
        <v>39200</v>
      </c>
      <c r="G30" s="208"/>
      <c r="H30" s="208"/>
      <c r="I30" s="208"/>
      <c r="J30" s="209" t="s">
        <v>3391</v>
      </c>
      <c r="K30" s="210">
        <f>0.2*C30</f>
        <v>0.8</v>
      </c>
      <c r="L30" s="211"/>
      <c r="M30" s="211"/>
      <c r="N30" s="211"/>
    </row>
    <row r="31" spans="1:14" ht="21.95" customHeight="1" x14ac:dyDescent="0.2">
      <c r="A31" s="206" t="s">
        <v>3392</v>
      </c>
      <c r="B31" s="206" t="s">
        <v>3393</v>
      </c>
      <c r="C31" s="200">
        <f>C24</f>
        <v>4</v>
      </c>
      <c r="D31" s="200" t="s">
        <v>3222</v>
      </c>
      <c r="E31" s="208">
        <v>1150</v>
      </c>
      <c r="F31" s="208">
        <f t="shared" si="1"/>
        <v>4600</v>
      </c>
      <c r="G31" s="208"/>
      <c r="H31" s="208"/>
      <c r="I31" s="208"/>
      <c r="J31" s="209"/>
      <c r="K31" s="210"/>
      <c r="L31" s="211"/>
      <c r="M31" s="211"/>
      <c r="N31" s="211"/>
    </row>
    <row r="32" spans="1:14" ht="21.95" customHeight="1" x14ac:dyDescent="0.2">
      <c r="A32" s="206" t="s">
        <v>3394</v>
      </c>
      <c r="B32" s="206" t="s">
        <v>3395</v>
      </c>
      <c r="C32" s="200">
        <f>C24*6</f>
        <v>24</v>
      </c>
      <c r="D32" s="200" t="s">
        <v>3264</v>
      </c>
      <c r="E32" s="208">
        <v>1829</v>
      </c>
      <c r="F32" s="208">
        <f t="shared" si="1"/>
        <v>43896</v>
      </c>
      <c r="G32" s="208"/>
      <c r="H32" s="208"/>
      <c r="I32" s="208"/>
      <c r="J32" s="214" t="s">
        <v>3396</v>
      </c>
      <c r="K32" s="210"/>
      <c r="L32" s="211">
        <f>C32*0.023</f>
        <v>0.55200000000000005</v>
      </c>
      <c r="M32" s="211"/>
      <c r="N32" s="211"/>
    </row>
    <row r="33" spans="1:14" ht="21.95" customHeight="1" x14ac:dyDescent="0.2">
      <c r="A33" s="206" t="s">
        <v>3397</v>
      </c>
      <c r="B33" s="206" t="s">
        <v>3393</v>
      </c>
      <c r="C33" s="200">
        <f>C24</f>
        <v>4</v>
      </c>
      <c r="D33" s="200" t="s">
        <v>3222</v>
      </c>
      <c r="E33" s="208">
        <v>15000</v>
      </c>
      <c r="F33" s="208">
        <f t="shared" si="1"/>
        <v>60000</v>
      </c>
      <c r="G33" s="208"/>
      <c r="H33" s="208"/>
      <c r="I33" s="208"/>
      <c r="J33" s="209"/>
      <c r="K33" s="210"/>
      <c r="L33" s="211"/>
      <c r="M33" s="211"/>
      <c r="N33" s="211"/>
    </row>
    <row r="34" spans="1:14" ht="21.95" customHeight="1" x14ac:dyDescent="0.2">
      <c r="A34" s="206" t="s">
        <v>3344</v>
      </c>
      <c r="B34" s="206" t="s">
        <v>3345</v>
      </c>
      <c r="C34" s="200">
        <f>C24</f>
        <v>4</v>
      </c>
      <c r="D34" s="200" t="s">
        <v>3222</v>
      </c>
      <c r="E34" s="208">
        <v>2000</v>
      </c>
      <c r="F34" s="208">
        <f t="shared" si="1"/>
        <v>8000</v>
      </c>
      <c r="G34" s="208"/>
      <c r="H34" s="208"/>
      <c r="I34" s="208"/>
      <c r="J34" s="209"/>
      <c r="K34" s="210"/>
      <c r="L34" s="211"/>
      <c r="M34" s="211"/>
      <c r="N34" s="211"/>
    </row>
    <row r="35" spans="1:14" ht="21.95" customHeight="1" x14ac:dyDescent="0.2">
      <c r="A35" s="206" t="s">
        <v>3398</v>
      </c>
      <c r="B35" s="206" t="s">
        <v>3399</v>
      </c>
      <c r="C35" s="200">
        <f>C24</f>
        <v>4</v>
      </c>
      <c r="D35" s="200" t="s">
        <v>3222</v>
      </c>
      <c r="E35" s="208">
        <v>8600</v>
      </c>
      <c r="F35" s="208">
        <f t="shared" si="1"/>
        <v>34400</v>
      </c>
      <c r="G35" s="208"/>
      <c r="H35" s="208"/>
      <c r="I35" s="208"/>
      <c r="J35" s="209" t="s">
        <v>3400</v>
      </c>
      <c r="K35" s="210"/>
      <c r="L35" s="211">
        <f>0.091*C35</f>
        <v>0.36399999999999999</v>
      </c>
      <c r="M35" s="211"/>
      <c r="N35" s="211"/>
    </row>
    <row r="36" spans="1:14" ht="21.95" customHeight="1" x14ac:dyDescent="0.2">
      <c r="A36" s="206" t="s">
        <v>3370</v>
      </c>
      <c r="B36" s="206" t="s">
        <v>3371</v>
      </c>
      <c r="C36" s="200">
        <f>C24*30</f>
        <v>120</v>
      </c>
      <c r="D36" s="200" t="s">
        <v>1348</v>
      </c>
      <c r="E36" s="208">
        <v>290</v>
      </c>
      <c r="F36" s="208">
        <f>INT(E36*C36)</f>
        <v>34800</v>
      </c>
      <c r="G36" s="208"/>
      <c r="H36" s="208"/>
      <c r="I36" s="208"/>
      <c r="J36" s="214" t="s">
        <v>3372</v>
      </c>
      <c r="K36" s="210"/>
      <c r="L36" s="211">
        <f>C36*0.055</f>
        <v>6.6</v>
      </c>
      <c r="M36" s="211"/>
      <c r="N36" s="211"/>
    </row>
    <row r="37" spans="1:14" ht="21.95" customHeight="1" x14ac:dyDescent="0.2">
      <c r="A37" s="236" t="s">
        <v>3401</v>
      </c>
      <c r="B37" s="206"/>
      <c r="C37" s="200">
        <v>1</v>
      </c>
      <c r="D37" s="200" t="s">
        <v>3374</v>
      </c>
      <c r="E37" s="208"/>
      <c r="F37" s="208"/>
      <c r="G37" s="208"/>
      <c r="H37" s="208"/>
      <c r="I37" s="208"/>
      <c r="J37" s="214"/>
      <c r="K37" s="210"/>
      <c r="L37" s="211"/>
      <c r="M37" s="211"/>
      <c r="N37" s="211"/>
    </row>
    <row r="38" spans="1:14" ht="21.95" customHeight="1" x14ac:dyDescent="0.2">
      <c r="A38" s="206" t="s">
        <v>3375</v>
      </c>
      <c r="B38" s="206" t="s">
        <v>3355</v>
      </c>
      <c r="C38" s="200">
        <f>C37</f>
        <v>1</v>
      </c>
      <c r="D38" s="200" t="s">
        <v>3222</v>
      </c>
      <c r="E38" s="208">
        <v>66900</v>
      </c>
      <c r="F38" s="208">
        <f>INT(E38*C38)</f>
        <v>66900</v>
      </c>
      <c r="G38" s="208"/>
      <c r="H38" s="208"/>
      <c r="I38" s="208"/>
      <c r="J38" s="209" t="s">
        <v>3402</v>
      </c>
      <c r="K38" s="210"/>
      <c r="L38" s="211">
        <f>0.338*C38</f>
        <v>0.33800000000000002</v>
      </c>
      <c r="M38" s="211"/>
      <c r="N38" s="211"/>
    </row>
    <row r="39" spans="1:14" ht="21.95" customHeight="1" x14ac:dyDescent="0.2">
      <c r="A39" s="206" t="s">
        <v>3378</v>
      </c>
      <c r="B39" s="206" t="s">
        <v>3379</v>
      </c>
      <c r="C39" s="200">
        <f>C37</f>
        <v>1</v>
      </c>
      <c r="D39" s="200" t="s">
        <v>3234</v>
      </c>
      <c r="E39" s="208">
        <v>17600</v>
      </c>
      <c r="F39" s="208">
        <f>INT(E39*C39)</f>
        <v>17600</v>
      </c>
      <c r="G39" s="208"/>
      <c r="H39" s="208"/>
      <c r="I39" s="208"/>
      <c r="J39" s="209"/>
      <c r="K39" s="210"/>
      <c r="L39" s="211"/>
      <c r="M39" s="211"/>
      <c r="N39" s="211"/>
    </row>
    <row r="40" spans="1:14" ht="21.95" customHeight="1" x14ac:dyDescent="0.2">
      <c r="A40" s="206" t="s">
        <v>3392</v>
      </c>
      <c r="B40" s="206" t="s">
        <v>3403</v>
      </c>
      <c r="C40" s="200">
        <f>C37</f>
        <v>1</v>
      </c>
      <c r="D40" s="200" t="s">
        <v>3222</v>
      </c>
      <c r="E40" s="208">
        <v>3050</v>
      </c>
      <c r="F40" s="208">
        <f>INT(E40*C40)</f>
        <v>3050</v>
      </c>
      <c r="G40" s="208"/>
      <c r="H40" s="208"/>
      <c r="I40" s="208"/>
      <c r="J40" s="209"/>
      <c r="K40" s="210"/>
      <c r="L40" s="211"/>
      <c r="M40" s="211"/>
      <c r="N40" s="211"/>
    </row>
    <row r="41" spans="1:14" ht="21.95" customHeight="1" x14ac:dyDescent="0.2">
      <c r="A41" s="206" t="s">
        <v>3394</v>
      </c>
      <c r="B41" s="206" t="s">
        <v>3395</v>
      </c>
      <c r="C41" s="200">
        <f>C37*6</f>
        <v>6</v>
      </c>
      <c r="D41" s="200" t="s">
        <v>3264</v>
      </c>
      <c r="E41" s="208">
        <v>1829</v>
      </c>
      <c r="F41" s="208">
        <f>INT(E41*C41)</f>
        <v>10974</v>
      </c>
      <c r="G41" s="208"/>
      <c r="H41" s="208"/>
      <c r="I41" s="208"/>
      <c r="J41" s="214" t="s">
        <v>3396</v>
      </c>
      <c r="K41" s="210"/>
      <c r="L41" s="211">
        <f>C41*0.023</f>
        <v>0.13800000000000001</v>
      </c>
      <c r="M41" s="211"/>
      <c r="N41" s="211"/>
    </row>
    <row r="42" spans="1:14" ht="21.95" customHeight="1" x14ac:dyDescent="0.2">
      <c r="A42" s="206" t="s">
        <v>3397</v>
      </c>
      <c r="B42" s="206" t="s">
        <v>3393</v>
      </c>
      <c r="C42" s="200">
        <f>C37</f>
        <v>1</v>
      </c>
      <c r="D42" s="200" t="s">
        <v>3222</v>
      </c>
      <c r="E42" s="208">
        <v>15000</v>
      </c>
      <c r="F42" s="208">
        <f>INT(E42*C42)</f>
        <v>15000</v>
      </c>
      <c r="G42" s="208"/>
      <c r="H42" s="208"/>
      <c r="I42" s="208"/>
      <c r="J42" s="209"/>
      <c r="K42" s="210"/>
      <c r="L42" s="211"/>
      <c r="M42" s="211"/>
      <c r="N42" s="211"/>
    </row>
    <row r="43" spans="1:14" ht="21.95" customHeight="1" x14ac:dyDescent="0.2">
      <c r="A43" s="236" t="s">
        <v>3404</v>
      </c>
      <c r="B43" s="206"/>
      <c r="C43" s="200">
        <v>1</v>
      </c>
      <c r="D43" s="200" t="s">
        <v>3374</v>
      </c>
      <c r="E43" s="208"/>
      <c r="F43" s="208"/>
      <c r="G43" s="208"/>
      <c r="H43" s="208"/>
      <c r="I43" s="208"/>
      <c r="J43" s="214"/>
      <c r="K43" s="210"/>
      <c r="L43" s="211"/>
      <c r="M43" s="211"/>
      <c r="N43" s="211"/>
    </row>
    <row r="44" spans="1:14" ht="21.95" customHeight="1" x14ac:dyDescent="0.2">
      <c r="A44" s="206" t="s">
        <v>3375</v>
      </c>
      <c r="B44" s="206" t="s">
        <v>3376</v>
      </c>
      <c r="C44" s="200">
        <f>C43</f>
        <v>1</v>
      </c>
      <c r="D44" s="200" t="s">
        <v>3222</v>
      </c>
      <c r="E44" s="208">
        <v>53600</v>
      </c>
      <c r="F44" s="208">
        <f>INT(E44*C44)</f>
        <v>53600</v>
      </c>
      <c r="G44" s="208"/>
      <c r="H44" s="208"/>
      <c r="I44" s="208"/>
      <c r="J44" s="209" t="s">
        <v>3377</v>
      </c>
      <c r="K44" s="210"/>
      <c r="L44" s="211">
        <f>0.26*C44</f>
        <v>0.26</v>
      </c>
      <c r="M44" s="211"/>
      <c r="N44" s="211"/>
    </row>
    <row r="45" spans="1:14" ht="21.95" customHeight="1" x14ac:dyDescent="0.2">
      <c r="A45" s="206" t="s">
        <v>3378</v>
      </c>
      <c r="B45" s="206" t="s">
        <v>3379</v>
      </c>
      <c r="C45" s="200">
        <f>C43</f>
        <v>1</v>
      </c>
      <c r="D45" s="200" t="s">
        <v>3234</v>
      </c>
      <c r="E45" s="208">
        <v>17600</v>
      </c>
      <c r="F45" s="208">
        <f>INT(E45*C45)</f>
        <v>17600</v>
      </c>
      <c r="G45" s="208"/>
      <c r="H45" s="208"/>
      <c r="I45" s="208"/>
      <c r="J45" s="209"/>
      <c r="K45" s="210"/>
      <c r="L45" s="211"/>
      <c r="M45" s="211"/>
      <c r="N45" s="211"/>
    </row>
    <row r="46" spans="1:14" ht="21.95" customHeight="1" x14ac:dyDescent="0.2">
      <c r="A46" s="206" t="s">
        <v>3392</v>
      </c>
      <c r="B46" s="206" t="s">
        <v>3393</v>
      </c>
      <c r="C46" s="200">
        <f>C43</f>
        <v>1</v>
      </c>
      <c r="D46" s="200" t="s">
        <v>3222</v>
      </c>
      <c r="E46" s="208">
        <v>1150</v>
      </c>
      <c r="F46" s="208">
        <f>INT(E46*C46)</f>
        <v>1150</v>
      </c>
      <c r="G46" s="208"/>
      <c r="H46" s="208"/>
      <c r="I46" s="208"/>
      <c r="J46" s="209"/>
      <c r="K46" s="210"/>
      <c r="L46" s="211"/>
      <c r="M46" s="211"/>
      <c r="N46" s="211"/>
    </row>
    <row r="47" spans="1:14" ht="21.95" customHeight="1" x14ac:dyDescent="0.2">
      <c r="A47" s="206" t="s">
        <v>3394</v>
      </c>
      <c r="B47" s="206" t="s">
        <v>3395</v>
      </c>
      <c r="C47" s="200">
        <f>C43*6</f>
        <v>6</v>
      </c>
      <c r="D47" s="200" t="s">
        <v>3264</v>
      </c>
      <c r="E47" s="208">
        <v>1829</v>
      </c>
      <c r="F47" s="208">
        <f>INT(E47*C47)</f>
        <v>10974</v>
      </c>
      <c r="G47" s="208"/>
      <c r="H47" s="208"/>
      <c r="I47" s="208"/>
      <c r="J47" s="214" t="s">
        <v>3396</v>
      </c>
      <c r="K47" s="210"/>
      <c r="L47" s="211">
        <f>C47*0.023</f>
        <v>0.13800000000000001</v>
      </c>
      <c r="M47" s="211"/>
      <c r="N47" s="211"/>
    </row>
    <row r="48" spans="1:14" ht="21.95" customHeight="1" x14ac:dyDescent="0.2">
      <c r="A48" s="206" t="s">
        <v>3397</v>
      </c>
      <c r="B48" s="206" t="s">
        <v>3393</v>
      </c>
      <c r="C48" s="200">
        <f>C43</f>
        <v>1</v>
      </c>
      <c r="D48" s="200" t="s">
        <v>3222</v>
      </c>
      <c r="E48" s="208">
        <v>15000</v>
      </c>
      <c r="F48" s="208">
        <f>INT(E48*C48)</f>
        <v>15000</v>
      </c>
      <c r="G48" s="208"/>
      <c r="H48" s="208"/>
      <c r="I48" s="208"/>
      <c r="J48" s="209"/>
      <c r="K48" s="210"/>
      <c r="L48" s="211"/>
      <c r="M48" s="211"/>
      <c r="N48" s="211"/>
    </row>
    <row r="49" spans="1:14" ht="21.95" customHeight="1" x14ac:dyDescent="0.2">
      <c r="A49" s="200" t="s">
        <v>3274</v>
      </c>
      <c r="B49" s="206"/>
      <c r="C49" s="200"/>
      <c r="D49" s="200"/>
      <c r="E49" s="208"/>
      <c r="F49" s="208">
        <f>SUM(F5:F48)</f>
        <v>4514739</v>
      </c>
      <c r="G49" s="208"/>
      <c r="H49" s="208"/>
      <c r="I49" s="208"/>
      <c r="J49" s="209"/>
      <c r="K49" s="237">
        <f>SUM(K5:K48)</f>
        <v>5.1540000000000008</v>
      </c>
      <c r="L49" s="237">
        <f>SUM(L5:L48)</f>
        <v>16.456000000000003</v>
      </c>
      <c r="M49" s="237">
        <f>SUM(M5:M48)</f>
        <v>0</v>
      </c>
      <c r="N49" s="237">
        <f>SUM(N5:N48)</f>
        <v>0.64200000000000002</v>
      </c>
    </row>
    <row r="50" spans="1:14" ht="21.95" customHeight="1" x14ac:dyDescent="0.2">
      <c r="A50" s="206"/>
      <c r="B50" s="206"/>
      <c r="C50" s="200"/>
      <c r="D50" s="200"/>
      <c r="E50" s="208"/>
      <c r="F50" s="208"/>
      <c r="G50" s="208"/>
      <c r="H50" s="208"/>
      <c r="I50" s="208"/>
      <c r="J50" s="209"/>
      <c r="K50" s="210"/>
      <c r="L50" s="211"/>
      <c r="M50" s="211"/>
      <c r="N50" s="211"/>
    </row>
    <row r="51" spans="1:14" ht="21.95" customHeight="1" x14ac:dyDescent="0.2">
      <c r="A51" s="215" t="s">
        <v>3275</v>
      </c>
      <c r="B51" s="206"/>
      <c r="C51" s="200"/>
      <c r="D51" s="200"/>
      <c r="E51" s="208"/>
      <c r="F51" s="208"/>
      <c r="G51" s="208"/>
      <c r="H51" s="208"/>
      <c r="I51" s="208"/>
      <c r="J51" s="209"/>
      <c r="K51" s="210"/>
      <c r="L51" s="211"/>
      <c r="M51" s="211"/>
      <c r="N51" s="211"/>
    </row>
    <row r="52" spans="1:14" ht="21.95" customHeight="1" x14ac:dyDescent="0.2">
      <c r="A52" s="206" t="s">
        <v>3276</v>
      </c>
      <c r="B52" s="206"/>
      <c r="C52" s="216">
        <f>K49</f>
        <v>5.1540000000000008</v>
      </c>
      <c r="D52" s="217" t="s">
        <v>3277</v>
      </c>
      <c r="E52" s="218"/>
      <c r="F52" s="208"/>
      <c r="G52" s="218">
        <v>104168</v>
      </c>
      <c r="H52" s="208">
        <f>INT(C52*G52)</f>
        <v>536881</v>
      </c>
      <c r="I52" s="208"/>
      <c r="J52" s="209"/>
      <c r="K52" s="210"/>
      <c r="L52" s="211"/>
      <c r="M52" s="211"/>
      <c r="N52" s="211"/>
    </row>
    <row r="53" spans="1:14" ht="21.95" customHeight="1" x14ac:dyDescent="0.2">
      <c r="A53" s="206" t="s">
        <v>3278</v>
      </c>
      <c r="B53" s="206"/>
      <c r="C53" s="216">
        <f>L49</f>
        <v>16.456000000000003</v>
      </c>
      <c r="D53" s="217" t="s">
        <v>3277</v>
      </c>
      <c r="E53" s="218"/>
      <c r="F53" s="208"/>
      <c r="G53" s="218">
        <v>87861</v>
      </c>
      <c r="H53" s="208">
        <f>INT(C53*G53)</f>
        <v>1445840</v>
      </c>
      <c r="I53" s="208"/>
      <c r="J53" s="209"/>
      <c r="K53" s="210"/>
      <c r="L53" s="211"/>
      <c r="M53" s="211"/>
      <c r="N53" s="211"/>
    </row>
    <row r="54" spans="1:14" ht="21.95" customHeight="1" x14ac:dyDescent="0.2">
      <c r="A54" s="206" t="s">
        <v>3279</v>
      </c>
      <c r="B54" s="206"/>
      <c r="C54" s="216">
        <f>M49</f>
        <v>0</v>
      </c>
      <c r="D54" s="217" t="s">
        <v>3277</v>
      </c>
      <c r="E54" s="218"/>
      <c r="F54" s="208"/>
      <c r="G54" s="218">
        <v>92341</v>
      </c>
      <c r="H54" s="208">
        <f>INT(C54*G54)</f>
        <v>0</v>
      </c>
      <c r="I54" s="208"/>
      <c r="J54" s="209"/>
      <c r="K54" s="210"/>
      <c r="L54" s="211"/>
      <c r="M54" s="211"/>
      <c r="N54" s="211"/>
    </row>
    <row r="55" spans="1:14" ht="21.95" customHeight="1" x14ac:dyDescent="0.2">
      <c r="A55" s="206" t="s">
        <v>3280</v>
      </c>
      <c r="B55" s="206"/>
      <c r="C55" s="216">
        <f>N49</f>
        <v>0.64200000000000002</v>
      </c>
      <c r="D55" s="217" t="s">
        <v>3277</v>
      </c>
      <c r="E55" s="218"/>
      <c r="F55" s="208"/>
      <c r="G55" s="218">
        <v>86008</v>
      </c>
      <c r="H55" s="208">
        <f>INT(C55*G55)</f>
        <v>55217</v>
      </c>
      <c r="I55" s="208"/>
      <c r="J55" s="209"/>
      <c r="K55" s="210"/>
      <c r="L55" s="211"/>
      <c r="M55" s="211"/>
      <c r="N55" s="211"/>
    </row>
    <row r="56" spans="1:14" ht="21.95" customHeight="1" x14ac:dyDescent="0.2">
      <c r="A56" s="200" t="s">
        <v>3281</v>
      </c>
      <c r="B56" s="206"/>
      <c r="C56" s="200"/>
      <c r="D56" s="200"/>
      <c r="E56" s="208"/>
      <c r="F56" s="208"/>
      <c r="G56" s="208"/>
      <c r="H56" s="208">
        <f>SUM(H52:H55)</f>
        <v>2037938</v>
      </c>
      <c r="I56" s="208"/>
      <c r="J56" s="209"/>
      <c r="K56" s="210"/>
      <c r="L56" s="211"/>
      <c r="M56" s="211"/>
      <c r="N56" s="211"/>
    </row>
    <row r="57" spans="1:14" ht="21.95" customHeight="1" x14ac:dyDescent="0.2">
      <c r="A57" s="206"/>
      <c r="B57" s="206"/>
      <c r="C57" s="200"/>
      <c r="D57" s="200"/>
      <c r="E57" s="208"/>
      <c r="F57" s="208"/>
      <c r="G57" s="208"/>
      <c r="H57" s="208"/>
      <c r="I57" s="208"/>
      <c r="J57" s="209"/>
      <c r="K57" s="210"/>
      <c r="L57" s="211"/>
      <c r="M57" s="211"/>
      <c r="N57" s="211"/>
    </row>
    <row r="58" spans="1:14" ht="21.95" customHeight="1" x14ac:dyDescent="0.2">
      <c r="A58" s="215" t="s">
        <v>3282</v>
      </c>
      <c r="B58" s="206"/>
      <c r="C58" s="200"/>
      <c r="D58" s="200"/>
      <c r="E58" s="220"/>
      <c r="F58" s="208"/>
      <c r="G58" s="208"/>
      <c r="H58" s="208"/>
      <c r="I58" s="208"/>
      <c r="J58" s="221"/>
      <c r="K58" s="210"/>
      <c r="L58" s="211"/>
      <c r="M58" s="211"/>
    </row>
    <row r="59" spans="1:14" ht="21.95" customHeight="1" x14ac:dyDescent="0.2">
      <c r="A59" s="200" t="s">
        <v>2147</v>
      </c>
      <c r="B59" s="206"/>
      <c r="C59" s="200"/>
      <c r="D59" s="200"/>
      <c r="E59" s="220"/>
      <c r="F59" s="208"/>
      <c r="G59" s="218"/>
      <c r="H59" s="208"/>
      <c r="I59" s="208">
        <f>F49</f>
        <v>4514739</v>
      </c>
      <c r="J59" s="221"/>
      <c r="K59" s="210"/>
      <c r="L59" s="211"/>
      <c r="M59" s="211"/>
    </row>
    <row r="60" spans="1:14" ht="21.95" customHeight="1" x14ac:dyDescent="0.2">
      <c r="A60" s="200" t="s">
        <v>2148</v>
      </c>
      <c r="B60" s="206" t="s">
        <v>3283</v>
      </c>
      <c r="C60" s="222">
        <v>0.78</v>
      </c>
      <c r="D60" s="200" t="s">
        <v>3284</v>
      </c>
      <c r="E60" s="220"/>
      <c r="F60" s="208"/>
      <c r="G60" s="218"/>
      <c r="H60" s="208"/>
      <c r="I60" s="208">
        <f>I59*C60*0.01</f>
        <v>35214.964200000002</v>
      </c>
      <c r="J60" s="221"/>
      <c r="K60" s="210"/>
      <c r="L60" s="211"/>
      <c r="M60" s="211"/>
    </row>
    <row r="61" spans="1:14" ht="21.95" customHeight="1" x14ac:dyDescent="0.2">
      <c r="A61" s="200" t="s">
        <v>3285</v>
      </c>
      <c r="B61" s="206"/>
      <c r="C61" s="222"/>
      <c r="D61" s="200"/>
      <c r="E61" s="220"/>
      <c r="F61" s="208"/>
      <c r="G61" s="218"/>
      <c r="H61" s="208"/>
      <c r="I61" s="208">
        <f>SUM(I59:I60)</f>
        <v>4549953.9642000003</v>
      </c>
      <c r="J61" s="221"/>
      <c r="K61" s="210"/>
      <c r="L61" s="211"/>
      <c r="M61" s="211"/>
    </row>
    <row r="62" spans="1:14" ht="21.95" customHeight="1" x14ac:dyDescent="0.2">
      <c r="A62" s="200" t="s">
        <v>3286</v>
      </c>
      <c r="B62" s="206"/>
      <c r="C62" s="222"/>
      <c r="D62" s="200"/>
      <c r="E62" s="220"/>
      <c r="F62" s="208"/>
      <c r="G62" s="218"/>
      <c r="H62" s="208"/>
      <c r="I62" s="208">
        <f>H56</f>
        <v>2037938</v>
      </c>
      <c r="J62" s="221"/>
      <c r="K62" s="210"/>
      <c r="L62" s="211"/>
      <c r="M62" s="211"/>
    </row>
    <row r="63" spans="1:14" ht="21.95" customHeight="1" x14ac:dyDescent="0.2">
      <c r="A63" s="200" t="s">
        <v>2150</v>
      </c>
      <c r="B63" s="206" t="s">
        <v>3287</v>
      </c>
      <c r="C63" s="222">
        <v>122.12</v>
      </c>
      <c r="D63" s="200" t="s">
        <v>3284</v>
      </c>
      <c r="E63" s="220"/>
      <c r="F63" s="208"/>
      <c r="G63" s="218"/>
      <c r="H63" s="208"/>
      <c r="I63" s="208">
        <f>I62*C63*0.01</f>
        <v>2488729.8856000002</v>
      </c>
      <c r="J63" s="221"/>
      <c r="K63" s="210"/>
      <c r="L63" s="211"/>
      <c r="M63" s="211"/>
    </row>
    <row r="64" spans="1:14" ht="21.95" customHeight="1" x14ac:dyDescent="0.2">
      <c r="A64" s="200" t="s">
        <v>2151</v>
      </c>
      <c r="B64" s="206" t="s">
        <v>3288</v>
      </c>
      <c r="C64" s="222">
        <v>33.85</v>
      </c>
      <c r="D64" s="200" t="s">
        <v>3284</v>
      </c>
      <c r="E64" s="220"/>
      <c r="F64" s="208"/>
      <c r="G64" s="218"/>
      <c r="H64" s="208"/>
      <c r="I64" s="208">
        <f>I63*C64*0.01</f>
        <v>842435.06627560011</v>
      </c>
      <c r="J64" s="221"/>
      <c r="K64" s="210"/>
      <c r="L64" s="211"/>
      <c r="M64" s="211"/>
    </row>
    <row r="65" spans="1:13" ht="21.95" customHeight="1" x14ac:dyDescent="0.2">
      <c r="A65" s="200" t="s">
        <v>3285</v>
      </c>
      <c r="B65" s="206"/>
      <c r="C65" s="222"/>
      <c r="D65" s="200"/>
      <c r="E65" s="220"/>
      <c r="F65" s="208"/>
      <c r="G65" s="218"/>
      <c r="H65" s="208"/>
      <c r="I65" s="208">
        <f>I63+I64</f>
        <v>3331164.9518756</v>
      </c>
      <c r="J65" s="221"/>
      <c r="K65" s="210"/>
      <c r="L65" s="211"/>
      <c r="M65" s="211"/>
    </row>
    <row r="66" spans="1:13" ht="21.95" customHeight="1" x14ac:dyDescent="0.2">
      <c r="A66" s="200" t="s">
        <v>3289</v>
      </c>
      <c r="B66" s="206" t="s">
        <v>3290</v>
      </c>
      <c r="C66" s="222">
        <v>5.39</v>
      </c>
      <c r="D66" s="200" t="s">
        <v>3284</v>
      </c>
      <c r="E66" s="220"/>
      <c r="F66" s="208"/>
      <c r="G66" s="218"/>
      <c r="H66" s="208"/>
      <c r="I66" s="208">
        <f>I61*C66*0.01</f>
        <v>245242.51867038</v>
      </c>
      <c r="J66" s="221"/>
      <c r="K66" s="210"/>
      <c r="L66" s="211"/>
      <c r="M66" s="211"/>
    </row>
    <row r="67" spans="1:13" ht="21.95" customHeight="1" x14ac:dyDescent="0.2">
      <c r="A67" s="200" t="s">
        <v>3291</v>
      </c>
      <c r="B67" s="206"/>
      <c r="C67" s="222"/>
      <c r="D67" s="200"/>
      <c r="E67" s="220"/>
      <c r="F67" s="208"/>
      <c r="G67" s="218"/>
      <c r="H67" s="208"/>
      <c r="I67" s="208">
        <f>I61+I65+I66</f>
        <v>8126361.4347459804</v>
      </c>
      <c r="J67" s="221"/>
      <c r="K67" s="210"/>
      <c r="L67" s="211"/>
      <c r="M67" s="211"/>
    </row>
    <row r="68" spans="1:13" ht="21.95" customHeight="1" x14ac:dyDescent="0.2">
      <c r="A68" s="200" t="s">
        <v>2170</v>
      </c>
      <c r="B68" s="206" t="s">
        <v>3292</v>
      </c>
      <c r="C68" s="222">
        <v>7</v>
      </c>
      <c r="D68" s="200" t="s">
        <v>3284</v>
      </c>
      <c r="E68" s="220"/>
      <c r="F68" s="208"/>
      <c r="G68" s="218"/>
      <c r="H68" s="208"/>
      <c r="I68" s="208">
        <f>I67*C68*0.01</f>
        <v>568845.30043221859</v>
      </c>
      <c r="J68" s="221"/>
      <c r="K68" s="210"/>
      <c r="L68" s="211"/>
      <c r="M68" s="211"/>
    </row>
    <row r="69" spans="1:13" ht="21.95" customHeight="1" x14ac:dyDescent="0.2">
      <c r="A69" s="200" t="s">
        <v>3293</v>
      </c>
      <c r="B69" s="206" t="s">
        <v>3294</v>
      </c>
      <c r="C69" s="222">
        <v>25</v>
      </c>
      <c r="D69" s="200" t="s">
        <v>3284</v>
      </c>
      <c r="E69" s="220"/>
      <c r="F69" s="208"/>
      <c r="G69" s="218"/>
      <c r="H69" s="208"/>
      <c r="I69" s="208">
        <f>(I65+I66+I68)*C69*0.01</f>
        <v>1036313.1927445497</v>
      </c>
      <c r="J69" s="221"/>
      <c r="K69" s="210"/>
      <c r="L69" s="211"/>
      <c r="M69" s="211"/>
    </row>
    <row r="70" spans="1:13" ht="21.95" customHeight="1" x14ac:dyDescent="0.2">
      <c r="A70" s="200" t="s">
        <v>3295</v>
      </c>
      <c r="B70" s="225"/>
      <c r="C70" s="200" t="s">
        <v>68</v>
      </c>
      <c r="D70" s="200" t="s">
        <v>68</v>
      </c>
      <c r="E70" s="220"/>
      <c r="F70" s="208"/>
      <c r="G70" s="218"/>
      <c r="H70" s="208"/>
      <c r="I70" s="208">
        <f>I67+I68+I69</f>
        <v>9731519.927922748</v>
      </c>
      <c r="J70" s="221"/>
      <c r="K70" s="210"/>
      <c r="L70" s="211"/>
      <c r="M70" s="211"/>
    </row>
    <row r="71" spans="1:13" ht="21.95" customHeight="1" x14ac:dyDescent="0.2">
      <c r="A71" s="200" t="s">
        <v>3296</v>
      </c>
      <c r="B71" s="217"/>
      <c r="C71" s="222">
        <v>10</v>
      </c>
      <c r="D71" s="200" t="s">
        <v>3297</v>
      </c>
      <c r="E71" s="220"/>
      <c r="F71" s="208"/>
      <c r="G71" s="218"/>
      <c r="H71" s="208"/>
      <c r="I71" s="208">
        <f>I70*10%</f>
        <v>973151.9927922748</v>
      </c>
      <c r="J71" s="221"/>
      <c r="K71" s="210"/>
      <c r="L71" s="211"/>
      <c r="M71" s="211"/>
    </row>
    <row r="72" spans="1:13" ht="21.95" customHeight="1" x14ac:dyDescent="0.2">
      <c r="A72" s="200" t="s">
        <v>3298</v>
      </c>
      <c r="B72" s="217"/>
      <c r="C72" s="200"/>
      <c r="D72" s="200"/>
      <c r="E72" s="220"/>
      <c r="F72" s="208"/>
      <c r="G72" s="218"/>
      <c r="H72" s="227" t="s">
        <v>3299</v>
      </c>
      <c r="I72" s="208">
        <f>ROUNDDOWN((I70+I71),-3)</f>
        <v>10704000</v>
      </c>
      <c r="J72" s="221"/>
      <c r="K72" s="210"/>
      <c r="L72" s="211"/>
      <c r="M72" s="211"/>
    </row>
    <row r="73" spans="1:13" ht="21.95" customHeight="1" x14ac:dyDescent="0.2">
      <c r="A73" s="200"/>
      <c r="B73" s="217"/>
      <c r="C73" s="200"/>
      <c r="D73" s="200"/>
      <c r="E73" s="220"/>
      <c r="F73" s="208"/>
      <c r="G73" s="218"/>
      <c r="H73" s="227"/>
      <c r="I73" s="208"/>
      <c r="J73" s="221"/>
      <c r="K73" s="210"/>
      <c r="L73" s="211"/>
      <c r="M73" s="211"/>
    </row>
    <row r="74" spans="1:13" ht="21.95" customHeight="1" x14ac:dyDescent="0.2">
      <c r="A74" s="200"/>
      <c r="B74" s="217"/>
      <c r="C74" s="200"/>
      <c r="D74" s="200"/>
      <c r="E74" s="220"/>
      <c r="F74" s="208"/>
      <c r="G74" s="218"/>
      <c r="H74" s="227"/>
      <c r="I74" s="208"/>
      <c r="J74" s="221"/>
      <c r="K74" s="210"/>
      <c r="L74" s="211"/>
      <c r="M74" s="211"/>
    </row>
    <row r="75" spans="1:13" ht="21.95" customHeight="1" x14ac:dyDescent="0.2">
      <c r="A75" s="200"/>
      <c r="B75" s="217"/>
      <c r="C75" s="200"/>
      <c r="D75" s="200"/>
      <c r="E75" s="220"/>
      <c r="F75" s="208"/>
      <c r="G75" s="218"/>
      <c r="H75" s="227"/>
      <c r="I75" s="208"/>
      <c r="J75" s="221"/>
      <c r="K75" s="210"/>
      <c r="L75" s="211"/>
      <c r="M75" s="211"/>
    </row>
    <row r="76" spans="1:13" ht="21.95" customHeight="1" x14ac:dyDescent="0.2">
      <c r="A76" s="200"/>
      <c r="B76" s="217"/>
      <c r="C76" s="200"/>
      <c r="D76" s="200"/>
      <c r="E76" s="220"/>
      <c r="F76" s="208"/>
      <c r="G76" s="218"/>
      <c r="H76" s="227"/>
      <c r="I76" s="208"/>
      <c r="J76" s="221"/>
      <c r="K76" s="210"/>
      <c r="L76" s="211"/>
      <c r="M76" s="211"/>
    </row>
    <row r="77" spans="1:13" ht="21.95" customHeight="1" x14ac:dyDescent="0.2">
      <c r="A77" s="200"/>
      <c r="B77" s="217"/>
      <c r="C77" s="200"/>
      <c r="D77" s="200"/>
      <c r="E77" s="220"/>
      <c r="F77" s="208"/>
      <c r="G77" s="218"/>
      <c r="H77" s="227"/>
      <c r="I77" s="208"/>
      <c r="J77" s="221"/>
      <c r="K77" s="210"/>
      <c r="L77" s="211"/>
      <c r="M77" s="211"/>
    </row>
    <row r="78" spans="1:13" ht="21.95" customHeight="1" x14ac:dyDescent="0.2">
      <c r="A78" s="200"/>
      <c r="B78" s="217"/>
      <c r="C78" s="200"/>
      <c r="D78" s="200"/>
      <c r="E78" s="220"/>
      <c r="F78" s="208"/>
      <c r="G78" s="218"/>
      <c r="H78" s="227"/>
      <c r="I78" s="208"/>
      <c r="J78" s="221"/>
      <c r="K78" s="210"/>
      <c r="L78" s="211"/>
      <c r="M78" s="211"/>
    </row>
    <row r="79" spans="1:13" ht="21.95" customHeight="1" x14ac:dyDescent="0.2">
      <c r="A79" s="200"/>
      <c r="B79" s="217"/>
      <c r="C79" s="200"/>
      <c r="D79" s="200"/>
      <c r="E79" s="220"/>
      <c r="F79" s="208"/>
      <c r="G79" s="218"/>
      <c r="H79" s="227"/>
      <c r="I79" s="208"/>
      <c r="J79" s="221"/>
      <c r="K79" s="210"/>
      <c r="L79" s="211"/>
      <c r="M79" s="211"/>
    </row>
    <row r="80" spans="1:13" ht="21.95" customHeight="1" x14ac:dyDescent="0.2">
      <c r="A80" s="200"/>
      <c r="B80" s="217"/>
      <c r="C80" s="200"/>
      <c r="D80" s="200"/>
      <c r="E80" s="220"/>
      <c r="F80" s="208"/>
      <c r="G80" s="218"/>
      <c r="H80" s="227"/>
      <c r="I80" s="208"/>
      <c r="J80" s="221"/>
      <c r="K80" s="210"/>
      <c r="L80" s="211"/>
      <c r="M80" s="211"/>
    </row>
    <row r="81" spans="1:21" ht="21.95" customHeight="1" x14ac:dyDescent="0.2">
      <c r="A81" s="200"/>
      <c r="B81" s="217"/>
      <c r="C81" s="200"/>
      <c r="D81" s="200"/>
      <c r="E81" s="220"/>
      <c r="F81" s="208"/>
      <c r="G81" s="218"/>
      <c r="H81" s="227"/>
      <c r="I81" s="208"/>
      <c r="J81" s="221"/>
      <c r="K81" s="210"/>
      <c r="L81" s="211"/>
      <c r="M81" s="211"/>
    </row>
    <row r="82" spans="1:21" ht="21.95" customHeight="1" x14ac:dyDescent="0.2">
      <c r="A82" s="200"/>
      <c r="B82" s="217"/>
      <c r="C82" s="200"/>
      <c r="D82" s="200"/>
      <c r="E82" s="220"/>
      <c r="F82" s="208"/>
      <c r="G82" s="218"/>
      <c r="H82" s="227"/>
      <c r="I82" s="208"/>
      <c r="J82" s="221"/>
      <c r="K82" s="210"/>
      <c r="L82" s="211"/>
      <c r="M82" s="211"/>
    </row>
    <row r="83" spans="1:21" ht="21.95" customHeight="1" x14ac:dyDescent="0.2">
      <c r="A83" s="200"/>
      <c r="B83" s="217"/>
      <c r="C83" s="200"/>
      <c r="D83" s="200"/>
      <c r="E83" s="220"/>
      <c r="F83" s="208"/>
      <c r="G83" s="218"/>
      <c r="H83" s="227"/>
      <c r="I83" s="208"/>
      <c r="J83" s="221"/>
      <c r="K83" s="210"/>
      <c r="L83" s="211"/>
      <c r="M83" s="211"/>
    </row>
    <row r="84" spans="1:21" ht="21.95" customHeight="1" x14ac:dyDescent="0.2">
      <c r="A84" s="200"/>
      <c r="B84" s="217"/>
      <c r="C84" s="200"/>
      <c r="D84" s="200"/>
      <c r="E84" s="220"/>
      <c r="F84" s="208"/>
      <c r="G84" s="218"/>
      <c r="H84" s="227"/>
      <c r="I84" s="208"/>
      <c r="J84" s="221"/>
      <c r="K84" s="210"/>
      <c r="L84" s="211"/>
      <c r="M84" s="211"/>
    </row>
    <row r="85" spans="1:21" ht="21.95" customHeight="1" x14ac:dyDescent="0.2">
      <c r="A85" s="200"/>
      <c r="B85" s="217"/>
      <c r="C85" s="200"/>
      <c r="D85" s="200"/>
      <c r="E85" s="220"/>
      <c r="F85" s="208"/>
      <c r="G85" s="218"/>
      <c r="H85" s="227"/>
      <c r="I85" s="208"/>
      <c r="J85" s="221"/>
      <c r="K85" s="210"/>
      <c r="L85" s="211"/>
      <c r="M85" s="211"/>
    </row>
    <row r="86" spans="1:21" ht="21.95" customHeight="1" x14ac:dyDescent="0.2">
      <c r="A86" s="200"/>
      <c r="B86" s="217"/>
      <c r="C86" s="200"/>
      <c r="D86" s="200"/>
      <c r="E86" s="220"/>
      <c r="F86" s="208"/>
      <c r="G86" s="218"/>
      <c r="H86" s="227"/>
      <c r="I86" s="208"/>
      <c r="J86" s="221"/>
      <c r="K86" s="210"/>
      <c r="L86" s="211"/>
      <c r="M86" s="211"/>
    </row>
    <row r="87" spans="1:21" ht="21.95" customHeight="1" x14ac:dyDescent="0.2">
      <c r="A87" s="200"/>
      <c r="B87" s="217"/>
      <c r="C87" s="200"/>
      <c r="D87" s="200"/>
      <c r="E87" s="220"/>
      <c r="F87" s="208"/>
      <c r="G87" s="218"/>
      <c r="H87" s="227"/>
      <c r="I87" s="208"/>
      <c r="J87" s="221"/>
      <c r="K87" s="210"/>
      <c r="L87" s="211"/>
      <c r="M87" s="211"/>
    </row>
    <row r="88" spans="1:21" ht="21.95" customHeight="1" x14ac:dyDescent="0.2">
      <c r="A88" s="200"/>
      <c r="B88" s="217"/>
      <c r="C88" s="200"/>
      <c r="D88" s="200"/>
      <c r="E88" s="220"/>
      <c r="F88" s="208"/>
      <c r="G88" s="218"/>
      <c r="H88" s="227"/>
      <c r="I88" s="208"/>
      <c r="J88" s="221"/>
      <c r="K88" s="210"/>
      <c r="L88" s="211"/>
      <c r="M88" s="211"/>
    </row>
    <row r="89" spans="1:21" ht="21.95" customHeight="1" x14ac:dyDescent="0.2">
      <c r="A89" s="200"/>
      <c r="B89" s="217"/>
      <c r="C89" s="200"/>
      <c r="D89" s="200"/>
      <c r="E89" s="220"/>
      <c r="F89" s="208"/>
      <c r="G89" s="218"/>
      <c r="H89" s="227"/>
      <c r="I89" s="208"/>
      <c r="J89" s="221"/>
      <c r="K89" s="210"/>
      <c r="L89" s="211"/>
      <c r="M89" s="211"/>
    </row>
    <row r="90" spans="1:21" ht="21.95" customHeight="1" x14ac:dyDescent="0.2">
      <c r="A90" s="238"/>
      <c r="B90" s="200"/>
      <c r="C90" s="217"/>
      <c r="D90" s="200"/>
      <c r="E90" s="201"/>
      <c r="F90" s="208"/>
      <c r="G90" s="218"/>
      <c r="H90" s="208"/>
      <c r="I90" s="208"/>
      <c r="J90" s="221"/>
      <c r="K90" s="210"/>
      <c r="L90" s="211"/>
      <c r="M90" s="211"/>
    </row>
    <row r="91" spans="1:21" s="198" customFormat="1" ht="21.95" customHeight="1" x14ac:dyDescent="0.15">
      <c r="A91" s="190" t="s">
        <v>3216</v>
      </c>
      <c r="B91" s="191"/>
      <c r="C91" s="192"/>
      <c r="D91" s="193"/>
      <c r="E91" s="194"/>
      <c r="F91" s="194"/>
      <c r="G91" s="194"/>
      <c r="H91" s="194"/>
      <c r="I91" s="194"/>
      <c r="J91" s="195"/>
      <c r="K91" s="196"/>
      <c r="L91" s="197"/>
      <c r="M91" s="197"/>
      <c r="N91" s="197"/>
    </row>
    <row r="92" spans="1:21" ht="21.95" customHeight="1" x14ac:dyDescent="0.2">
      <c r="A92" s="199" t="s">
        <v>3217</v>
      </c>
      <c r="B92" s="200"/>
      <c r="C92" s="200"/>
      <c r="D92" s="200"/>
      <c r="E92" s="201"/>
      <c r="F92" s="201"/>
      <c r="G92" s="201"/>
      <c r="H92" s="201"/>
      <c r="I92" s="201"/>
      <c r="J92" s="202"/>
      <c r="K92" s="203"/>
      <c r="L92" s="204"/>
      <c r="M92" s="204"/>
      <c r="N92" s="204"/>
    </row>
    <row r="93" spans="1:21" ht="21.95" customHeight="1" x14ac:dyDescent="0.2">
      <c r="A93" s="206" t="s">
        <v>3218</v>
      </c>
      <c r="B93" s="206" t="s">
        <v>3219</v>
      </c>
      <c r="C93" s="200">
        <v>1</v>
      </c>
      <c r="D93" s="200" t="s">
        <v>492</v>
      </c>
      <c r="E93" s="207">
        <f>ROUNDDOWN(U93,-3)</f>
        <v>660000</v>
      </c>
      <c r="F93" s="207">
        <f>C93*E93</f>
        <v>660000</v>
      </c>
      <c r="G93" s="207"/>
      <c r="H93" s="207"/>
      <c r="I93" s="208"/>
      <c r="J93" s="202"/>
      <c r="K93" s="203"/>
      <c r="L93" s="204"/>
      <c r="M93" s="204"/>
      <c r="N93" s="204"/>
      <c r="Q93" s="205">
        <v>600</v>
      </c>
      <c r="R93" s="205">
        <v>1100</v>
      </c>
      <c r="S93" s="205">
        <f>Q93*R93</f>
        <v>660000</v>
      </c>
      <c r="T93" s="205">
        <f>S93/90000</f>
        <v>7.333333333333333</v>
      </c>
      <c r="U93" s="205">
        <f>T93*90000</f>
        <v>660000</v>
      </c>
    </row>
    <row r="94" spans="1:21" ht="21.95" customHeight="1" x14ac:dyDescent="0.2">
      <c r="A94" s="206" t="s">
        <v>3220</v>
      </c>
      <c r="B94" s="206" t="s">
        <v>3221</v>
      </c>
      <c r="C94" s="200">
        <v>1</v>
      </c>
      <c r="D94" s="200" t="s">
        <v>3222</v>
      </c>
      <c r="E94" s="207">
        <f>ROUNDDOWN(U94,-3)</f>
        <v>83000</v>
      </c>
      <c r="F94" s="207">
        <f t="shared" ref="F94:F116" si="2">C94*E94</f>
        <v>83000</v>
      </c>
      <c r="G94" s="207"/>
      <c r="H94" s="207"/>
      <c r="I94" s="208"/>
      <c r="J94" s="209"/>
      <c r="K94" s="210"/>
      <c r="L94" s="211"/>
      <c r="M94" s="211"/>
      <c r="N94" s="211"/>
      <c r="Q94" s="205">
        <f>SUM(Q93:Q93)-100</f>
        <v>500</v>
      </c>
      <c r="R94" s="205">
        <f>SUM(R93:R93)-100</f>
        <v>1000</v>
      </c>
      <c r="S94" s="205">
        <f>Q94*R94</f>
        <v>500000</v>
      </c>
      <c r="T94" s="205">
        <f>S94/90000</f>
        <v>5.5555555555555554</v>
      </c>
      <c r="U94" s="205">
        <f>T94*15000</f>
        <v>83333.333333333328</v>
      </c>
    </row>
    <row r="95" spans="1:21" ht="21.95" customHeight="1" x14ac:dyDescent="0.2">
      <c r="A95" s="206" t="s">
        <v>2757</v>
      </c>
      <c r="B95" s="206" t="s">
        <v>3223</v>
      </c>
      <c r="C95" s="200">
        <v>1</v>
      </c>
      <c r="D95" s="200" t="s">
        <v>3222</v>
      </c>
      <c r="E95" s="207">
        <v>3600</v>
      </c>
      <c r="F95" s="207">
        <f t="shared" si="2"/>
        <v>3600</v>
      </c>
      <c r="G95" s="207"/>
      <c r="H95" s="207"/>
      <c r="I95" s="208"/>
      <c r="J95" s="209"/>
      <c r="K95" s="210"/>
      <c r="L95" s="211"/>
      <c r="M95" s="211"/>
      <c r="N95" s="211"/>
    </row>
    <row r="96" spans="1:21" ht="21.95" customHeight="1" x14ac:dyDescent="0.2">
      <c r="A96" s="206" t="s">
        <v>2757</v>
      </c>
      <c r="B96" s="206" t="s">
        <v>3224</v>
      </c>
      <c r="C96" s="200">
        <f>SUM(C100:C102)-1</f>
        <v>9</v>
      </c>
      <c r="D96" s="200" t="s">
        <v>3222</v>
      </c>
      <c r="E96" s="207">
        <v>500</v>
      </c>
      <c r="F96" s="207">
        <f t="shared" si="2"/>
        <v>4500</v>
      </c>
      <c r="G96" s="207"/>
      <c r="H96" s="207"/>
      <c r="I96" s="208"/>
      <c r="J96" s="209"/>
      <c r="K96" s="210"/>
      <c r="L96" s="211"/>
      <c r="M96" s="211"/>
      <c r="N96" s="211"/>
    </row>
    <row r="97" spans="1:21" ht="21.95" customHeight="1" x14ac:dyDescent="0.2">
      <c r="A97" s="206" t="s">
        <v>3225</v>
      </c>
      <c r="B97" s="206" t="s">
        <v>3226</v>
      </c>
      <c r="C97" s="200">
        <v>1</v>
      </c>
      <c r="D97" s="200" t="s">
        <v>3222</v>
      </c>
      <c r="E97" s="207">
        <v>6000</v>
      </c>
      <c r="F97" s="207">
        <f t="shared" si="2"/>
        <v>6000</v>
      </c>
      <c r="G97" s="207"/>
      <c r="H97" s="207"/>
      <c r="I97" s="208"/>
      <c r="J97" s="209"/>
      <c r="K97" s="210"/>
      <c r="L97" s="211"/>
      <c r="M97" s="211"/>
      <c r="N97" s="211"/>
    </row>
    <row r="98" spans="1:21" ht="21.95" customHeight="1" x14ac:dyDescent="0.2">
      <c r="A98" s="206" t="s">
        <v>3227</v>
      </c>
      <c r="B98" s="206" t="s">
        <v>3228</v>
      </c>
      <c r="C98" s="200">
        <v>2</v>
      </c>
      <c r="D98" s="200" t="s">
        <v>3222</v>
      </c>
      <c r="E98" s="207">
        <v>300</v>
      </c>
      <c r="F98" s="207">
        <f t="shared" si="2"/>
        <v>600</v>
      </c>
      <c r="G98" s="207"/>
      <c r="H98" s="207"/>
      <c r="I98" s="208"/>
      <c r="J98" s="209"/>
      <c r="K98" s="210"/>
      <c r="L98" s="211"/>
      <c r="M98" s="211"/>
      <c r="N98" s="211"/>
    </row>
    <row r="99" spans="1:21" ht="21.95" customHeight="1" x14ac:dyDescent="0.2">
      <c r="A99" s="206" t="s">
        <v>3229</v>
      </c>
      <c r="B99" s="206" t="s">
        <v>3230</v>
      </c>
      <c r="C99" s="200">
        <v>4</v>
      </c>
      <c r="D99" s="200" t="s">
        <v>3222</v>
      </c>
      <c r="E99" s="207">
        <v>1200</v>
      </c>
      <c r="F99" s="207">
        <f t="shared" si="2"/>
        <v>4800</v>
      </c>
      <c r="G99" s="207"/>
      <c r="H99" s="207"/>
      <c r="I99" s="208"/>
      <c r="J99" s="209" t="s">
        <v>3231</v>
      </c>
      <c r="K99" s="210">
        <f>0.02*C99</f>
        <v>0.08</v>
      </c>
      <c r="L99" s="211"/>
      <c r="M99" s="211"/>
      <c r="N99" s="211"/>
    </row>
    <row r="100" spans="1:21" ht="20.100000000000001" customHeight="1" x14ac:dyDescent="0.2">
      <c r="A100" s="206" t="s">
        <v>3232</v>
      </c>
      <c r="B100" s="206" t="s">
        <v>3233</v>
      </c>
      <c r="C100" s="200">
        <v>1</v>
      </c>
      <c r="D100" s="200" t="s">
        <v>3234</v>
      </c>
      <c r="E100" s="207">
        <v>66900</v>
      </c>
      <c r="F100" s="207">
        <f t="shared" ref="F100:F101" si="3">INT(E100*C100)</f>
        <v>66900</v>
      </c>
      <c r="G100" s="207"/>
      <c r="H100" s="207"/>
      <c r="I100" s="208"/>
      <c r="J100" s="209" t="s">
        <v>3235</v>
      </c>
      <c r="K100" s="210"/>
      <c r="L100" s="211">
        <f>0.338*C100</f>
        <v>0.33800000000000002</v>
      </c>
      <c r="M100" s="211"/>
      <c r="N100" s="211"/>
    </row>
    <row r="101" spans="1:21" ht="20.100000000000001" customHeight="1" x14ac:dyDescent="0.2">
      <c r="A101" s="206" t="s">
        <v>3236</v>
      </c>
      <c r="B101" s="206" t="s">
        <v>3233</v>
      </c>
      <c r="C101" s="200">
        <v>1</v>
      </c>
      <c r="D101" s="200" t="s">
        <v>3234</v>
      </c>
      <c r="E101" s="207">
        <v>66900</v>
      </c>
      <c r="F101" s="207">
        <f t="shared" si="3"/>
        <v>66900</v>
      </c>
      <c r="G101" s="207"/>
      <c r="H101" s="207"/>
      <c r="I101" s="208"/>
      <c r="J101" s="209" t="s">
        <v>3235</v>
      </c>
      <c r="K101" s="210"/>
      <c r="L101" s="211">
        <f>0.338*C101</f>
        <v>0.33800000000000002</v>
      </c>
      <c r="M101" s="211"/>
      <c r="N101" s="211"/>
    </row>
    <row r="102" spans="1:21" ht="21.95" customHeight="1" x14ac:dyDescent="0.2">
      <c r="A102" s="206" t="s">
        <v>3237</v>
      </c>
      <c r="B102" s="206" t="s">
        <v>3238</v>
      </c>
      <c r="C102" s="200">
        <v>8</v>
      </c>
      <c r="D102" s="200" t="s">
        <v>3222</v>
      </c>
      <c r="E102" s="207">
        <v>13200</v>
      </c>
      <c r="F102" s="207">
        <f t="shared" si="2"/>
        <v>105600</v>
      </c>
      <c r="G102" s="207"/>
      <c r="H102" s="207"/>
      <c r="I102" s="208"/>
      <c r="J102" s="209" t="s">
        <v>3239</v>
      </c>
      <c r="K102" s="210"/>
      <c r="L102" s="211">
        <f>0.133*C102</f>
        <v>1.0640000000000001</v>
      </c>
      <c r="M102" s="211"/>
      <c r="N102" s="211"/>
    </row>
    <row r="103" spans="1:21" ht="21.95" customHeight="1" x14ac:dyDescent="0.2">
      <c r="A103" s="206" t="s">
        <v>3240</v>
      </c>
      <c r="B103" s="206" t="s">
        <v>3241</v>
      </c>
      <c r="C103" s="200">
        <f>SUM(R93:R93)*0.003</f>
        <v>3.3000000000000003</v>
      </c>
      <c r="D103" s="200" t="s">
        <v>1348</v>
      </c>
      <c r="E103" s="207">
        <f t="shared" ref="E103:E105" si="4">S103</f>
        <v>6628.2750000000005</v>
      </c>
      <c r="F103" s="207">
        <f>INT(E103*C103)</f>
        <v>21873</v>
      </c>
      <c r="G103" s="207"/>
      <c r="H103" s="207"/>
      <c r="I103" s="208"/>
      <c r="J103" s="209" t="s">
        <v>3242</v>
      </c>
      <c r="K103" s="210">
        <f>0.08*C103</f>
        <v>0.26400000000000001</v>
      </c>
      <c r="L103" s="211"/>
      <c r="M103" s="211"/>
      <c r="N103" s="211">
        <f>0.06*C103</f>
        <v>0.19800000000000001</v>
      </c>
      <c r="O103" s="205">
        <v>3</v>
      </c>
      <c r="P103" s="205">
        <v>15</v>
      </c>
      <c r="Q103" s="205">
        <f t="shared" ref="Q103:Q105" si="5">O103*P103*0.0089</f>
        <v>0.40050000000000002</v>
      </c>
      <c r="R103" s="205">
        <v>16550</v>
      </c>
      <c r="S103" s="205">
        <f t="shared" ref="S103:S105" si="6">Q103*R103</f>
        <v>6628.2750000000005</v>
      </c>
      <c r="T103" s="205">
        <f t="shared" ref="T103:T105" si="7">Q103*C103</f>
        <v>1.3216500000000002</v>
      </c>
    </row>
    <row r="104" spans="1:21" ht="21.95" customHeight="1" x14ac:dyDescent="0.2">
      <c r="A104" s="206" t="s">
        <v>3243</v>
      </c>
      <c r="B104" s="206" t="s">
        <v>3241</v>
      </c>
      <c r="C104" s="200">
        <f>(C101)*0.4</f>
        <v>0.4</v>
      </c>
      <c r="D104" s="200" t="s">
        <v>1348</v>
      </c>
      <c r="E104" s="207">
        <f t="shared" si="4"/>
        <v>6628.2750000000005</v>
      </c>
      <c r="F104" s="207">
        <f>INT(E104*C104)</f>
        <v>2651</v>
      </c>
      <c r="G104" s="207"/>
      <c r="H104" s="207"/>
      <c r="I104" s="208"/>
      <c r="J104" s="209" t="s">
        <v>3242</v>
      </c>
      <c r="K104" s="210">
        <f>0.08*C104</f>
        <v>3.2000000000000001E-2</v>
      </c>
      <c r="L104" s="211"/>
      <c r="M104" s="211"/>
      <c r="N104" s="211">
        <f>0.06*C104</f>
        <v>2.4E-2</v>
      </c>
      <c r="O104" s="205">
        <v>3</v>
      </c>
      <c r="P104" s="205">
        <v>15</v>
      </c>
      <c r="Q104" s="205">
        <f t="shared" si="5"/>
        <v>0.40050000000000002</v>
      </c>
      <c r="R104" s="205">
        <v>16550</v>
      </c>
      <c r="S104" s="205">
        <f t="shared" si="6"/>
        <v>6628.2750000000005</v>
      </c>
      <c r="T104" s="205">
        <f t="shared" si="7"/>
        <v>0.16020000000000001</v>
      </c>
    </row>
    <row r="105" spans="1:21" ht="21.95" customHeight="1" x14ac:dyDescent="0.2">
      <c r="A105" s="206" t="s">
        <v>3244</v>
      </c>
      <c r="B105" s="206" t="s">
        <v>3245</v>
      </c>
      <c r="C105" s="212">
        <f>(C102)*0.2</f>
        <v>1.6</v>
      </c>
      <c r="D105" s="200" t="s">
        <v>1348</v>
      </c>
      <c r="E105" s="207">
        <f t="shared" si="4"/>
        <v>3535.0800000000004</v>
      </c>
      <c r="F105" s="207">
        <f t="shared" si="2"/>
        <v>5656.1280000000006</v>
      </c>
      <c r="G105" s="207"/>
      <c r="H105" s="207"/>
      <c r="I105" s="208"/>
      <c r="J105" s="209" t="s">
        <v>3242</v>
      </c>
      <c r="K105" s="210">
        <f>0.08*C105</f>
        <v>0.128</v>
      </c>
      <c r="L105" s="211"/>
      <c r="M105" s="211"/>
      <c r="N105" s="211">
        <f>0.06*C105</f>
        <v>9.6000000000000002E-2</v>
      </c>
      <c r="O105" s="205">
        <v>2</v>
      </c>
      <c r="P105" s="205">
        <v>12</v>
      </c>
      <c r="Q105" s="205">
        <f t="shared" si="5"/>
        <v>0.21360000000000001</v>
      </c>
      <c r="R105" s="205">
        <v>16550</v>
      </c>
      <c r="S105" s="205">
        <f t="shared" si="6"/>
        <v>3535.0800000000004</v>
      </c>
      <c r="T105" s="205">
        <f t="shared" si="7"/>
        <v>0.34176000000000006</v>
      </c>
    </row>
    <row r="106" spans="1:21" ht="21.95" customHeight="1" x14ac:dyDescent="0.2">
      <c r="A106" s="206" t="s">
        <v>3246</v>
      </c>
      <c r="B106" s="206" t="s">
        <v>3247</v>
      </c>
      <c r="C106" s="212">
        <f>SUM(C103:C105)</f>
        <v>5.3000000000000007</v>
      </c>
      <c r="D106" s="200" t="s">
        <v>1348</v>
      </c>
      <c r="E106" s="207">
        <v>200</v>
      </c>
      <c r="F106" s="207">
        <f t="shared" si="2"/>
        <v>1060.0000000000002</v>
      </c>
      <c r="G106" s="207"/>
      <c r="H106" s="207"/>
      <c r="I106" s="208"/>
      <c r="J106" s="209"/>
      <c r="K106" s="210"/>
      <c r="L106" s="211"/>
      <c r="M106" s="211"/>
      <c r="N106" s="211"/>
    </row>
    <row r="107" spans="1:21" ht="21.95" customHeight="1" x14ac:dyDescent="0.2">
      <c r="A107" s="206" t="s">
        <v>3248</v>
      </c>
      <c r="B107" s="206" t="s">
        <v>3249</v>
      </c>
      <c r="C107" s="212">
        <f>U107</f>
        <v>1.8236100000000002</v>
      </c>
      <c r="D107" s="200" t="s">
        <v>550</v>
      </c>
      <c r="E107" s="207">
        <v>2000</v>
      </c>
      <c r="F107" s="207">
        <f t="shared" si="2"/>
        <v>3647.2200000000003</v>
      </c>
      <c r="G107" s="207"/>
      <c r="H107" s="207"/>
      <c r="I107" s="208"/>
      <c r="J107" s="209"/>
      <c r="K107" s="210"/>
      <c r="L107" s="211"/>
      <c r="M107" s="211"/>
      <c r="N107" s="211"/>
      <c r="U107" s="213">
        <f>SUM(T103:T105)</f>
        <v>1.8236100000000002</v>
      </c>
    </row>
    <row r="108" spans="1:21" ht="21.95" customHeight="1" x14ac:dyDescent="0.2">
      <c r="A108" s="206" t="s">
        <v>3250</v>
      </c>
      <c r="B108" s="206" t="s">
        <v>3251</v>
      </c>
      <c r="C108" s="200">
        <v>2</v>
      </c>
      <c r="D108" s="200" t="s">
        <v>3222</v>
      </c>
      <c r="E108" s="207">
        <v>170000</v>
      </c>
      <c r="F108" s="207">
        <f t="shared" si="2"/>
        <v>340000</v>
      </c>
      <c r="G108" s="207"/>
      <c r="H108" s="207"/>
      <c r="I108" s="208"/>
      <c r="J108" s="209" t="s">
        <v>3252</v>
      </c>
      <c r="K108" s="210">
        <f>0.32*C108</f>
        <v>0.64</v>
      </c>
      <c r="L108" s="211"/>
      <c r="M108" s="211"/>
      <c r="N108" s="211"/>
    </row>
    <row r="109" spans="1:21" ht="21.95" customHeight="1" x14ac:dyDescent="0.2">
      <c r="A109" s="206" t="s">
        <v>3253</v>
      </c>
      <c r="B109" s="206" t="s">
        <v>3254</v>
      </c>
      <c r="C109" s="200">
        <v>4</v>
      </c>
      <c r="D109" s="200" t="s">
        <v>3222</v>
      </c>
      <c r="E109" s="207">
        <v>23100</v>
      </c>
      <c r="F109" s="207">
        <f t="shared" si="2"/>
        <v>92400</v>
      </c>
      <c r="G109" s="207"/>
      <c r="H109" s="207"/>
      <c r="I109" s="208"/>
      <c r="J109" s="209" t="s">
        <v>3255</v>
      </c>
      <c r="K109" s="210"/>
      <c r="L109" s="211">
        <f>C109*0.3</f>
        <v>1.2</v>
      </c>
      <c r="M109" s="211"/>
      <c r="N109" s="211"/>
    </row>
    <row r="110" spans="1:21" ht="20.100000000000001" customHeight="1" x14ac:dyDescent="0.2">
      <c r="A110" s="206" t="s">
        <v>3256</v>
      </c>
      <c r="B110" s="206" t="s">
        <v>3257</v>
      </c>
      <c r="C110" s="200">
        <v>1</v>
      </c>
      <c r="D110" s="200" t="s">
        <v>3234</v>
      </c>
      <c r="E110" s="207">
        <v>36500</v>
      </c>
      <c r="F110" s="207">
        <f>INT(E110*C110)</f>
        <v>36500</v>
      </c>
      <c r="G110" s="207"/>
      <c r="H110" s="207"/>
      <c r="I110" s="208"/>
      <c r="J110" s="209" t="s">
        <v>3258</v>
      </c>
      <c r="K110" s="210"/>
      <c r="L110" s="211">
        <f>C110*0.2</f>
        <v>0.2</v>
      </c>
      <c r="M110" s="211"/>
      <c r="N110" s="211"/>
    </row>
    <row r="111" spans="1:21" ht="20.100000000000001" customHeight="1" x14ac:dyDescent="0.2">
      <c r="A111" s="206" t="s">
        <v>3259</v>
      </c>
      <c r="B111" s="206" t="s">
        <v>3260</v>
      </c>
      <c r="C111" s="200">
        <v>1</v>
      </c>
      <c r="D111" s="200" t="s">
        <v>3234</v>
      </c>
      <c r="E111" s="207">
        <v>240000</v>
      </c>
      <c r="F111" s="207">
        <f>INT(C111*E111)</f>
        <v>240000</v>
      </c>
      <c r="G111" s="207"/>
      <c r="H111" s="208"/>
      <c r="I111" s="208"/>
      <c r="J111" s="209" t="s">
        <v>3261</v>
      </c>
      <c r="K111" s="210">
        <f>0.24*C111</f>
        <v>0.24</v>
      </c>
      <c r="L111" s="211"/>
      <c r="M111" s="211"/>
      <c r="N111" s="211"/>
    </row>
    <row r="112" spans="1:21" ht="21.95" customHeight="1" x14ac:dyDescent="0.2">
      <c r="A112" s="206" t="s">
        <v>3262</v>
      </c>
      <c r="B112" s="206" t="s">
        <v>3263</v>
      </c>
      <c r="C112" s="200">
        <v>30</v>
      </c>
      <c r="D112" s="200" t="s">
        <v>3264</v>
      </c>
      <c r="E112" s="207">
        <v>290</v>
      </c>
      <c r="F112" s="207">
        <f t="shared" ref="F112" si="8">C112*E112</f>
        <v>8700</v>
      </c>
      <c r="G112" s="207"/>
      <c r="H112" s="207"/>
      <c r="I112" s="208"/>
      <c r="J112" s="209" t="s">
        <v>3265</v>
      </c>
      <c r="K112" s="210">
        <f>0.055*C112</f>
        <v>1.65</v>
      </c>
      <c r="L112" s="211"/>
      <c r="M112" s="211"/>
      <c r="N112" s="211"/>
    </row>
    <row r="113" spans="1:21" ht="20.100000000000001" customHeight="1" x14ac:dyDescent="0.2">
      <c r="A113" s="206" t="s">
        <v>3266</v>
      </c>
      <c r="B113" s="206" t="s">
        <v>3267</v>
      </c>
      <c r="C113" s="200">
        <v>2</v>
      </c>
      <c r="D113" s="200" t="s">
        <v>3234</v>
      </c>
      <c r="E113" s="207">
        <v>5800</v>
      </c>
      <c r="F113" s="207">
        <f t="shared" ref="F113:F114" si="9">INT(E113*C113)</f>
        <v>11600</v>
      </c>
      <c r="G113" s="207"/>
      <c r="H113" s="207"/>
      <c r="I113" s="208"/>
      <c r="J113" s="209" t="s">
        <v>3268</v>
      </c>
      <c r="K113" s="210"/>
      <c r="L113" s="211">
        <f>C113*0.065</f>
        <v>0.13</v>
      </c>
      <c r="M113" s="211"/>
      <c r="N113" s="211"/>
    </row>
    <row r="114" spans="1:21" ht="20.100000000000001" customHeight="1" x14ac:dyDescent="0.2">
      <c r="A114" s="206" t="s">
        <v>3269</v>
      </c>
      <c r="B114" s="206" t="s">
        <v>3270</v>
      </c>
      <c r="C114" s="200">
        <v>1</v>
      </c>
      <c r="D114" s="200" t="s">
        <v>3234</v>
      </c>
      <c r="E114" s="207">
        <v>1100</v>
      </c>
      <c r="F114" s="207">
        <f t="shared" si="9"/>
        <v>1100</v>
      </c>
      <c r="G114" s="207"/>
      <c r="H114" s="207"/>
      <c r="I114" s="208"/>
      <c r="J114" s="209" t="s">
        <v>3271</v>
      </c>
      <c r="K114" s="210"/>
      <c r="L114" s="211">
        <f>C114*0.33</f>
        <v>0.33</v>
      </c>
      <c r="M114" s="211"/>
      <c r="N114" s="211"/>
    </row>
    <row r="115" spans="1:21" ht="21.95" customHeight="1" x14ac:dyDescent="0.2">
      <c r="A115" s="206" t="s">
        <v>3272</v>
      </c>
      <c r="B115" s="206"/>
      <c r="C115" s="200">
        <v>1</v>
      </c>
      <c r="D115" s="200" t="s">
        <v>3222</v>
      </c>
      <c r="E115" s="207">
        <v>6000</v>
      </c>
      <c r="F115" s="207">
        <f t="shared" si="2"/>
        <v>6000</v>
      </c>
      <c r="G115" s="207"/>
      <c r="H115" s="207"/>
      <c r="I115" s="208"/>
      <c r="J115" s="209"/>
      <c r="K115" s="210"/>
      <c r="L115" s="211"/>
      <c r="M115" s="211"/>
      <c r="N115" s="211"/>
    </row>
    <row r="116" spans="1:21" ht="21.95" customHeight="1" x14ac:dyDescent="0.2">
      <c r="A116" s="206" t="s">
        <v>3273</v>
      </c>
      <c r="B116" s="206"/>
      <c r="C116" s="200">
        <v>1</v>
      </c>
      <c r="D116" s="200" t="s">
        <v>3222</v>
      </c>
      <c r="E116" s="207">
        <v>4000</v>
      </c>
      <c r="F116" s="207">
        <f t="shared" si="2"/>
        <v>4000</v>
      </c>
      <c r="G116" s="207"/>
      <c r="H116" s="207"/>
      <c r="I116" s="208"/>
      <c r="J116" s="209"/>
      <c r="K116" s="210"/>
      <c r="L116" s="211"/>
      <c r="M116" s="211"/>
      <c r="N116" s="211"/>
    </row>
    <row r="117" spans="1:21" ht="21.95" customHeight="1" x14ac:dyDescent="0.2">
      <c r="A117" s="200" t="s">
        <v>3274</v>
      </c>
      <c r="B117" s="206"/>
      <c r="C117" s="200"/>
      <c r="D117" s="200"/>
      <c r="E117" s="208"/>
      <c r="F117" s="208">
        <f>SUM(F93:F116)</f>
        <v>1777087.348</v>
      </c>
      <c r="G117" s="208"/>
      <c r="H117" s="208"/>
      <c r="I117" s="208"/>
      <c r="J117" s="214"/>
      <c r="K117" s="210">
        <f>SUM(K93:K116)</f>
        <v>3.0339999999999998</v>
      </c>
      <c r="L117" s="210">
        <f>SUM(L93:L116)</f>
        <v>3.6000000000000005</v>
      </c>
      <c r="M117" s="210">
        <f>SUM(M93:M116)</f>
        <v>0</v>
      </c>
      <c r="N117" s="210">
        <f>SUM(N93:N116)</f>
        <v>0.318</v>
      </c>
    </row>
    <row r="118" spans="1:21" ht="21.95" customHeight="1" x14ac:dyDescent="0.2">
      <c r="A118" s="206"/>
      <c r="B118" s="206"/>
      <c r="C118" s="200"/>
      <c r="D118" s="200"/>
      <c r="E118" s="208"/>
      <c r="F118" s="208"/>
      <c r="G118" s="208"/>
      <c r="H118" s="208"/>
      <c r="I118" s="208"/>
      <c r="J118" s="209"/>
      <c r="K118" s="210"/>
      <c r="L118" s="211"/>
      <c r="M118" s="211"/>
      <c r="N118" s="211"/>
    </row>
    <row r="119" spans="1:21" ht="21.95" customHeight="1" x14ac:dyDescent="0.2">
      <c r="A119" s="215" t="s">
        <v>3275</v>
      </c>
      <c r="B119" s="206"/>
      <c r="C119" s="200"/>
      <c r="D119" s="200"/>
      <c r="E119" s="208"/>
      <c r="F119" s="208"/>
      <c r="G119" s="208"/>
      <c r="H119" s="208"/>
      <c r="I119" s="208"/>
      <c r="J119" s="209"/>
      <c r="K119" s="210"/>
      <c r="L119" s="211"/>
      <c r="M119" s="211"/>
      <c r="N119" s="211"/>
    </row>
    <row r="120" spans="1:21" ht="21.95" customHeight="1" x14ac:dyDescent="0.2">
      <c r="A120" s="206" t="s">
        <v>3276</v>
      </c>
      <c r="B120" s="206"/>
      <c r="C120" s="216">
        <f>K117</f>
        <v>3.0339999999999998</v>
      </c>
      <c r="D120" s="217" t="s">
        <v>3277</v>
      </c>
      <c r="E120" s="218"/>
      <c r="F120" s="208"/>
      <c r="G120" s="218">
        <v>104168</v>
      </c>
      <c r="H120" s="208">
        <f>INT(C120*G120)</f>
        <v>316045</v>
      </c>
      <c r="I120" s="208"/>
      <c r="J120" s="209"/>
      <c r="K120" s="210"/>
      <c r="L120" s="211"/>
      <c r="M120" s="211"/>
      <c r="N120" s="211"/>
    </row>
    <row r="121" spans="1:21" ht="21.95" customHeight="1" x14ac:dyDescent="0.2">
      <c r="A121" s="206" t="s">
        <v>3278</v>
      </c>
      <c r="B121" s="206"/>
      <c r="C121" s="216">
        <f>L117</f>
        <v>3.6000000000000005</v>
      </c>
      <c r="D121" s="217" t="s">
        <v>3277</v>
      </c>
      <c r="E121" s="218"/>
      <c r="F121" s="208"/>
      <c r="G121" s="218">
        <v>87861</v>
      </c>
      <c r="H121" s="208">
        <f>INT(C121*G121)</f>
        <v>316299</v>
      </c>
      <c r="I121" s="208"/>
      <c r="J121" s="209"/>
      <c r="K121" s="210"/>
      <c r="L121" s="211"/>
      <c r="M121" s="211"/>
      <c r="N121" s="211"/>
    </row>
    <row r="122" spans="1:21" ht="21.95" customHeight="1" x14ac:dyDescent="0.2">
      <c r="A122" s="206" t="s">
        <v>3279</v>
      </c>
      <c r="B122" s="206"/>
      <c r="C122" s="216">
        <f>M117</f>
        <v>0</v>
      </c>
      <c r="D122" s="217" t="s">
        <v>3277</v>
      </c>
      <c r="E122" s="218"/>
      <c r="F122" s="208"/>
      <c r="G122" s="218">
        <v>92341</v>
      </c>
      <c r="H122" s="208">
        <f>INT(C122*G122)</f>
        <v>0</v>
      </c>
      <c r="I122" s="208"/>
      <c r="J122" s="209"/>
      <c r="K122" s="210"/>
      <c r="L122" s="211"/>
      <c r="M122" s="211"/>
      <c r="N122" s="211"/>
    </row>
    <row r="123" spans="1:21" ht="21.95" customHeight="1" x14ac:dyDescent="0.2">
      <c r="A123" s="206" t="s">
        <v>3280</v>
      </c>
      <c r="B123" s="206"/>
      <c r="C123" s="216">
        <f>N117</f>
        <v>0.318</v>
      </c>
      <c r="D123" s="217" t="s">
        <v>3277</v>
      </c>
      <c r="E123" s="218"/>
      <c r="F123" s="208"/>
      <c r="G123" s="218">
        <v>86008</v>
      </c>
      <c r="H123" s="208">
        <f>INT(C123*G123)</f>
        <v>27350</v>
      </c>
      <c r="I123" s="208"/>
      <c r="J123" s="209"/>
      <c r="K123" s="210"/>
      <c r="L123" s="211"/>
      <c r="M123" s="211"/>
      <c r="N123" s="211"/>
    </row>
    <row r="124" spans="1:21" ht="21.95" customHeight="1" x14ac:dyDescent="0.2">
      <c r="A124" s="200" t="s">
        <v>3281</v>
      </c>
      <c r="B124" s="206"/>
      <c r="C124" s="200"/>
      <c r="D124" s="200"/>
      <c r="E124" s="208"/>
      <c r="F124" s="208"/>
      <c r="G124" s="208"/>
      <c r="H124" s="208">
        <f>SUM(H120:H123)</f>
        <v>659694</v>
      </c>
      <c r="I124" s="208"/>
      <c r="J124" s="209"/>
      <c r="K124" s="210"/>
      <c r="L124" s="211"/>
      <c r="M124" s="211"/>
      <c r="N124" s="211"/>
    </row>
    <row r="125" spans="1:21" s="198" customFormat="1" ht="21.95" customHeight="1" x14ac:dyDescent="0.15">
      <c r="A125" s="219"/>
      <c r="B125" s="191"/>
      <c r="C125" s="192"/>
      <c r="D125" s="193"/>
      <c r="E125" s="194"/>
      <c r="F125" s="194"/>
      <c r="G125" s="194"/>
      <c r="H125" s="194"/>
      <c r="I125" s="194"/>
      <c r="J125" s="195"/>
      <c r="K125" s="196"/>
      <c r="L125" s="197"/>
      <c r="M125" s="197"/>
      <c r="N125" s="197"/>
    </row>
    <row r="126" spans="1:21" ht="21.95" customHeight="1" x14ac:dyDescent="0.2">
      <c r="A126" s="215" t="s">
        <v>3282</v>
      </c>
      <c r="B126" s="206"/>
      <c r="C126" s="200"/>
      <c r="D126" s="200"/>
      <c r="E126" s="220"/>
      <c r="F126" s="208"/>
      <c r="G126" s="208"/>
      <c r="H126" s="208"/>
      <c r="I126" s="208"/>
      <c r="J126" s="221"/>
      <c r="K126" s="210"/>
      <c r="L126" s="211"/>
      <c r="M126" s="211"/>
    </row>
    <row r="127" spans="1:21" ht="21.95" customHeight="1" x14ac:dyDescent="0.2">
      <c r="A127" s="200" t="s">
        <v>2147</v>
      </c>
      <c r="B127" s="206"/>
      <c r="C127" s="200"/>
      <c r="D127" s="200"/>
      <c r="E127" s="220"/>
      <c r="F127" s="208"/>
      <c r="G127" s="218"/>
      <c r="H127" s="208"/>
      <c r="I127" s="208">
        <f>F117</f>
        <v>1777087.348</v>
      </c>
      <c r="J127" s="221"/>
      <c r="K127" s="210"/>
      <c r="L127" s="211"/>
      <c r="M127" s="211"/>
    </row>
    <row r="128" spans="1:21" ht="21.95" customHeight="1" x14ac:dyDescent="0.25">
      <c r="A128" s="200" t="s">
        <v>2148</v>
      </c>
      <c r="B128" s="206" t="s">
        <v>3283</v>
      </c>
      <c r="C128" s="222">
        <v>0.78</v>
      </c>
      <c r="D128" s="200" t="s">
        <v>3284</v>
      </c>
      <c r="E128" s="220"/>
      <c r="F128" s="208"/>
      <c r="G128" s="218"/>
      <c r="H128" s="208"/>
      <c r="I128" s="208">
        <f>I127*C128*0.01</f>
        <v>13861.281314400001</v>
      </c>
      <c r="J128" s="221"/>
      <c r="K128" s="210"/>
      <c r="L128" s="211"/>
      <c r="M128" s="211"/>
      <c r="T128" s="223"/>
      <c r="U128" s="224"/>
    </row>
    <row r="129" spans="1:21" ht="21.95" customHeight="1" x14ac:dyDescent="0.25">
      <c r="A129" s="200" t="s">
        <v>3285</v>
      </c>
      <c r="B129" s="206"/>
      <c r="C129" s="222"/>
      <c r="D129" s="200"/>
      <c r="E129" s="220"/>
      <c r="F129" s="208"/>
      <c r="G129" s="218"/>
      <c r="H129" s="208"/>
      <c r="I129" s="208">
        <f>SUM(I127:I128)</f>
        <v>1790948.6293144</v>
      </c>
      <c r="J129" s="221"/>
      <c r="K129" s="210"/>
      <c r="L129" s="211"/>
      <c r="M129" s="211"/>
      <c r="T129" s="223"/>
      <c r="U129" s="224"/>
    </row>
    <row r="130" spans="1:21" ht="21.95" customHeight="1" x14ac:dyDescent="0.25">
      <c r="A130" s="200" t="s">
        <v>3286</v>
      </c>
      <c r="B130" s="206"/>
      <c r="C130" s="222"/>
      <c r="D130" s="200"/>
      <c r="E130" s="220"/>
      <c r="F130" s="208"/>
      <c r="G130" s="218"/>
      <c r="H130" s="208"/>
      <c r="I130" s="208">
        <f>H124</f>
        <v>659694</v>
      </c>
      <c r="J130" s="221"/>
      <c r="K130" s="210"/>
      <c r="L130" s="211"/>
      <c r="M130" s="211"/>
      <c r="T130" s="223"/>
      <c r="U130" s="224"/>
    </row>
    <row r="131" spans="1:21" ht="21.95" customHeight="1" x14ac:dyDescent="0.25">
      <c r="A131" s="200" t="s">
        <v>2150</v>
      </c>
      <c r="B131" s="206" t="s">
        <v>3287</v>
      </c>
      <c r="C131" s="222">
        <v>122.12</v>
      </c>
      <c r="D131" s="200" t="s">
        <v>3284</v>
      </c>
      <c r="E131" s="220"/>
      <c r="F131" s="208"/>
      <c r="G131" s="218"/>
      <c r="H131" s="208"/>
      <c r="I131" s="208">
        <f>I130*C131*0.01</f>
        <v>805618.31280000007</v>
      </c>
      <c r="J131" s="221"/>
      <c r="K131" s="210"/>
      <c r="L131" s="211"/>
      <c r="M131" s="211"/>
      <c r="T131" s="223"/>
      <c r="U131" s="224"/>
    </row>
    <row r="132" spans="1:21" ht="21.95" customHeight="1" x14ac:dyDescent="0.25">
      <c r="A132" s="200" t="s">
        <v>2151</v>
      </c>
      <c r="B132" s="206" t="s">
        <v>3288</v>
      </c>
      <c r="C132" s="222">
        <v>33.85</v>
      </c>
      <c r="D132" s="200" t="s">
        <v>3284</v>
      </c>
      <c r="E132" s="220"/>
      <c r="F132" s="208"/>
      <c r="G132" s="218"/>
      <c r="H132" s="208"/>
      <c r="I132" s="208">
        <f>I131*C132*0.01</f>
        <v>272701.79888280004</v>
      </c>
      <c r="J132" s="221"/>
      <c r="K132" s="210"/>
      <c r="L132" s="211"/>
      <c r="M132" s="211"/>
      <c r="T132" s="223"/>
      <c r="U132" s="224"/>
    </row>
    <row r="133" spans="1:21" ht="21.95" customHeight="1" x14ac:dyDescent="0.25">
      <c r="A133" s="200" t="s">
        <v>3285</v>
      </c>
      <c r="B133" s="206"/>
      <c r="C133" s="222"/>
      <c r="D133" s="200"/>
      <c r="E133" s="220"/>
      <c r="F133" s="208"/>
      <c r="G133" s="218"/>
      <c r="H133" s="208"/>
      <c r="I133" s="208">
        <f>I131+I132</f>
        <v>1078320.1116828001</v>
      </c>
      <c r="J133" s="221"/>
      <c r="K133" s="210"/>
      <c r="L133" s="211"/>
      <c r="M133" s="211"/>
      <c r="T133" s="223"/>
      <c r="U133" s="224"/>
    </row>
    <row r="134" spans="1:21" ht="21.95" customHeight="1" x14ac:dyDescent="0.25">
      <c r="A134" s="200" t="s">
        <v>3289</v>
      </c>
      <c r="B134" s="206" t="s">
        <v>3290</v>
      </c>
      <c r="C134" s="222">
        <v>5.39</v>
      </c>
      <c r="D134" s="200" t="s">
        <v>3284</v>
      </c>
      <c r="E134" s="220"/>
      <c r="F134" s="208"/>
      <c r="G134" s="218"/>
      <c r="H134" s="208"/>
      <c r="I134" s="208">
        <f>I129*C134*0.01</f>
        <v>96532.13112004615</v>
      </c>
      <c r="J134" s="221"/>
      <c r="K134" s="210"/>
      <c r="L134" s="211"/>
      <c r="M134" s="211"/>
      <c r="T134" s="223"/>
      <c r="U134" s="224"/>
    </row>
    <row r="135" spans="1:21" ht="21.95" customHeight="1" x14ac:dyDescent="0.25">
      <c r="A135" s="200" t="s">
        <v>3291</v>
      </c>
      <c r="B135" s="206"/>
      <c r="C135" s="222"/>
      <c r="D135" s="200"/>
      <c r="E135" s="220"/>
      <c r="F135" s="208"/>
      <c r="G135" s="218"/>
      <c r="H135" s="208"/>
      <c r="I135" s="208">
        <f>I129+I133+I134</f>
        <v>2965800.872117246</v>
      </c>
      <c r="J135" s="221"/>
      <c r="K135" s="210"/>
      <c r="L135" s="211"/>
      <c r="M135" s="211"/>
      <c r="T135" s="223"/>
      <c r="U135" s="224"/>
    </row>
    <row r="136" spans="1:21" ht="21.95" customHeight="1" x14ac:dyDescent="0.25">
      <c r="A136" s="200" t="s">
        <v>2170</v>
      </c>
      <c r="B136" s="206" t="s">
        <v>3292</v>
      </c>
      <c r="C136" s="222">
        <v>7</v>
      </c>
      <c r="D136" s="200" t="s">
        <v>3284</v>
      </c>
      <c r="E136" s="220"/>
      <c r="F136" s="208"/>
      <c r="G136" s="218"/>
      <c r="H136" s="208"/>
      <c r="I136" s="208">
        <f>I135*C136*0.01</f>
        <v>207606.06104820722</v>
      </c>
      <c r="J136" s="221"/>
      <c r="K136" s="210"/>
      <c r="L136" s="211"/>
      <c r="M136" s="211"/>
      <c r="T136" s="223"/>
      <c r="U136" s="224"/>
    </row>
    <row r="137" spans="1:21" ht="21.95" customHeight="1" x14ac:dyDescent="0.25">
      <c r="A137" s="200" t="s">
        <v>3293</v>
      </c>
      <c r="B137" s="206" t="s">
        <v>3294</v>
      </c>
      <c r="C137" s="222">
        <v>25</v>
      </c>
      <c r="D137" s="200" t="s">
        <v>3284</v>
      </c>
      <c r="E137" s="220"/>
      <c r="F137" s="208"/>
      <c r="G137" s="218"/>
      <c r="H137" s="208"/>
      <c r="I137" s="208">
        <f>(I133+I134+I136)*C137*0.01</f>
        <v>345614.57596276345</v>
      </c>
      <c r="J137" s="221"/>
      <c r="K137" s="210"/>
      <c r="L137" s="211"/>
      <c r="M137" s="211"/>
      <c r="T137" s="223"/>
      <c r="U137" s="224"/>
    </row>
    <row r="138" spans="1:21" ht="21.95" customHeight="1" x14ac:dyDescent="0.2">
      <c r="A138" s="200" t="s">
        <v>3295</v>
      </c>
      <c r="B138" s="225"/>
      <c r="C138" s="200" t="s">
        <v>68</v>
      </c>
      <c r="D138" s="200" t="s">
        <v>68</v>
      </c>
      <c r="E138" s="220"/>
      <c r="F138" s="208"/>
      <c r="G138" s="218"/>
      <c r="H138" s="208"/>
      <c r="I138" s="208">
        <f>I135+I136+I137</f>
        <v>3519021.5091282167</v>
      </c>
      <c r="J138" s="221"/>
      <c r="K138" s="210"/>
      <c r="L138" s="211"/>
      <c r="M138" s="211"/>
    </row>
    <row r="139" spans="1:21" ht="21.95" customHeight="1" x14ac:dyDescent="0.2">
      <c r="A139" s="200" t="s">
        <v>3296</v>
      </c>
      <c r="B139" s="217"/>
      <c r="C139" s="222">
        <v>10</v>
      </c>
      <c r="D139" s="226" t="s">
        <v>3297</v>
      </c>
      <c r="E139" s="220"/>
      <c r="F139" s="208"/>
      <c r="G139" s="218"/>
      <c r="H139" s="208"/>
      <c r="I139" s="208">
        <f>I138*10%</f>
        <v>351902.1509128217</v>
      </c>
      <c r="J139" s="221"/>
      <c r="K139" s="210"/>
      <c r="L139" s="211"/>
      <c r="M139" s="211"/>
    </row>
    <row r="140" spans="1:21" ht="21.95" customHeight="1" x14ac:dyDescent="0.2">
      <c r="A140" s="200" t="s">
        <v>3298</v>
      </c>
      <c r="B140" s="217"/>
      <c r="C140" s="200"/>
      <c r="D140" s="200"/>
      <c r="E140" s="220"/>
      <c r="F140" s="208"/>
      <c r="G140" s="218"/>
      <c r="H140" s="227" t="s">
        <v>3299</v>
      </c>
      <c r="I140" s="208">
        <f>ROUNDDOWN((I138+I139),-3)</f>
        <v>3870000</v>
      </c>
      <c r="J140" s="221"/>
      <c r="K140" s="210"/>
      <c r="L140" s="211"/>
      <c r="M140" s="211"/>
    </row>
    <row r="141" spans="1:21" ht="21.95" customHeight="1" x14ac:dyDescent="0.2">
      <c r="A141" s="200"/>
      <c r="B141" s="217"/>
      <c r="C141" s="200"/>
      <c r="D141" s="200"/>
      <c r="E141" s="220"/>
      <c r="F141" s="208"/>
      <c r="G141" s="218"/>
      <c r="H141" s="227"/>
      <c r="I141" s="208"/>
      <c r="J141" s="221"/>
      <c r="K141" s="210"/>
      <c r="L141" s="211"/>
      <c r="M141" s="211"/>
    </row>
    <row r="142" spans="1:21" ht="21.95" customHeight="1" x14ac:dyDescent="0.2">
      <c r="A142" s="200"/>
      <c r="B142" s="217"/>
      <c r="C142" s="200"/>
      <c r="D142" s="200"/>
      <c r="E142" s="220"/>
      <c r="F142" s="208"/>
      <c r="G142" s="218"/>
      <c r="H142" s="227"/>
      <c r="I142" s="208"/>
      <c r="J142" s="221"/>
      <c r="K142" s="210"/>
      <c r="L142" s="211"/>
      <c r="M142" s="211"/>
    </row>
    <row r="143" spans="1:21" ht="21.95" customHeight="1" x14ac:dyDescent="0.2">
      <c r="A143" s="200"/>
      <c r="B143" s="217"/>
      <c r="C143" s="200"/>
      <c r="D143" s="200"/>
      <c r="E143" s="220"/>
      <c r="F143" s="208"/>
      <c r="G143" s="218"/>
      <c r="H143" s="227"/>
      <c r="I143" s="208"/>
      <c r="J143" s="221"/>
      <c r="K143" s="210"/>
      <c r="L143" s="211"/>
      <c r="M143" s="211"/>
    </row>
    <row r="144" spans="1:21" ht="21.95" customHeight="1" x14ac:dyDescent="0.2">
      <c r="A144" s="200"/>
      <c r="B144" s="217"/>
      <c r="C144" s="200"/>
      <c r="D144" s="200"/>
      <c r="E144" s="220"/>
      <c r="F144" s="208"/>
      <c r="G144" s="218"/>
      <c r="H144" s="227"/>
      <c r="I144" s="208"/>
      <c r="J144" s="221"/>
      <c r="K144" s="210"/>
      <c r="L144" s="211"/>
      <c r="M144" s="211"/>
    </row>
    <row r="145" spans="1:21" ht="21.95" customHeight="1" x14ac:dyDescent="0.2">
      <c r="A145" s="200"/>
      <c r="B145" s="217"/>
      <c r="C145" s="200"/>
      <c r="D145" s="200"/>
      <c r="E145" s="220"/>
      <c r="F145" s="208"/>
      <c r="G145" s="218"/>
      <c r="H145" s="227"/>
      <c r="I145" s="208"/>
      <c r="J145" s="221"/>
      <c r="K145" s="210"/>
      <c r="L145" s="211"/>
      <c r="M145" s="211"/>
    </row>
    <row r="146" spans="1:21" ht="21.95" customHeight="1" x14ac:dyDescent="0.2">
      <c r="A146" s="200"/>
      <c r="B146" s="217"/>
      <c r="C146" s="200"/>
      <c r="D146" s="200"/>
      <c r="E146" s="220"/>
      <c r="F146" s="208"/>
      <c r="G146" s="218"/>
      <c r="H146" s="227"/>
      <c r="I146" s="208"/>
      <c r="J146" s="221"/>
      <c r="K146" s="210"/>
      <c r="L146" s="211"/>
      <c r="M146" s="211"/>
    </row>
    <row r="147" spans="1:21" ht="21.95" customHeight="1" x14ac:dyDescent="0.2">
      <c r="A147" s="200"/>
      <c r="B147" s="217"/>
      <c r="C147" s="200"/>
      <c r="D147" s="200"/>
      <c r="E147" s="220"/>
      <c r="F147" s="208"/>
      <c r="G147" s="218"/>
      <c r="H147" s="227"/>
      <c r="I147" s="208"/>
      <c r="J147" s="221"/>
      <c r="K147" s="210"/>
      <c r="L147" s="211"/>
      <c r="M147" s="211"/>
    </row>
    <row r="148" spans="1:21" ht="21.95" customHeight="1" x14ac:dyDescent="0.2">
      <c r="A148" s="200"/>
      <c r="B148" s="217"/>
      <c r="C148" s="200"/>
      <c r="D148" s="200"/>
      <c r="E148" s="220"/>
      <c r="F148" s="208"/>
      <c r="G148" s="218"/>
      <c r="H148" s="227"/>
      <c r="I148" s="208"/>
      <c r="J148" s="221"/>
      <c r="K148" s="210"/>
      <c r="L148" s="211"/>
      <c r="M148" s="211"/>
    </row>
    <row r="149" spans="1:21" ht="21.95" customHeight="1" x14ac:dyDescent="0.2">
      <c r="A149" s="200"/>
      <c r="B149" s="217"/>
      <c r="C149" s="200"/>
      <c r="D149" s="200"/>
      <c r="E149" s="220"/>
      <c r="F149" s="208"/>
      <c r="G149" s="218"/>
      <c r="H149" s="227"/>
      <c r="I149" s="208"/>
      <c r="J149" s="221"/>
      <c r="K149" s="210"/>
      <c r="L149" s="211"/>
      <c r="M149" s="211"/>
    </row>
    <row r="150" spans="1:21" ht="21.95" customHeight="1" x14ac:dyDescent="0.2">
      <c r="A150" s="200"/>
      <c r="B150" s="217"/>
      <c r="C150" s="200"/>
      <c r="D150" s="200"/>
      <c r="E150" s="220"/>
      <c r="F150" s="208"/>
      <c r="G150" s="218"/>
      <c r="H150" s="227"/>
      <c r="I150" s="208"/>
      <c r="J150" s="221"/>
      <c r="K150" s="210"/>
      <c r="L150" s="211"/>
      <c r="M150" s="211"/>
    </row>
    <row r="151" spans="1:21" ht="21.95" customHeight="1" x14ac:dyDescent="0.2">
      <c r="A151" s="200"/>
      <c r="B151" s="217"/>
      <c r="C151" s="200"/>
      <c r="D151" s="200"/>
      <c r="E151" s="220"/>
      <c r="F151" s="208"/>
      <c r="G151" s="218"/>
      <c r="H151" s="227"/>
      <c r="I151" s="208"/>
      <c r="J151" s="221"/>
      <c r="K151" s="210"/>
      <c r="L151" s="211"/>
      <c r="M151" s="211"/>
    </row>
    <row r="152" spans="1:21" ht="21.95" customHeight="1" x14ac:dyDescent="0.2">
      <c r="A152" s="200"/>
      <c r="B152" s="217"/>
      <c r="C152" s="200"/>
      <c r="D152" s="200"/>
      <c r="E152" s="220"/>
      <c r="F152" s="208"/>
      <c r="G152" s="218"/>
      <c r="H152" s="227"/>
      <c r="I152" s="208"/>
      <c r="J152" s="221"/>
      <c r="K152" s="210"/>
      <c r="L152" s="211"/>
      <c r="M152" s="211"/>
    </row>
    <row r="153" spans="1:21" ht="21.95" customHeight="1" x14ac:dyDescent="0.2">
      <c r="A153" s="200"/>
      <c r="B153" s="217"/>
      <c r="C153" s="200"/>
      <c r="D153" s="200"/>
      <c r="E153" s="220"/>
      <c r="F153" s="208"/>
      <c r="G153" s="218"/>
      <c r="H153" s="227"/>
      <c r="I153" s="208"/>
      <c r="J153" s="221"/>
      <c r="K153" s="210"/>
      <c r="L153" s="211"/>
      <c r="M153" s="211"/>
    </row>
    <row r="154" spans="1:21" ht="21.95" customHeight="1" x14ac:dyDescent="0.2">
      <c r="A154" s="200"/>
      <c r="B154" s="217"/>
      <c r="C154" s="200"/>
      <c r="D154" s="200"/>
      <c r="E154" s="220"/>
      <c r="F154" s="208"/>
      <c r="G154" s="218"/>
      <c r="H154" s="227"/>
      <c r="I154" s="208"/>
      <c r="J154" s="221"/>
      <c r="K154" s="210"/>
      <c r="L154" s="211"/>
      <c r="M154" s="211"/>
    </row>
    <row r="155" spans="1:21" ht="21.95" customHeight="1" x14ac:dyDescent="0.2">
      <c r="A155" s="200"/>
      <c r="B155" s="217"/>
      <c r="C155" s="200"/>
      <c r="D155" s="200"/>
      <c r="E155" s="220"/>
      <c r="F155" s="208"/>
      <c r="G155" s="218"/>
      <c r="H155" s="227"/>
      <c r="I155" s="208"/>
      <c r="J155" s="221"/>
      <c r="K155" s="210"/>
      <c r="L155" s="211"/>
      <c r="M155" s="211"/>
    </row>
    <row r="156" spans="1:21" s="198" customFormat="1" ht="21.95" customHeight="1" x14ac:dyDescent="0.15">
      <c r="A156" s="219"/>
      <c r="B156" s="191"/>
      <c r="C156" s="192"/>
      <c r="D156" s="193"/>
      <c r="E156" s="194"/>
      <c r="F156" s="194"/>
      <c r="G156" s="194"/>
      <c r="H156" s="194"/>
      <c r="I156" s="194"/>
      <c r="J156" s="195"/>
      <c r="K156" s="196"/>
      <c r="L156" s="197"/>
      <c r="M156" s="197"/>
      <c r="N156" s="197"/>
    </row>
    <row r="157" spans="1:21" s="198" customFormat="1" ht="21.95" customHeight="1" x14ac:dyDescent="0.15">
      <c r="A157" s="190" t="s">
        <v>3300</v>
      </c>
      <c r="B157" s="191"/>
      <c r="C157" s="192"/>
      <c r="D157" s="193"/>
      <c r="E157" s="194"/>
      <c r="F157" s="194"/>
      <c r="G157" s="194"/>
      <c r="H157" s="194"/>
      <c r="I157" s="194"/>
      <c r="J157" s="195"/>
      <c r="K157" s="196"/>
      <c r="L157" s="197"/>
      <c r="M157" s="197"/>
      <c r="N157" s="197"/>
    </row>
    <row r="158" spans="1:21" ht="21.95" customHeight="1" x14ac:dyDescent="0.2">
      <c r="A158" s="199" t="s">
        <v>3217</v>
      </c>
      <c r="B158" s="200"/>
      <c r="C158" s="200"/>
      <c r="D158" s="200"/>
      <c r="E158" s="201"/>
      <c r="F158" s="201"/>
      <c r="G158" s="201"/>
      <c r="H158" s="201"/>
      <c r="I158" s="201"/>
      <c r="J158" s="202"/>
      <c r="K158" s="203"/>
      <c r="L158" s="204"/>
      <c r="M158" s="204"/>
      <c r="N158" s="204"/>
    </row>
    <row r="159" spans="1:21" ht="21.95" customHeight="1" x14ac:dyDescent="0.2">
      <c r="A159" s="206" t="s">
        <v>3218</v>
      </c>
      <c r="B159" s="206" t="s">
        <v>3301</v>
      </c>
      <c r="C159" s="200">
        <v>1</v>
      </c>
      <c r="D159" s="200" t="s">
        <v>492</v>
      </c>
      <c r="E159" s="207">
        <f>ROUNDDOWN(U159,-3)</f>
        <v>840000</v>
      </c>
      <c r="F159" s="207">
        <f>C159*E159</f>
        <v>840000</v>
      </c>
      <c r="G159" s="207"/>
      <c r="H159" s="207"/>
      <c r="I159" s="208"/>
      <c r="J159" s="202"/>
      <c r="K159" s="203"/>
      <c r="L159" s="204"/>
      <c r="M159" s="204"/>
      <c r="N159" s="204"/>
      <c r="Q159" s="205">
        <v>700</v>
      </c>
      <c r="R159" s="205">
        <v>1200</v>
      </c>
      <c r="S159" s="205">
        <f>Q159*R159</f>
        <v>840000</v>
      </c>
      <c r="T159" s="205">
        <f>S159/90000</f>
        <v>9.3333333333333339</v>
      </c>
      <c r="U159" s="205">
        <f>T159*90000</f>
        <v>840000</v>
      </c>
    </row>
    <row r="160" spans="1:21" ht="21.95" customHeight="1" x14ac:dyDescent="0.2">
      <c r="A160" s="206" t="s">
        <v>3220</v>
      </c>
      <c r="B160" s="206" t="s">
        <v>3302</v>
      </c>
      <c r="C160" s="200">
        <v>1</v>
      </c>
      <c r="D160" s="200" t="s">
        <v>3222</v>
      </c>
      <c r="E160" s="207">
        <f>ROUNDDOWN(U160,-3)</f>
        <v>110000</v>
      </c>
      <c r="F160" s="207">
        <f t="shared" ref="F160:F165" si="10">C160*E160</f>
        <v>110000</v>
      </c>
      <c r="G160" s="207"/>
      <c r="H160" s="207"/>
      <c r="I160" s="208"/>
      <c r="J160" s="209"/>
      <c r="K160" s="210"/>
      <c r="L160" s="211"/>
      <c r="M160" s="211"/>
      <c r="N160" s="211"/>
      <c r="Q160" s="205">
        <f>SUM(Q159:Q159)-100</f>
        <v>600</v>
      </c>
      <c r="R160" s="205">
        <f>SUM(R159:R159)-100</f>
        <v>1100</v>
      </c>
      <c r="S160" s="205">
        <f>Q160*R160</f>
        <v>660000</v>
      </c>
      <c r="T160" s="205">
        <f>S160/90000</f>
        <v>7.333333333333333</v>
      </c>
      <c r="U160" s="205">
        <f>T160*15000</f>
        <v>110000</v>
      </c>
    </row>
    <row r="161" spans="1:21" ht="21.95" customHeight="1" x14ac:dyDescent="0.2">
      <c r="A161" s="206" t="s">
        <v>2757</v>
      </c>
      <c r="B161" s="206" t="s">
        <v>3223</v>
      </c>
      <c r="C161" s="200">
        <v>1</v>
      </c>
      <c r="D161" s="200" t="s">
        <v>3222</v>
      </c>
      <c r="E161" s="207">
        <v>3600</v>
      </c>
      <c r="F161" s="207">
        <f t="shared" si="10"/>
        <v>3600</v>
      </c>
      <c r="G161" s="207"/>
      <c r="H161" s="207"/>
      <c r="I161" s="208"/>
      <c r="J161" s="209"/>
      <c r="K161" s="210"/>
      <c r="L161" s="211"/>
      <c r="M161" s="211"/>
      <c r="N161" s="211"/>
    </row>
    <row r="162" spans="1:21" ht="21.95" customHeight="1" x14ac:dyDescent="0.2">
      <c r="A162" s="206" t="s">
        <v>2757</v>
      </c>
      <c r="B162" s="206" t="s">
        <v>3224</v>
      </c>
      <c r="C162" s="200">
        <f>SUM(C166:C168)-1</f>
        <v>17</v>
      </c>
      <c r="D162" s="200" t="s">
        <v>3222</v>
      </c>
      <c r="E162" s="207">
        <v>500</v>
      </c>
      <c r="F162" s="207">
        <f t="shared" si="10"/>
        <v>8500</v>
      </c>
      <c r="G162" s="207"/>
      <c r="H162" s="207"/>
      <c r="I162" s="208"/>
      <c r="J162" s="209"/>
      <c r="K162" s="210"/>
      <c r="L162" s="211"/>
      <c r="M162" s="211"/>
      <c r="N162" s="211"/>
    </row>
    <row r="163" spans="1:21" ht="21.95" customHeight="1" x14ac:dyDescent="0.2">
      <c r="A163" s="206" t="s">
        <v>3225</v>
      </c>
      <c r="B163" s="206" t="s">
        <v>3226</v>
      </c>
      <c r="C163" s="200">
        <v>1</v>
      </c>
      <c r="D163" s="200" t="s">
        <v>3222</v>
      </c>
      <c r="E163" s="207">
        <v>6000</v>
      </c>
      <c r="F163" s="207">
        <f t="shared" si="10"/>
        <v>6000</v>
      </c>
      <c r="G163" s="207"/>
      <c r="H163" s="207"/>
      <c r="I163" s="208"/>
      <c r="J163" s="209"/>
      <c r="K163" s="210"/>
      <c r="L163" s="211"/>
      <c r="M163" s="211"/>
      <c r="N163" s="211"/>
    </row>
    <row r="164" spans="1:21" ht="21.95" customHeight="1" x14ac:dyDescent="0.2">
      <c r="A164" s="206" t="s">
        <v>3227</v>
      </c>
      <c r="B164" s="206" t="s">
        <v>3228</v>
      </c>
      <c r="C164" s="200">
        <v>2</v>
      </c>
      <c r="D164" s="200" t="s">
        <v>3222</v>
      </c>
      <c r="E164" s="207">
        <v>300</v>
      </c>
      <c r="F164" s="207">
        <f t="shared" si="10"/>
        <v>600</v>
      </c>
      <c r="G164" s="207"/>
      <c r="H164" s="207"/>
      <c r="I164" s="208"/>
      <c r="J164" s="209"/>
      <c r="K164" s="210"/>
      <c r="L164" s="211"/>
      <c r="M164" s="211"/>
      <c r="N164" s="211"/>
    </row>
    <row r="165" spans="1:21" ht="21.95" customHeight="1" x14ac:dyDescent="0.2">
      <c r="A165" s="206" t="s">
        <v>3229</v>
      </c>
      <c r="B165" s="206" t="s">
        <v>3230</v>
      </c>
      <c r="C165" s="200">
        <v>4</v>
      </c>
      <c r="D165" s="200" t="s">
        <v>3222</v>
      </c>
      <c r="E165" s="207">
        <v>1200</v>
      </c>
      <c r="F165" s="207">
        <f t="shared" si="10"/>
        <v>4800</v>
      </c>
      <c r="G165" s="207"/>
      <c r="H165" s="207"/>
      <c r="I165" s="208"/>
      <c r="J165" s="209" t="s">
        <v>3231</v>
      </c>
      <c r="K165" s="210">
        <f>0.02*C165</f>
        <v>0.08</v>
      </c>
      <c r="L165" s="211"/>
      <c r="M165" s="211"/>
      <c r="N165" s="211"/>
    </row>
    <row r="166" spans="1:21" ht="20.100000000000001" customHeight="1" x14ac:dyDescent="0.2">
      <c r="A166" s="206" t="s">
        <v>3232</v>
      </c>
      <c r="B166" s="206" t="s">
        <v>3303</v>
      </c>
      <c r="C166" s="200">
        <v>1</v>
      </c>
      <c r="D166" s="200" t="s">
        <v>3234</v>
      </c>
      <c r="E166" s="207">
        <v>129300</v>
      </c>
      <c r="F166" s="207">
        <f t="shared" ref="F166:F167" si="11">INT(E166*C166)</f>
        <v>129300</v>
      </c>
      <c r="G166" s="207"/>
      <c r="H166" s="207"/>
      <c r="I166" s="208"/>
      <c r="J166" s="209" t="s">
        <v>3304</v>
      </c>
      <c r="K166" s="210"/>
      <c r="L166" s="211">
        <f>0.468*C166</f>
        <v>0.46800000000000003</v>
      </c>
      <c r="M166" s="211"/>
      <c r="N166" s="211"/>
    </row>
    <row r="167" spans="1:21" ht="20.100000000000001" customHeight="1" x14ac:dyDescent="0.2">
      <c r="A167" s="206" t="s">
        <v>3236</v>
      </c>
      <c r="B167" s="206" t="s">
        <v>3233</v>
      </c>
      <c r="C167" s="200">
        <v>5</v>
      </c>
      <c r="D167" s="200" t="s">
        <v>3234</v>
      </c>
      <c r="E167" s="207">
        <v>66900</v>
      </c>
      <c r="F167" s="207">
        <f t="shared" si="11"/>
        <v>334500</v>
      </c>
      <c r="G167" s="207"/>
      <c r="H167" s="207"/>
      <c r="I167" s="208"/>
      <c r="J167" s="209" t="s">
        <v>3235</v>
      </c>
      <c r="K167" s="210"/>
      <c r="L167" s="211">
        <f>0.338*C167</f>
        <v>1.6900000000000002</v>
      </c>
      <c r="M167" s="211"/>
      <c r="N167" s="211"/>
    </row>
    <row r="168" spans="1:21" ht="21.95" customHeight="1" x14ac:dyDescent="0.2">
      <c r="A168" s="206" t="s">
        <v>3237</v>
      </c>
      <c r="B168" s="206" t="s">
        <v>3238</v>
      </c>
      <c r="C168" s="200">
        <v>12</v>
      </c>
      <c r="D168" s="200" t="s">
        <v>3222</v>
      </c>
      <c r="E168" s="207">
        <v>13200</v>
      </c>
      <c r="F168" s="207">
        <f t="shared" ref="F168" si="12">C168*E168</f>
        <v>158400</v>
      </c>
      <c r="G168" s="207"/>
      <c r="H168" s="207"/>
      <c r="I168" s="208"/>
      <c r="J168" s="209" t="s">
        <v>3239</v>
      </c>
      <c r="K168" s="210"/>
      <c r="L168" s="211">
        <f>0.133*C168</f>
        <v>1.5960000000000001</v>
      </c>
      <c r="M168" s="211"/>
      <c r="N168" s="211"/>
    </row>
    <row r="169" spans="1:21" ht="21.95" customHeight="1" x14ac:dyDescent="0.2">
      <c r="A169" s="206" t="s">
        <v>3240</v>
      </c>
      <c r="B169" s="206" t="s">
        <v>3241</v>
      </c>
      <c r="C169" s="200">
        <f>SUM(R159:R159)*0.003</f>
        <v>3.6</v>
      </c>
      <c r="D169" s="200" t="s">
        <v>1348</v>
      </c>
      <c r="E169" s="207">
        <f t="shared" ref="E169:E171" si="13">S169</f>
        <v>6628.2750000000005</v>
      </c>
      <c r="F169" s="207">
        <f>INT(E169*C169)</f>
        <v>23861</v>
      </c>
      <c r="G169" s="207"/>
      <c r="H169" s="207"/>
      <c r="I169" s="208"/>
      <c r="J169" s="209" t="s">
        <v>3242</v>
      </c>
      <c r="K169" s="210">
        <f>0.08*C169</f>
        <v>0.28800000000000003</v>
      </c>
      <c r="L169" s="211"/>
      <c r="M169" s="211"/>
      <c r="N169" s="211">
        <f>0.06*C169</f>
        <v>0.216</v>
      </c>
      <c r="O169" s="205">
        <v>3</v>
      </c>
      <c r="P169" s="205">
        <v>15</v>
      </c>
      <c r="Q169" s="205">
        <f t="shared" ref="Q169:Q171" si="14">O169*P169*0.0089</f>
        <v>0.40050000000000002</v>
      </c>
      <c r="R169" s="205">
        <v>16550</v>
      </c>
      <c r="S169" s="205">
        <f t="shared" ref="S169:S171" si="15">Q169*R169</f>
        <v>6628.2750000000005</v>
      </c>
      <c r="T169" s="205">
        <f t="shared" ref="T169:T171" si="16">Q169*C169</f>
        <v>1.4418000000000002</v>
      </c>
    </row>
    <row r="170" spans="1:21" ht="21.95" customHeight="1" x14ac:dyDescent="0.2">
      <c r="A170" s="206" t="s">
        <v>3243</v>
      </c>
      <c r="B170" s="206" t="s">
        <v>3241</v>
      </c>
      <c r="C170" s="200">
        <f>(C167)*0.4</f>
        <v>2</v>
      </c>
      <c r="D170" s="200" t="s">
        <v>1348</v>
      </c>
      <c r="E170" s="207">
        <f t="shared" si="13"/>
        <v>6628.2750000000005</v>
      </c>
      <c r="F170" s="207">
        <f>INT(E170*C170)</f>
        <v>13256</v>
      </c>
      <c r="G170" s="207"/>
      <c r="H170" s="207"/>
      <c r="I170" s="208"/>
      <c r="J170" s="209" t="s">
        <v>3242</v>
      </c>
      <c r="K170" s="210">
        <f>0.08*C170</f>
        <v>0.16</v>
      </c>
      <c r="L170" s="211"/>
      <c r="M170" s="211"/>
      <c r="N170" s="211">
        <f>0.06*C170</f>
        <v>0.12</v>
      </c>
      <c r="O170" s="205">
        <v>3</v>
      </c>
      <c r="P170" s="205">
        <v>15</v>
      </c>
      <c r="Q170" s="205">
        <f t="shared" si="14"/>
        <v>0.40050000000000002</v>
      </c>
      <c r="R170" s="205">
        <v>16550</v>
      </c>
      <c r="S170" s="205">
        <f t="shared" si="15"/>
        <v>6628.2750000000005</v>
      </c>
      <c r="T170" s="205">
        <f t="shared" si="16"/>
        <v>0.80100000000000005</v>
      </c>
    </row>
    <row r="171" spans="1:21" ht="21.95" customHeight="1" x14ac:dyDescent="0.2">
      <c r="A171" s="206" t="s">
        <v>3244</v>
      </c>
      <c r="B171" s="206" t="s">
        <v>3245</v>
      </c>
      <c r="C171" s="212">
        <f>(C168)*0.2</f>
        <v>2.4000000000000004</v>
      </c>
      <c r="D171" s="200" t="s">
        <v>1348</v>
      </c>
      <c r="E171" s="207">
        <f t="shared" si="13"/>
        <v>3535.0800000000004</v>
      </c>
      <c r="F171" s="207">
        <f t="shared" ref="F171:F175" si="17">C171*E171</f>
        <v>8484.1920000000027</v>
      </c>
      <c r="G171" s="207"/>
      <c r="H171" s="207"/>
      <c r="I171" s="208"/>
      <c r="J171" s="209" t="s">
        <v>3242</v>
      </c>
      <c r="K171" s="210">
        <f>0.08*C171</f>
        <v>0.19200000000000003</v>
      </c>
      <c r="L171" s="211"/>
      <c r="M171" s="211"/>
      <c r="N171" s="211">
        <f>0.06*C171</f>
        <v>0.14400000000000002</v>
      </c>
      <c r="O171" s="205">
        <v>2</v>
      </c>
      <c r="P171" s="205">
        <v>12</v>
      </c>
      <c r="Q171" s="205">
        <f t="shared" si="14"/>
        <v>0.21360000000000001</v>
      </c>
      <c r="R171" s="205">
        <v>16550</v>
      </c>
      <c r="S171" s="205">
        <f t="shared" si="15"/>
        <v>3535.0800000000004</v>
      </c>
      <c r="T171" s="205">
        <f t="shared" si="16"/>
        <v>0.5126400000000001</v>
      </c>
    </row>
    <row r="172" spans="1:21" ht="21.95" customHeight="1" x14ac:dyDescent="0.2">
      <c r="A172" s="206" t="s">
        <v>3246</v>
      </c>
      <c r="B172" s="206" t="s">
        <v>3247</v>
      </c>
      <c r="C172" s="212">
        <f>SUM(C169:C171)</f>
        <v>8</v>
      </c>
      <c r="D172" s="200" t="s">
        <v>1348</v>
      </c>
      <c r="E172" s="207">
        <v>200</v>
      </c>
      <c r="F172" s="207">
        <f t="shared" si="17"/>
        <v>1600</v>
      </c>
      <c r="G172" s="207"/>
      <c r="H172" s="207"/>
      <c r="I172" s="208"/>
      <c r="J172" s="209"/>
      <c r="K172" s="210"/>
      <c r="L172" s="211"/>
      <c r="M172" s="211"/>
      <c r="N172" s="211"/>
    </row>
    <row r="173" spans="1:21" ht="21.95" customHeight="1" x14ac:dyDescent="0.2">
      <c r="A173" s="206" t="s">
        <v>3248</v>
      </c>
      <c r="B173" s="206" t="s">
        <v>3249</v>
      </c>
      <c r="C173" s="212">
        <f>U173</f>
        <v>2.7554400000000006</v>
      </c>
      <c r="D173" s="200" t="s">
        <v>550</v>
      </c>
      <c r="E173" s="207">
        <v>2000</v>
      </c>
      <c r="F173" s="207">
        <f t="shared" si="17"/>
        <v>5510.880000000001</v>
      </c>
      <c r="G173" s="207"/>
      <c r="H173" s="207"/>
      <c r="I173" s="208"/>
      <c r="J173" s="209"/>
      <c r="K173" s="210"/>
      <c r="L173" s="211"/>
      <c r="M173" s="211"/>
      <c r="N173" s="211"/>
      <c r="U173" s="213">
        <f>SUM(T169:T171)</f>
        <v>2.7554400000000006</v>
      </c>
    </row>
    <row r="174" spans="1:21" ht="21.95" customHeight="1" x14ac:dyDescent="0.2">
      <c r="A174" s="206" t="s">
        <v>3250</v>
      </c>
      <c r="B174" s="206" t="s">
        <v>3305</v>
      </c>
      <c r="C174" s="200">
        <v>1</v>
      </c>
      <c r="D174" s="200" t="s">
        <v>3222</v>
      </c>
      <c r="E174" s="207">
        <v>185000</v>
      </c>
      <c r="F174" s="207">
        <f t="shared" si="17"/>
        <v>185000</v>
      </c>
      <c r="G174" s="207"/>
      <c r="H174" s="207"/>
      <c r="I174" s="208"/>
      <c r="J174" s="209" t="s">
        <v>3252</v>
      </c>
      <c r="K174" s="210">
        <f>0.32*C174</f>
        <v>0.32</v>
      </c>
      <c r="L174" s="211"/>
      <c r="M174" s="211"/>
      <c r="N174" s="211"/>
    </row>
    <row r="175" spans="1:21" ht="21.95" customHeight="1" x14ac:dyDescent="0.2">
      <c r="A175" s="206" t="s">
        <v>3250</v>
      </c>
      <c r="B175" s="206" t="s">
        <v>3251</v>
      </c>
      <c r="C175" s="200">
        <v>1</v>
      </c>
      <c r="D175" s="200" t="s">
        <v>3222</v>
      </c>
      <c r="E175" s="207">
        <v>170000</v>
      </c>
      <c r="F175" s="207">
        <f t="shared" si="17"/>
        <v>170000</v>
      </c>
      <c r="G175" s="207"/>
      <c r="H175" s="207"/>
      <c r="I175" s="208"/>
      <c r="J175" s="209" t="s">
        <v>3252</v>
      </c>
      <c r="K175" s="210">
        <f>0.32*C175</f>
        <v>0.32</v>
      </c>
      <c r="L175" s="211"/>
      <c r="M175" s="211"/>
      <c r="N175" s="211"/>
    </row>
    <row r="176" spans="1:21" ht="20.100000000000001" customHeight="1" x14ac:dyDescent="0.2">
      <c r="A176" s="206" t="s">
        <v>3259</v>
      </c>
      <c r="B176" s="206" t="s">
        <v>3260</v>
      </c>
      <c r="C176" s="200">
        <v>1</v>
      </c>
      <c r="D176" s="200" t="s">
        <v>3234</v>
      </c>
      <c r="E176" s="207">
        <v>240000</v>
      </c>
      <c r="F176" s="207">
        <f>INT(C176*E176)</f>
        <v>240000</v>
      </c>
      <c r="G176" s="207"/>
      <c r="H176" s="208"/>
      <c r="I176" s="208"/>
      <c r="J176" s="209" t="s">
        <v>3261</v>
      </c>
      <c r="K176" s="210">
        <f>0.24*C176</f>
        <v>0.24</v>
      </c>
      <c r="L176" s="211"/>
      <c r="M176" s="211"/>
      <c r="N176" s="211"/>
    </row>
    <row r="177" spans="1:21" ht="21.95" customHeight="1" x14ac:dyDescent="0.2">
      <c r="A177" s="206" t="s">
        <v>3262</v>
      </c>
      <c r="B177" s="206" t="s">
        <v>3263</v>
      </c>
      <c r="C177" s="200">
        <v>10</v>
      </c>
      <c r="D177" s="200" t="s">
        <v>3264</v>
      </c>
      <c r="E177" s="207">
        <v>290</v>
      </c>
      <c r="F177" s="207">
        <f t="shared" ref="F177:F179" si="18">C177*E177</f>
        <v>2900</v>
      </c>
      <c r="G177" s="207"/>
      <c r="H177" s="207"/>
      <c r="I177" s="208"/>
      <c r="J177" s="209" t="s">
        <v>3265</v>
      </c>
      <c r="K177" s="210">
        <f>0.055*C177</f>
        <v>0.55000000000000004</v>
      </c>
      <c r="L177" s="211"/>
      <c r="M177" s="211"/>
      <c r="N177" s="211"/>
    </row>
    <row r="178" spans="1:21" ht="21.95" customHeight="1" x14ac:dyDescent="0.2">
      <c r="A178" s="206" t="s">
        <v>3272</v>
      </c>
      <c r="B178" s="206"/>
      <c r="C178" s="200">
        <v>1</v>
      </c>
      <c r="D178" s="200" t="s">
        <v>3222</v>
      </c>
      <c r="E178" s="207">
        <v>6000</v>
      </c>
      <c r="F178" s="207">
        <f t="shared" si="18"/>
        <v>6000</v>
      </c>
      <c r="G178" s="207"/>
      <c r="H178" s="207"/>
      <c r="I178" s="208"/>
      <c r="J178" s="209"/>
      <c r="K178" s="210"/>
      <c r="L178" s="211"/>
      <c r="M178" s="211"/>
      <c r="N178" s="211"/>
    </row>
    <row r="179" spans="1:21" ht="21.95" customHeight="1" x14ac:dyDescent="0.2">
      <c r="A179" s="206" t="s">
        <v>3273</v>
      </c>
      <c r="B179" s="206"/>
      <c r="C179" s="200">
        <v>1</v>
      </c>
      <c r="D179" s="200" t="s">
        <v>3222</v>
      </c>
      <c r="E179" s="207">
        <v>4000</v>
      </c>
      <c r="F179" s="207">
        <f t="shared" si="18"/>
        <v>4000</v>
      </c>
      <c r="G179" s="207"/>
      <c r="H179" s="207"/>
      <c r="I179" s="208"/>
      <c r="J179" s="209"/>
      <c r="K179" s="210"/>
      <c r="L179" s="211"/>
      <c r="M179" s="211"/>
      <c r="N179" s="211"/>
    </row>
    <row r="180" spans="1:21" ht="21.95" customHeight="1" x14ac:dyDescent="0.2">
      <c r="A180" s="200" t="s">
        <v>3274</v>
      </c>
      <c r="B180" s="206"/>
      <c r="C180" s="200"/>
      <c r="D180" s="200"/>
      <c r="E180" s="208"/>
      <c r="F180" s="208">
        <f>SUM(F159:F179)</f>
        <v>2256312.0719999997</v>
      </c>
      <c r="G180" s="208"/>
      <c r="H180" s="208"/>
      <c r="I180" s="208"/>
      <c r="J180" s="214"/>
      <c r="K180" s="210">
        <f>SUM(K159:K179)</f>
        <v>2.1500000000000004</v>
      </c>
      <c r="L180" s="210">
        <f>SUM(L159:L179)</f>
        <v>3.7540000000000004</v>
      </c>
      <c r="M180" s="210">
        <f>SUM(M159:M179)</f>
        <v>0</v>
      </c>
      <c r="N180" s="210">
        <f>SUM(N159:N179)</f>
        <v>0.48</v>
      </c>
    </row>
    <row r="181" spans="1:21" ht="21.95" customHeight="1" x14ac:dyDescent="0.2">
      <c r="A181" s="206"/>
      <c r="B181" s="206"/>
      <c r="C181" s="200"/>
      <c r="D181" s="200"/>
      <c r="E181" s="208"/>
      <c r="F181" s="208"/>
      <c r="G181" s="208"/>
      <c r="H181" s="208"/>
      <c r="I181" s="208"/>
      <c r="J181" s="209"/>
      <c r="K181" s="210"/>
      <c r="L181" s="211"/>
      <c r="M181" s="211"/>
      <c r="N181" s="211"/>
    </row>
    <row r="182" spans="1:21" ht="21.95" customHeight="1" x14ac:dyDescent="0.2">
      <c r="A182" s="215" t="s">
        <v>3275</v>
      </c>
      <c r="B182" s="206"/>
      <c r="C182" s="200"/>
      <c r="D182" s="200"/>
      <c r="E182" s="208"/>
      <c r="F182" s="208"/>
      <c r="G182" s="208"/>
      <c r="H182" s="208"/>
      <c r="I182" s="208"/>
      <c r="J182" s="209"/>
      <c r="K182" s="210"/>
      <c r="L182" s="211"/>
      <c r="M182" s="211"/>
      <c r="N182" s="211"/>
    </row>
    <row r="183" spans="1:21" ht="21.95" customHeight="1" x14ac:dyDescent="0.2">
      <c r="A183" s="206" t="s">
        <v>3276</v>
      </c>
      <c r="B183" s="206"/>
      <c r="C183" s="216">
        <f>K180</f>
        <v>2.1500000000000004</v>
      </c>
      <c r="D183" s="217" t="s">
        <v>3277</v>
      </c>
      <c r="E183" s="218"/>
      <c r="F183" s="208"/>
      <c r="G183" s="218">
        <v>104168</v>
      </c>
      <c r="H183" s="208">
        <f>INT(C183*G183)</f>
        <v>223961</v>
      </c>
      <c r="I183" s="208"/>
      <c r="J183" s="209"/>
      <c r="K183" s="210"/>
      <c r="L183" s="211"/>
      <c r="M183" s="211"/>
      <c r="N183" s="211"/>
    </row>
    <row r="184" spans="1:21" ht="21.95" customHeight="1" x14ac:dyDescent="0.2">
      <c r="A184" s="206" t="s">
        <v>3278</v>
      </c>
      <c r="B184" s="206"/>
      <c r="C184" s="216">
        <f>L180</f>
        <v>3.7540000000000004</v>
      </c>
      <c r="D184" s="217" t="s">
        <v>3277</v>
      </c>
      <c r="E184" s="218"/>
      <c r="F184" s="208"/>
      <c r="G184" s="218">
        <v>87861</v>
      </c>
      <c r="H184" s="208">
        <f>INT(C184*G184)</f>
        <v>329830</v>
      </c>
      <c r="I184" s="208"/>
      <c r="J184" s="209"/>
      <c r="K184" s="210"/>
      <c r="L184" s="211"/>
      <c r="M184" s="211"/>
      <c r="N184" s="211"/>
    </row>
    <row r="185" spans="1:21" ht="21.95" customHeight="1" x14ac:dyDescent="0.2">
      <c r="A185" s="206" t="s">
        <v>3279</v>
      </c>
      <c r="B185" s="206"/>
      <c r="C185" s="216">
        <f>M180</f>
        <v>0</v>
      </c>
      <c r="D185" s="217" t="s">
        <v>3277</v>
      </c>
      <c r="E185" s="218"/>
      <c r="F185" s="208"/>
      <c r="G185" s="218">
        <v>92341</v>
      </c>
      <c r="H185" s="208">
        <f>INT(C185*G185)</f>
        <v>0</v>
      </c>
      <c r="I185" s="208"/>
      <c r="J185" s="209"/>
      <c r="K185" s="210"/>
      <c r="L185" s="211"/>
      <c r="M185" s="211"/>
      <c r="N185" s="211"/>
    </row>
    <row r="186" spans="1:21" ht="21.95" customHeight="1" x14ac:dyDescent="0.2">
      <c r="A186" s="206" t="s">
        <v>3280</v>
      </c>
      <c r="B186" s="206"/>
      <c r="C186" s="216">
        <f>N180</f>
        <v>0.48</v>
      </c>
      <c r="D186" s="217" t="s">
        <v>3277</v>
      </c>
      <c r="E186" s="218"/>
      <c r="F186" s="208"/>
      <c r="G186" s="218">
        <v>86008</v>
      </c>
      <c r="H186" s="208">
        <f>INT(C186*G186)</f>
        <v>41283</v>
      </c>
      <c r="I186" s="208"/>
      <c r="J186" s="209"/>
      <c r="K186" s="210"/>
      <c r="L186" s="211"/>
      <c r="M186" s="211"/>
      <c r="N186" s="211"/>
    </row>
    <row r="187" spans="1:21" ht="21.95" customHeight="1" x14ac:dyDescent="0.2">
      <c r="A187" s="200" t="s">
        <v>3281</v>
      </c>
      <c r="B187" s="206"/>
      <c r="C187" s="200"/>
      <c r="D187" s="200"/>
      <c r="E187" s="208"/>
      <c r="F187" s="208"/>
      <c r="G187" s="208"/>
      <c r="H187" s="208">
        <f>SUM(H183:H186)</f>
        <v>595074</v>
      </c>
      <c r="I187" s="208"/>
      <c r="J187" s="209"/>
      <c r="K187" s="210"/>
      <c r="L187" s="211"/>
      <c r="M187" s="211"/>
      <c r="N187" s="211"/>
    </row>
    <row r="188" spans="1:21" s="198" customFormat="1" ht="21.95" customHeight="1" x14ac:dyDescent="0.15">
      <c r="A188" s="219"/>
      <c r="B188" s="191"/>
      <c r="C188" s="192"/>
      <c r="D188" s="193"/>
      <c r="E188" s="194"/>
      <c r="F188" s="194"/>
      <c r="G188" s="194"/>
      <c r="H188" s="194"/>
      <c r="I188" s="194"/>
      <c r="J188" s="195"/>
      <c r="K188" s="196"/>
      <c r="L188" s="197"/>
      <c r="M188" s="197"/>
      <c r="N188" s="197"/>
    </row>
    <row r="189" spans="1:21" ht="21.95" customHeight="1" x14ac:dyDescent="0.2">
      <c r="A189" s="215" t="s">
        <v>3282</v>
      </c>
      <c r="B189" s="206"/>
      <c r="C189" s="200"/>
      <c r="D189" s="200"/>
      <c r="E189" s="220"/>
      <c r="F189" s="208"/>
      <c r="G189" s="208"/>
      <c r="H189" s="208"/>
      <c r="I189" s="208"/>
      <c r="J189" s="221"/>
      <c r="K189" s="210"/>
      <c r="L189" s="211"/>
      <c r="M189" s="211"/>
    </row>
    <row r="190" spans="1:21" ht="21.95" customHeight="1" x14ac:dyDescent="0.2">
      <c r="A190" s="200" t="s">
        <v>2147</v>
      </c>
      <c r="B190" s="206"/>
      <c r="C190" s="200"/>
      <c r="D190" s="200"/>
      <c r="E190" s="220"/>
      <c r="F190" s="208"/>
      <c r="G190" s="218"/>
      <c r="H190" s="208"/>
      <c r="I190" s="208">
        <f>F180</f>
        <v>2256312.0719999997</v>
      </c>
      <c r="J190" s="221"/>
      <c r="K190" s="210"/>
      <c r="L190" s="211"/>
      <c r="M190" s="211"/>
    </row>
    <row r="191" spans="1:21" ht="21.95" customHeight="1" x14ac:dyDescent="0.25">
      <c r="A191" s="200" t="s">
        <v>2148</v>
      </c>
      <c r="B191" s="206" t="s">
        <v>3283</v>
      </c>
      <c r="C191" s="222">
        <v>0.78</v>
      </c>
      <c r="D191" s="200" t="s">
        <v>3284</v>
      </c>
      <c r="E191" s="220"/>
      <c r="F191" s="208"/>
      <c r="G191" s="218"/>
      <c r="H191" s="208"/>
      <c r="I191" s="208">
        <f>I190*C191*0.01</f>
        <v>17599.234161599998</v>
      </c>
      <c r="J191" s="221"/>
      <c r="K191" s="210"/>
      <c r="L191" s="211"/>
      <c r="M191" s="211"/>
      <c r="T191" s="223"/>
      <c r="U191" s="224"/>
    </row>
    <row r="192" spans="1:21" ht="21.95" customHeight="1" x14ac:dyDescent="0.25">
      <c r="A192" s="200" t="s">
        <v>3285</v>
      </c>
      <c r="B192" s="206"/>
      <c r="C192" s="222"/>
      <c r="D192" s="200"/>
      <c r="E192" s="220"/>
      <c r="F192" s="208"/>
      <c r="G192" s="218"/>
      <c r="H192" s="208"/>
      <c r="I192" s="208">
        <f>SUM(I190:I191)</f>
        <v>2273911.3061615997</v>
      </c>
      <c r="J192" s="221"/>
      <c r="K192" s="210"/>
      <c r="L192" s="211"/>
      <c r="M192" s="211"/>
      <c r="T192" s="223"/>
      <c r="U192" s="224"/>
    </row>
    <row r="193" spans="1:21" ht="21.95" customHeight="1" x14ac:dyDescent="0.25">
      <c r="A193" s="200" t="s">
        <v>3286</v>
      </c>
      <c r="B193" s="206"/>
      <c r="C193" s="222"/>
      <c r="D193" s="200"/>
      <c r="E193" s="220"/>
      <c r="F193" s="208"/>
      <c r="G193" s="218"/>
      <c r="H193" s="208"/>
      <c r="I193" s="208">
        <f>H187</f>
        <v>595074</v>
      </c>
      <c r="J193" s="221"/>
      <c r="K193" s="210"/>
      <c r="L193" s="211"/>
      <c r="M193" s="211"/>
      <c r="T193" s="223"/>
      <c r="U193" s="224"/>
    </row>
    <row r="194" spans="1:21" ht="21.95" customHeight="1" x14ac:dyDescent="0.25">
      <c r="A194" s="200" t="s">
        <v>2150</v>
      </c>
      <c r="B194" s="206" t="s">
        <v>3287</v>
      </c>
      <c r="C194" s="222">
        <v>122.12</v>
      </c>
      <c r="D194" s="200" t="s">
        <v>3284</v>
      </c>
      <c r="E194" s="220"/>
      <c r="F194" s="208"/>
      <c r="G194" s="218"/>
      <c r="H194" s="208"/>
      <c r="I194" s="208">
        <f>I193*C194*0.01</f>
        <v>726704.36880000017</v>
      </c>
      <c r="J194" s="221"/>
      <c r="K194" s="210"/>
      <c r="L194" s="211"/>
      <c r="M194" s="211"/>
      <c r="T194" s="223"/>
      <c r="U194" s="224"/>
    </row>
    <row r="195" spans="1:21" ht="21.95" customHeight="1" x14ac:dyDescent="0.25">
      <c r="A195" s="200" t="s">
        <v>2151</v>
      </c>
      <c r="B195" s="206" t="s">
        <v>3288</v>
      </c>
      <c r="C195" s="222">
        <v>33.85</v>
      </c>
      <c r="D195" s="200" t="s">
        <v>3284</v>
      </c>
      <c r="E195" s="220"/>
      <c r="F195" s="208"/>
      <c r="G195" s="218"/>
      <c r="H195" s="208"/>
      <c r="I195" s="208">
        <f>I194*C195*0.01</f>
        <v>245989.42883880009</v>
      </c>
      <c r="J195" s="221"/>
      <c r="K195" s="210"/>
      <c r="L195" s="211"/>
      <c r="M195" s="211"/>
      <c r="T195" s="223"/>
      <c r="U195" s="224"/>
    </row>
    <row r="196" spans="1:21" ht="21.95" customHeight="1" x14ac:dyDescent="0.25">
      <c r="A196" s="200" t="s">
        <v>3285</v>
      </c>
      <c r="B196" s="206"/>
      <c r="C196" s="222"/>
      <c r="D196" s="200"/>
      <c r="E196" s="220"/>
      <c r="F196" s="208"/>
      <c r="G196" s="218"/>
      <c r="H196" s="208"/>
      <c r="I196" s="208">
        <f>I194+I195</f>
        <v>972693.79763880023</v>
      </c>
      <c r="J196" s="221"/>
      <c r="K196" s="210"/>
      <c r="L196" s="211"/>
      <c r="M196" s="211"/>
      <c r="T196" s="223"/>
      <c r="U196" s="224"/>
    </row>
    <row r="197" spans="1:21" ht="21.95" customHeight="1" x14ac:dyDescent="0.25">
      <c r="A197" s="200" t="s">
        <v>3289</v>
      </c>
      <c r="B197" s="206" t="s">
        <v>3290</v>
      </c>
      <c r="C197" s="222">
        <v>5.39</v>
      </c>
      <c r="D197" s="200" t="s">
        <v>3284</v>
      </c>
      <c r="E197" s="220"/>
      <c r="F197" s="208"/>
      <c r="G197" s="218"/>
      <c r="H197" s="208"/>
      <c r="I197" s="208">
        <f>I192*C197*0.01</f>
        <v>122563.81940211022</v>
      </c>
      <c r="J197" s="221"/>
      <c r="K197" s="210"/>
      <c r="L197" s="211"/>
      <c r="M197" s="211"/>
      <c r="T197" s="223"/>
      <c r="U197" s="224"/>
    </row>
    <row r="198" spans="1:21" ht="21.95" customHeight="1" x14ac:dyDescent="0.25">
      <c r="A198" s="200" t="s">
        <v>3291</v>
      </c>
      <c r="B198" s="206"/>
      <c r="C198" s="222"/>
      <c r="D198" s="200"/>
      <c r="E198" s="220"/>
      <c r="F198" s="208"/>
      <c r="G198" s="218"/>
      <c r="H198" s="208"/>
      <c r="I198" s="208">
        <f>I192+I196+I197</f>
        <v>3369168.9232025105</v>
      </c>
      <c r="J198" s="221"/>
      <c r="K198" s="210"/>
      <c r="L198" s="211"/>
      <c r="M198" s="211"/>
      <c r="T198" s="223"/>
      <c r="U198" s="224"/>
    </row>
    <row r="199" spans="1:21" ht="21.95" customHeight="1" x14ac:dyDescent="0.25">
      <c r="A199" s="200" t="s">
        <v>2170</v>
      </c>
      <c r="B199" s="206" t="s">
        <v>3292</v>
      </c>
      <c r="C199" s="222">
        <v>7</v>
      </c>
      <c r="D199" s="200" t="s">
        <v>3284</v>
      </c>
      <c r="E199" s="220"/>
      <c r="F199" s="208"/>
      <c r="G199" s="218"/>
      <c r="H199" s="208"/>
      <c r="I199" s="208">
        <f>I198*C199*0.01</f>
        <v>235841.82462417573</v>
      </c>
      <c r="J199" s="221"/>
      <c r="K199" s="210"/>
      <c r="L199" s="211"/>
      <c r="M199" s="211"/>
      <c r="T199" s="223"/>
      <c r="U199" s="224"/>
    </row>
    <row r="200" spans="1:21" ht="21.95" customHeight="1" x14ac:dyDescent="0.25">
      <c r="A200" s="200" t="s">
        <v>3293</v>
      </c>
      <c r="B200" s="206" t="s">
        <v>3294</v>
      </c>
      <c r="C200" s="222">
        <v>25</v>
      </c>
      <c r="D200" s="200" t="s">
        <v>3284</v>
      </c>
      <c r="E200" s="220"/>
      <c r="F200" s="208"/>
      <c r="G200" s="218"/>
      <c r="H200" s="208"/>
      <c r="I200" s="208">
        <f>(I196+I197+I199)*C200*0.01</f>
        <v>332774.86041627155</v>
      </c>
      <c r="J200" s="221"/>
      <c r="K200" s="210"/>
      <c r="L200" s="211"/>
      <c r="M200" s="211"/>
      <c r="T200" s="223"/>
      <c r="U200" s="224"/>
    </row>
    <row r="201" spans="1:21" ht="21.95" customHeight="1" x14ac:dyDescent="0.2">
      <c r="A201" s="200" t="s">
        <v>3295</v>
      </c>
      <c r="B201" s="225"/>
      <c r="C201" s="200" t="s">
        <v>68</v>
      </c>
      <c r="D201" s="200" t="s">
        <v>68</v>
      </c>
      <c r="E201" s="220"/>
      <c r="F201" s="208"/>
      <c r="G201" s="218"/>
      <c r="H201" s="208"/>
      <c r="I201" s="208">
        <f>I198+I199+I200</f>
        <v>3937785.6082429579</v>
      </c>
      <c r="J201" s="221"/>
      <c r="K201" s="210"/>
      <c r="L201" s="211"/>
      <c r="M201" s="211"/>
    </row>
    <row r="202" spans="1:21" ht="21.95" customHeight="1" x14ac:dyDescent="0.2">
      <c r="A202" s="200" t="s">
        <v>3296</v>
      </c>
      <c r="B202" s="217"/>
      <c r="C202" s="222">
        <v>10</v>
      </c>
      <c r="D202" s="226" t="s">
        <v>3297</v>
      </c>
      <c r="E202" s="220"/>
      <c r="F202" s="208"/>
      <c r="G202" s="218"/>
      <c r="H202" s="208"/>
      <c r="I202" s="208">
        <f>I201*10%</f>
        <v>393778.5608242958</v>
      </c>
      <c r="J202" s="221"/>
      <c r="K202" s="210"/>
      <c r="L202" s="211"/>
      <c r="M202" s="211"/>
    </row>
    <row r="203" spans="1:21" ht="21.95" customHeight="1" x14ac:dyDescent="0.2">
      <c r="A203" s="200" t="s">
        <v>3298</v>
      </c>
      <c r="B203" s="217"/>
      <c r="C203" s="200"/>
      <c r="D203" s="200"/>
      <c r="E203" s="220"/>
      <c r="F203" s="208"/>
      <c r="G203" s="218"/>
      <c r="H203" s="227" t="s">
        <v>3299</v>
      </c>
      <c r="I203" s="208">
        <f>ROUNDDOWN((I201+I202),-3)</f>
        <v>4331000</v>
      </c>
      <c r="J203" s="221"/>
      <c r="K203" s="210"/>
      <c r="L203" s="211"/>
      <c r="M203" s="211"/>
    </row>
    <row r="204" spans="1:21" ht="21.95" customHeight="1" x14ac:dyDescent="0.2">
      <c r="A204" s="200"/>
      <c r="B204" s="217"/>
      <c r="C204" s="200"/>
      <c r="D204" s="200"/>
      <c r="E204" s="220"/>
      <c r="F204" s="208"/>
      <c r="G204" s="218"/>
      <c r="H204" s="227"/>
      <c r="I204" s="208"/>
      <c r="J204" s="221"/>
      <c r="K204" s="210"/>
      <c r="L204" s="211"/>
      <c r="M204" s="211"/>
    </row>
    <row r="205" spans="1:21" ht="21.95" customHeight="1" x14ac:dyDescent="0.2">
      <c r="A205" s="200"/>
      <c r="B205" s="217"/>
      <c r="C205" s="200"/>
      <c r="D205" s="200"/>
      <c r="E205" s="220"/>
      <c r="F205" s="208"/>
      <c r="G205" s="218"/>
      <c r="H205" s="227"/>
      <c r="I205" s="208"/>
      <c r="J205" s="221"/>
      <c r="K205" s="210"/>
      <c r="L205" s="211"/>
      <c r="M205" s="211"/>
    </row>
    <row r="206" spans="1:21" ht="21.95" customHeight="1" x14ac:dyDescent="0.2">
      <c r="A206" s="200"/>
      <c r="B206" s="217"/>
      <c r="C206" s="200"/>
      <c r="D206" s="200"/>
      <c r="E206" s="220"/>
      <c r="F206" s="208"/>
      <c r="G206" s="218"/>
      <c r="H206" s="227"/>
      <c r="I206" s="208"/>
      <c r="J206" s="221"/>
      <c r="K206" s="210"/>
      <c r="L206" s="211"/>
      <c r="M206" s="211"/>
    </row>
    <row r="207" spans="1:21" ht="21.95" customHeight="1" x14ac:dyDescent="0.2">
      <c r="A207" s="200"/>
      <c r="B207" s="217"/>
      <c r="C207" s="200"/>
      <c r="D207" s="200"/>
      <c r="E207" s="220"/>
      <c r="F207" s="208"/>
      <c r="G207" s="218"/>
      <c r="H207" s="227"/>
      <c r="I207" s="208"/>
      <c r="J207" s="221"/>
      <c r="K207" s="210"/>
      <c r="L207" s="211"/>
      <c r="M207" s="211"/>
    </row>
    <row r="208" spans="1:21" ht="21.95" customHeight="1" x14ac:dyDescent="0.2">
      <c r="A208" s="200"/>
      <c r="B208" s="217"/>
      <c r="C208" s="200"/>
      <c r="D208" s="200"/>
      <c r="E208" s="220"/>
      <c r="F208" s="208"/>
      <c r="G208" s="218"/>
      <c r="H208" s="227"/>
      <c r="I208" s="208"/>
      <c r="J208" s="221"/>
      <c r="K208" s="210"/>
      <c r="L208" s="211"/>
      <c r="M208" s="211"/>
    </row>
    <row r="209" spans="1:14" ht="21.95" customHeight="1" x14ac:dyDescent="0.2">
      <c r="A209" s="200"/>
      <c r="B209" s="217"/>
      <c r="C209" s="200"/>
      <c r="D209" s="200"/>
      <c r="E209" s="220"/>
      <c r="F209" s="208"/>
      <c r="G209" s="218"/>
      <c r="H209" s="227"/>
      <c r="I209" s="208"/>
      <c r="J209" s="221"/>
      <c r="K209" s="210"/>
      <c r="L209" s="211"/>
      <c r="M209" s="211"/>
    </row>
    <row r="210" spans="1:14" ht="21.95" customHeight="1" x14ac:dyDescent="0.2">
      <c r="A210" s="200"/>
      <c r="B210" s="217"/>
      <c r="C210" s="200"/>
      <c r="D210" s="200"/>
      <c r="E210" s="220"/>
      <c r="F210" s="208"/>
      <c r="G210" s="218"/>
      <c r="H210" s="227"/>
      <c r="I210" s="208"/>
      <c r="J210" s="221"/>
      <c r="K210" s="210"/>
      <c r="L210" s="211"/>
      <c r="M210" s="211"/>
    </row>
    <row r="211" spans="1:14" ht="21.95" customHeight="1" x14ac:dyDescent="0.2">
      <c r="A211" s="200"/>
      <c r="B211" s="217"/>
      <c r="C211" s="200"/>
      <c r="D211" s="200"/>
      <c r="E211" s="220"/>
      <c r="F211" s="208"/>
      <c r="G211" s="218"/>
      <c r="H211" s="227"/>
      <c r="I211" s="208"/>
      <c r="J211" s="221"/>
      <c r="K211" s="210"/>
      <c r="L211" s="211"/>
      <c r="M211" s="211"/>
    </row>
    <row r="212" spans="1:14" ht="21.95" customHeight="1" x14ac:dyDescent="0.2">
      <c r="A212" s="200"/>
      <c r="B212" s="217"/>
      <c r="C212" s="200"/>
      <c r="D212" s="200"/>
      <c r="E212" s="220"/>
      <c r="F212" s="208"/>
      <c r="G212" s="218"/>
      <c r="H212" s="227"/>
      <c r="I212" s="208"/>
      <c r="J212" s="221"/>
      <c r="K212" s="210"/>
      <c r="L212" s="211"/>
      <c r="M212" s="211"/>
    </row>
    <row r="213" spans="1:14" ht="21.95" customHeight="1" x14ac:dyDescent="0.2">
      <c r="A213" s="200"/>
      <c r="B213" s="217"/>
      <c r="C213" s="200"/>
      <c r="D213" s="200"/>
      <c r="E213" s="220"/>
      <c r="F213" s="208"/>
      <c r="G213" s="218"/>
      <c r="H213" s="227"/>
      <c r="I213" s="208"/>
      <c r="J213" s="221"/>
      <c r="K213" s="210"/>
      <c r="L213" s="211"/>
      <c r="M213" s="211"/>
    </row>
    <row r="214" spans="1:14" ht="21.95" customHeight="1" x14ac:dyDescent="0.2">
      <c r="A214" s="200"/>
      <c r="B214" s="217"/>
      <c r="C214" s="200"/>
      <c r="D214" s="200"/>
      <c r="E214" s="220"/>
      <c r="F214" s="208"/>
      <c r="G214" s="218"/>
      <c r="H214" s="227"/>
      <c r="I214" s="208"/>
      <c r="J214" s="221"/>
      <c r="K214" s="210"/>
      <c r="L214" s="211"/>
      <c r="M214" s="211"/>
    </row>
    <row r="215" spans="1:14" ht="21.95" customHeight="1" x14ac:dyDescent="0.2">
      <c r="A215" s="200"/>
      <c r="B215" s="217"/>
      <c r="C215" s="200"/>
      <c r="D215" s="200"/>
      <c r="E215" s="220"/>
      <c r="F215" s="208"/>
      <c r="G215" s="218"/>
      <c r="H215" s="227"/>
      <c r="I215" s="208"/>
      <c r="J215" s="221"/>
      <c r="K215" s="210"/>
      <c r="L215" s="211"/>
      <c r="M215" s="211"/>
    </row>
    <row r="216" spans="1:14" ht="21.95" customHeight="1" x14ac:dyDescent="0.2">
      <c r="A216" s="200"/>
      <c r="B216" s="217"/>
      <c r="C216" s="200"/>
      <c r="D216" s="200"/>
      <c r="E216" s="220"/>
      <c r="F216" s="208"/>
      <c r="G216" s="218"/>
      <c r="H216" s="227"/>
      <c r="I216" s="208"/>
      <c r="J216" s="221"/>
      <c r="K216" s="210"/>
      <c r="L216" s="211"/>
      <c r="M216" s="211"/>
    </row>
    <row r="217" spans="1:14" ht="21.95" customHeight="1" x14ac:dyDescent="0.2">
      <c r="A217" s="200"/>
      <c r="B217" s="217"/>
      <c r="C217" s="200"/>
      <c r="D217" s="200"/>
      <c r="E217" s="220"/>
      <c r="F217" s="208"/>
      <c r="G217" s="218"/>
      <c r="H217" s="227"/>
      <c r="I217" s="208"/>
      <c r="J217" s="221"/>
      <c r="K217" s="210"/>
      <c r="L217" s="211"/>
      <c r="M217" s="211"/>
    </row>
    <row r="218" spans="1:14" ht="21.95" customHeight="1" x14ac:dyDescent="0.2">
      <c r="A218" s="200"/>
      <c r="B218" s="217"/>
      <c r="C218" s="200"/>
      <c r="D218" s="200"/>
      <c r="E218" s="220"/>
      <c r="F218" s="208"/>
      <c r="G218" s="218"/>
      <c r="H218" s="227"/>
      <c r="I218" s="208"/>
      <c r="J218" s="221"/>
      <c r="K218" s="210"/>
      <c r="L218" s="211"/>
      <c r="M218" s="211"/>
    </row>
    <row r="219" spans="1:14" ht="21.95" customHeight="1" x14ac:dyDescent="0.2">
      <c r="A219" s="200"/>
      <c r="B219" s="217"/>
      <c r="C219" s="200"/>
      <c r="D219" s="200"/>
      <c r="E219" s="220"/>
      <c r="F219" s="208"/>
      <c r="G219" s="218"/>
      <c r="H219" s="227"/>
      <c r="I219" s="208"/>
      <c r="J219" s="221"/>
      <c r="K219" s="210"/>
      <c r="L219" s="211"/>
      <c r="M219" s="211"/>
    </row>
    <row r="220" spans="1:14" ht="21.95" customHeight="1" x14ac:dyDescent="0.2">
      <c r="A220" s="200"/>
      <c r="B220" s="217"/>
      <c r="C220" s="200"/>
      <c r="D220" s="200"/>
      <c r="E220" s="220"/>
      <c r="F220" s="208"/>
      <c r="G220" s="218"/>
      <c r="H220" s="227"/>
      <c r="I220" s="208"/>
      <c r="J220" s="221"/>
      <c r="K220" s="210"/>
      <c r="L220" s="211"/>
      <c r="M220" s="211"/>
    </row>
    <row r="221" spans="1:14" ht="21.95" customHeight="1" x14ac:dyDescent="0.2">
      <c r="A221" s="200"/>
      <c r="B221" s="217"/>
      <c r="C221" s="200"/>
      <c r="D221" s="200"/>
      <c r="E221" s="220"/>
      <c r="F221" s="208"/>
      <c r="G221" s="218"/>
      <c r="H221" s="227"/>
      <c r="I221" s="208"/>
      <c r="J221" s="221"/>
      <c r="K221" s="210"/>
      <c r="L221" s="211"/>
      <c r="M221" s="211"/>
    </row>
    <row r="222" spans="1:14" s="198" customFormat="1" ht="21.95" customHeight="1" x14ac:dyDescent="0.15">
      <c r="A222" s="219"/>
      <c r="B222" s="191"/>
      <c r="C222" s="192"/>
      <c r="D222" s="193"/>
      <c r="E222" s="194"/>
      <c r="F222" s="194"/>
      <c r="G222" s="194"/>
      <c r="H222" s="194"/>
      <c r="I222" s="194"/>
      <c r="J222" s="195"/>
      <c r="K222" s="196"/>
      <c r="L222" s="197"/>
      <c r="M222" s="197"/>
      <c r="N222" s="197"/>
    </row>
    <row r="223" spans="1:14" s="198" customFormat="1" ht="21.95" customHeight="1" x14ac:dyDescent="0.15">
      <c r="A223" s="190" t="s">
        <v>3306</v>
      </c>
      <c r="B223" s="191"/>
      <c r="C223" s="192"/>
      <c r="D223" s="193"/>
      <c r="E223" s="194"/>
      <c r="F223" s="194"/>
      <c r="G223" s="194"/>
      <c r="H223" s="194"/>
      <c r="I223" s="194"/>
      <c r="J223" s="195"/>
      <c r="K223" s="196"/>
      <c r="L223" s="197"/>
      <c r="M223" s="197"/>
      <c r="N223" s="197"/>
    </row>
    <row r="224" spans="1:14" ht="21.95" customHeight="1" x14ac:dyDescent="0.2">
      <c r="A224" s="199" t="s">
        <v>3217</v>
      </c>
      <c r="B224" s="200"/>
      <c r="C224" s="200"/>
      <c r="D224" s="200"/>
      <c r="E224" s="201"/>
      <c r="F224" s="201"/>
      <c r="G224" s="201"/>
      <c r="H224" s="201"/>
      <c r="I224" s="201"/>
      <c r="J224" s="202"/>
      <c r="K224" s="203"/>
      <c r="L224" s="204"/>
      <c r="M224" s="204"/>
      <c r="N224" s="204"/>
    </row>
    <row r="225" spans="1:21" ht="21.95" customHeight="1" x14ac:dyDescent="0.2">
      <c r="A225" s="206" t="s">
        <v>3307</v>
      </c>
      <c r="B225" s="206" t="s">
        <v>3308</v>
      </c>
      <c r="C225" s="200">
        <v>1</v>
      </c>
      <c r="D225" s="200" t="s">
        <v>492</v>
      </c>
      <c r="E225" s="207">
        <f>ROUNDDOWN(U225,-3)</f>
        <v>141000</v>
      </c>
      <c r="F225" s="207">
        <f>C225*E225</f>
        <v>141000</v>
      </c>
      <c r="G225" s="207"/>
      <c r="H225" s="207"/>
      <c r="I225" s="208"/>
      <c r="J225" s="202"/>
      <c r="K225" s="203"/>
      <c r="L225" s="204"/>
      <c r="M225" s="204"/>
      <c r="N225" s="204"/>
      <c r="Q225" s="205">
        <v>600</v>
      </c>
      <c r="R225" s="205">
        <v>850</v>
      </c>
      <c r="S225" s="205">
        <f>Q225*R225</f>
        <v>510000</v>
      </c>
      <c r="T225" s="205">
        <f>S225/90000</f>
        <v>5.666666666666667</v>
      </c>
      <c r="U225" s="205">
        <f>T225*25000</f>
        <v>141666.66666666669</v>
      </c>
    </row>
    <row r="226" spans="1:21" ht="21.95" customHeight="1" x14ac:dyDescent="0.2">
      <c r="A226" s="206" t="s">
        <v>3309</v>
      </c>
      <c r="B226" s="206" t="s">
        <v>3310</v>
      </c>
      <c r="C226" s="200">
        <v>1</v>
      </c>
      <c r="D226" s="200" t="s">
        <v>492</v>
      </c>
      <c r="E226" s="207">
        <f>ROUNDDOWN(U226,-3)</f>
        <v>170000</v>
      </c>
      <c r="F226" s="207">
        <f>C226*E226</f>
        <v>170000</v>
      </c>
      <c r="G226" s="207"/>
      <c r="H226" s="207"/>
      <c r="I226" s="208"/>
      <c r="J226" s="202"/>
      <c r="K226" s="203"/>
      <c r="L226" s="204"/>
      <c r="M226" s="204"/>
      <c r="N226" s="204"/>
      <c r="Q226" s="205">
        <f>Q225</f>
        <v>600</v>
      </c>
      <c r="R226" s="205">
        <f>R225</f>
        <v>850</v>
      </c>
      <c r="S226" s="205">
        <f>Q226*R226</f>
        <v>510000</v>
      </c>
      <c r="T226" s="205">
        <f>S226/90000</f>
        <v>5.666666666666667</v>
      </c>
      <c r="U226" s="205">
        <f>T226*30000</f>
        <v>170000</v>
      </c>
    </row>
    <row r="227" spans="1:21" ht="21.95" customHeight="1" x14ac:dyDescent="0.2">
      <c r="A227" s="206" t="s">
        <v>3220</v>
      </c>
      <c r="B227" s="206" t="s">
        <v>3311</v>
      </c>
      <c r="C227" s="200">
        <v>1</v>
      </c>
      <c r="D227" s="200" t="s">
        <v>3222</v>
      </c>
      <c r="E227" s="207">
        <f>ROUNDDOWN(U227,-3)</f>
        <v>62000</v>
      </c>
      <c r="F227" s="207">
        <f t="shared" ref="F227:F232" si="19">C227*E227</f>
        <v>62000</v>
      </c>
      <c r="G227" s="207"/>
      <c r="H227" s="207"/>
      <c r="I227" s="208"/>
      <c r="J227" s="209"/>
      <c r="K227" s="210"/>
      <c r="L227" s="211"/>
      <c r="M227" s="211"/>
      <c r="N227" s="211"/>
      <c r="Q227" s="205">
        <f>SUM(Q225:Q225)-100</f>
        <v>500</v>
      </c>
      <c r="R227" s="205">
        <f>SUM(R225:R225)-100</f>
        <v>750</v>
      </c>
      <c r="S227" s="205">
        <f>Q227*R227</f>
        <v>375000</v>
      </c>
      <c r="T227" s="205">
        <f>S227/90000</f>
        <v>4.166666666666667</v>
      </c>
      <c r="U227" s="205">
        <f>T227*15000</f>
        <v>62500.000000000007</v>
      </c>
    </row>
    <row r="228" spans="1:21" ht="21.95" customHeight="1" x14ac:dyDescent="0.2">
      <c r="A228" s="206" t="s">
        <v>2757</v>
      </c>
      <c r="B228" s="206" t="s">
        <v>3223</v>
      </c>
      <c r="C228" s="200">
        <v>1</v>
      </c>
      <c r="D228" s="200" t="s">
        <v>3222</v>
      </c>
      <c r="E228" s="207">
        <v>3600</v>
      </c>
      <c r="F228" s="207">
        <f t="shared" si="19"/>
        <v>3600</v>
      </c>
      <c r="G228" s="207"/>
      <c r="H228" s="207"/>
      <c r="I228" s="208"/>
      <c r="J228" s="209"/>
      <c r="K228" s="210"/>
      <c r="L228" s="211"/>
      <c r="M228" s="211"/>
      <c r="N228" s="211"/>
    </row>
    <row r="229" spans="1:21" ht="21.95" customHeight="1" x14ac:dyDescent="0.2">
      <c r="A229" s="206" t="s">
        <v>2757</v>
      </c>
      <c r="B229" s="206" t="s">
        <v>3224</v>
      </c>
      <c r="C229" s="200">
        <f>SUM(C233:C234)-1</f>
        <v>16</v>
      </c>
      <c r="D229" s="200" t="s">
        <v>3222</v>
      </c>
      <c r="E229" s="207">
        <v>500</v>
      </c>
      <c r="F229" s="207">
        <f t="shared" si="19"/>
        <v>8000</v>
      </c>
      <c r="G229" s="207"/>
      <c r="H229" s="207"/>
      <c r="I229" s="208"/>
      <c r="J229" s="209"/>
      <c r="K229" s="210"/>
      <c r="L229" s="211"/>
      <c r="M229" s="211"/>
      <c r="N229" s="211"/>
    </row>
    <row r="230" spans="1:21" ht="21.95" customHeight="1" x14ac:dyDescent="0.2">
      <c r="A230" s="206" t="s">
        <v>3225</v>
      </c>
      <c r="B230" s="206" t="s">
        <v>3226</v>
      </c>
      <c r="C230" s="200">
        <v>1</v>
      </c>
      <c r="D230" s="200" t="s">
        <v>3222</v>
      </c>
      <c r="E230" s="207">
        <v>6000</v>
      </c>
      <c r="F230" s="207">
        <f t="shared" si="19"/>
        <v>6000</v>
      </c>
      <c r="G230" s="207"/>
      <c r="H230" s="207"/>
      <c r="I230" s="208"/>
      <c r="J230" s="209"/>
      <c r="K230" s="210"/>
      <c r="L230" s="211"/>
      <c r="M230" s="211"/>
      <c r="N230" s="211"/>
    </row>
    <row r="231" spans="1:21" ht="21.95" customHeight="1" x14ac:dyDescent="0.2">
      <c r="A231" s="206" t="s">
        <v>3227</v>
      </c>
      <c r="B231" s="206" t="s">
        <v>3228</v>
      </c>
      <c r="C231" s="200">
        <v>2</v>
      </c>
      <c r="D231" s="200" t="s">
        <v>3222</v>
      </c>
      <c r="E231" s="207">
        <v>300</v>
      </c>
      <c r="F231" s="207">
        <f t="shared" si="19"/>
        <v>600</v>
      </c>
      <c r="G231" s="207"/>
      <c r="H231" s="207"/>
      <c r="I231" s="208"/>
      <c r="J231" s="209"/>
      <c r="K231" s="210"/>
      <c r="L231" s="211"/>
      <c r="M231" s="211"/>
      <c r="N231" s="211"/>
    </row>
    <row r="232" spans="1:21" ht="21.95" customHeight="1" x14ac:dyDescent="0.2">
      <c r="A232" s="206" t="s">
        <v>3229</v>
      </c>
      <c r="B232" s="206" t="s">
        <v>3230</v>
      </c>
      <c r="C232" s="200">
        <v>4</v>
      </c>
      <c r="D232" s="200" t="s">
        <v>3222</v>
      </c>
      <c r="E232" s="207">
        <v>1200</v>
      </c>
      <c r="F232" s="207">
        <f t="shared" si="19"/>
        <v>4800</v>
      </c>
      <c r="G232" s="207"/>
      <c r="H232" s="207"/>
      <c r="I232" s="208"/>
      <c r="J232" s="209" t="s">
        <v>3231</v>
      </c>
      <c r="K232" s="210">
        <f>0.02*C232</f>
        <v>0.08</v>
      </c>
      <c r="L232" s="211"/>
      <c r="M232" s="211"/>
      <c r="N232" s="211"/>
    </row>
    <row r="233" spans="1:21" ht="20.100000000000001" customHeight="1" x14ac:dyDescent="0.2">
      <c r="A233" s="206" t="s">
        <v>3232</v>
      </c>
      <c r="B233" s="206" t="s">
        <v>3233</v>
      </c>
      <c r="C233" s="200">
        <v>1</v>
      </c>
      <c r="D233" s="200" t="s">
        <v>3234</v>
      </c>
      <c r="E233" s="207">
        <v>66900</v>
      </c>
      <c r="F233" s="207">
        <f t="shared" ref="F233" si="20">INT(E233*C233)</f>
        <v>66900</v>
      </c>
      <c r="G233" s="207"/>
      <c r="H233" s="207"/>
      <c r="I233" s="208"/>
      <c r="J233" s="209" t="s">
        <v>3235</v>
      </c>
      <c r="K233" s="210"/>
      <c r="L233" s="211">
        <f>0.338*C233</f>
        <v>0.33800000000000002</v>
      </c>
      <c r="M233" s="211"/>
      <c r="N233" s="211"/>
    </row>
    <row r="234" spans="1:21" ht="21.95" customHeight="1" x14ac:dyDescent="0.2">
      <c r="A234" s="206" t="s">
        <v>3237</v>
      </c>
      <c r="B234" s="206" t="s">
        <v>3238</v>
      </c>
      <c r="C234" s="200">
        <v>16</v>
      </c>
      <c r="D234" s="200" t="s">
        <v>3222</v>
      </c>
      <c r="E234" s="207">
        <v>13200</v>
      </c>
      <c r="F234" s="207">
        <f t="shared" ref="F234" si="21">C234*E234</f>
        <v>211200</v>
      </c>
      <c r="G234" s="207"/>
      <c r="H234" s="207"/>
      <c r="I234" s="208"/>
      <c r="J234" s="209" t="s">
        <v>3239</v>
      </c>
      <c r="K234" s="210"/>
      <c r="L234" s="211">
        <f>0.133*C234</f>
        <v>2.1280000000000001</v>
      </c>
      <c r="M234" s="211"/>
      <c r="N234" s="211"/>
    </row>
    <row r="235" spans="1:21" ht="21.95" customHeight="1" x14ac:dyDescent="0.2">
      <c r="A235" s="206" t="s">
        <v>3240</v>
      </c>
      <c r="B235" s="206" t="s">
        <v>3241</v>
      </c>
      <c r="C235" s="200">
        <f>SUM(R225:R225)*0.003</f>
        <v>2.5500000000000003</v>
      </c>
      <c r="D235" s="200" t="s">
        <v>1348</v>
      </c>
      <c r="E235" s="207">
        <f t="shared" ref="E235:E236" si="22">S235</f>
        <v>6628.2750000000005</v>
      </c>
      <c r="F235" s="207">
        <f>INT(E235*C235)</f>
        <v>16902</v>
      </c>
      <c r="G235" s="207"/>
      <c r="H235" s="207"/>
      <c r="I235" s="208"/>
      <c r="J235" s="209" t="s">
        <v>3242</v>
      </c>
      <c r="K235" s="210">
        <f>0.08*C235</f>
        <v>0.20400000000000001</v>
      </c>
      <c r="L235" s="211"/>
      <c r="M235" s="211"/>
      <c r="N235" s="211">
        <f>0.06*C235</f>
        <v>0.153</v>
      </c>
      <c r="O235" s="205">
        <v>3</v>
      </c>
      <c r="P235" s="205">
        <v>15</v>
      </c>
      <c r="Q235" s="205">
        <f t="shared" ref="Q235:Q236" si="23">O235*P235*0.0089</f>
        <v>0.40050000000000002</v>
      </c>
      <c r="R235" s="205">
        <v>16550</v>
      </c>
      <c r="S235" s="205">
        <f t="shared" ref="S235:S236" si="24">Q235*R235</f>
        <v>6628.2750000000005</v>
      </c>
      <c r="T235" s="205">
        <f t="shared" ref="T235:T236" si="25">Q235*C235</f>
        <v>1.0212750000000002</v>
      </c>
    </row>
    <row r="236" spans="1:21" ht="21.95" customHeight="1" x14ac:dyDescent="0.2">
      <c r="A236" s="206" t="s">
        <v>3244</v>
      </c>
      <c r="B236" s="206" t="s">
        <v>3245</v>
      </c>
      <c r="C236" s="212">
        <f>(C234)*0.2</f>
        <v>3.2</v>
      </c>
      <c r="D236" s="200" t="s">
        <v>1348</v>
      </c>
      <c r="E236" s="207">
        <f t="shared" si="22"/>
        <v>3535.0800000000004</v>
      </c>
      <c r="F236" s="207">
        <f t="shared" ref="F236:F240" si="26">C236*E236</f>
        <v>11312.256000000001</v>
      </c>
      <c r="G236" s="207"/>
      <c r="H236" s="207"/>
      <c r="I236" s="208"/>
      <c r="J236" s="209" t="s">
        <v>3242</v>
      </c>
      <c r="K236" s="210">
        <f>0.08*C236</f>
        <v>0.25600000000000001</v>
      </c>
      <c r="L236" s="211"/>
      <c r="M236" s="211"/>
      <c r="N236" s="211">
        <f>0.06*C236</f>
        <v>0.192</v>
      </c>
      <c r="O236" s="205">
        <v>2</v>
      </c>
      <c r="P236" s="205">
        <v>12</v>
      </c>
      <c r="Q236" s="205">
        <f t="shared" si="23"/>
        <v>0.21360000000000001</v>
      </c>
      <c r="R236" s="205">
        <v>16550</v>
      </c>
      <c r="S236" s="205">
        <f t="shared" si="24"/>
        <v>3535.0800000000004</v>
      </c>
      <c r="T236" s="205">
        <f t="shared" si="25"/>
        <v>0.68352000000000013</v>
      </c>
    </row>
    <row r="237" spans="1:21" ht="21.95" customHeight="1" x14ac:dyDescent="0.2">
      <c r="A237" s="206" t="s">
        <v>3246</v>
      </c>
      <c r="B237" s="206" t="s">
        <v>3247</v>
      </c>
      <c r="C237" s="212">
        <f>SUM(C235:C236)</f>
        <v>5.75</v>
      </c>
      <c r="D237" s="200" t="s">
        <v>1348</v>
      </c>
      <c r="E237" s="207">
        <v>200</v>
      </c>
      <c r="F237" s="207">
        <f t="shared" si="26"/>
        <v>1150</v>
      </c>
      <c r="G237" s="207"/>
      <c r="H237" s="207"/>
      <c r="I237" s="208"/>
      <c r="J237" s="209"/>
      <c r="K237" s="210"/>
      <c r="L237" s="211"/>
      <c r="M237" s="211"/>
      <c r="N237" s="211"/>
    </row>
    <row r="238" spans="1:21" ht="21.95" customHeight="1" x14ac:dyDescent="0.2">
      <c r="A238" s="206" t="s">
        <v>3248</v>
      </c>
      <c r="B238" s="206" t="s">
        <v>3249</v>
      </c>
      <c r="C238" s="212">
        <f>U238</f>
        <v>1.7047950000000003</v>
      </c>
      <c r="D238" s="200" t="s">
        <v>550</v>
      </c>
      <c r="E238" s="207">
        <v>2000</v>
      </c>
      <c r="F238" s="207">
        <f t="shared" si="26"/>
        <v>3409.5900000000006</v>
      </c>
      <c r="G238" s="207"/>
      <c r="H238" s="207"/>
      <c r="I238" s="208"/>
      <c r="J238" s="209"/>
      <c r="K238" s="210"/>
      <c r="L238" s="211"/>
      <c r="M238" s="211"/>
      <c r="N238" s="211"/>
      <c r="U238" s="213">
        <f>SUM(T235:T236)</f>
        <v>1.7047950000000003</v>
      </c>
    </row>
    <row r="239" spans="1:21" ht="21.95" customHeight="1" x14ac:dyDescent="0.2">
      <c r="A239" s="206" t="s">
        <v>3272</v>
      </c>
      <c r="B239" s="206"/>
      <c r="C239" s="200">
        <v>1</v>
      </c>
      <c r="D239" s="200" t="s">
        <v>3222</v>
      </c>
      <c r="E239" s="207">
        <v>6000</v>
      </c>
      <c r="F239" s="207">
        <f t="shared" si="26"/>
        <v>6000</v>
      </c>
      <c r="G239" s="207"/>
      <c r="H239" s="207"/>
      <c r="I239" s="208"/>
      <c r="J239" s="209"/>
      <c r="K239" s="210"/>
      <c r="L239" s="211"/>
      <c r="M239" s="211"/>
      <c r="N239" s="211"/>
    </row>
    <row r="240" spans="1:21" ht="21.95" customHeight="1" x14ac:dyDescent="0.2">
      <c r="A240" s="206" t="s">
        <v>3273</v>
      </c>
      <c r="B240" s="206"/>
      <c r="C240" s="200">
        <v>1</v>
      </c>
      <c r="D240" s="200" t="s">
        <v>3222</v>
      </c>
      <c r="E240" s="207">
        <v>4000</v>
      </c>
      <c r="F240" s="207">
        <f t="shared" si="26"/>
        <v>4000</v>
      </c>
      <c r="G240" s="207"/>
      <c r="H240" s="207"/>
      <c r="I240" s="208"/>
      <c r="J240" s="209"/>
      <c r="K240" s="210"/>
      <c r="L240" s="211"/>
      <c r="M240" s="211"/>
      <c r="N240" s="211"/>
    </row>
    <row r="241" spans="1:21" ht="21.95" customHeight="1" x14ac:dyDescent="0.2">
      <c r="A241" s="200" t="s">
        <v>3274</v>
      </c>
      <c r="B241" s="206"/>
      <c r="C241" s="200"/>
      <c r="D241" s="200"/>
      <c r="E241" s="208"/>
      <c r="F241" s="208">
        <f>SUM(F225:F240)</f>
        <v>716873.84600000002</v>
      </c>
      <c r="G241" s="208"/>
      <c r="H241" s="208"/>
      <c r="I241" s="208"/>
      <c r="J241" s="214"/>
      <c r="K241" s="210">
        <f>SUM(K225:K240)</f>
        <v>0.54</v>
      </c>
      <c r="L241" s="210">
        <f>SUM(L225:L240)</f>
        <v>2.4660000000000002</v>
      </c>
      <c r="M241" s="210">
        <f>SUM(M225:M240)</f>
        <v>0</v>
      </c>
      <c r="N241" s="210">
        <f>SUM(N225:N240)</f>
        <v>0.34499999999999997</v>
      </c>
    </row>
    <row r="242" spans="1:21" ht="21.95" customHeight="1" x14ac:dyDescent="0.2">
      <c r="A242" s="206"/>
      <c r="B242" s="206"/>
      <c r="C242" s="200"/>
      <c r="D242" s="200"/>
      <c r="E242" s="208"/>
      <c r="F242" s="208"/>
      <c r="G242" s="208"/>
      <c r="H242" s="208"/>
      <c r="I242" s="208"/>
      <c r="J242" s="209"/>
      <c r="K242" s="210"/>
      <c r="L242" s="211"/>
      <c r="M242" s="211"/>
      <c r="N242" s="211"/>
    </row>
    <row r="243" spans="1:21" ht="21.95" customHeight="1" x14ac:dyDescent="0.2">
      <c r="A243" s="215" t="s">
        <v>3275</v>
      </c>
      <c r="B243" s="206"/>
      <c r="C243" s="200"/>
      <c r="D243" s="200"/>
      <c r="E243" s="208"/>
      <c r="F243" s="208"/>
      <c r="G243" s="208"/>
      <c r="H243" s="208"/>
      <c r="I243" s="208"/>
      <c r="J243" s="209"/>
      <c r="K243" s="210"/>
      <c r="L243" s="211"/>
      <c r="M243" s="211"/>
      <c r="N243" s="211"/>
    </row>
    <row r="244" spans="1:21" ht="21.95" customHeight="1" x14ac:dyDescent="0.2">
      <c r="A244" s="206" t="s">
        <v>3276</v>
      </c>
      <c r="B244" s="206"/>
      <c r="C244" s="216">
        <f>K241</f>
        <v>0.54</v>
      </c>
      <c r="D244" s="217" t="s">
        <v>3277</v>
      </c>
      <c r="E244" s="218"/>
      <c r="F244" s="208"/>
      <c r="G244" s="218">
        <v>104168</v>
      </c>
      <c r="H244" s="208">
        <f>INT(C244*G244)</f>
        <v>56250</v>
      </c>
      <c r="I244" s="208"/>
      <c r="J244" s="209"/>
      <c r="K244" s="210"/>
      <c r="L244" s="211"/>
      <c r="M244" s="211"/>
      <c r="N244" s="211"/>
    </row>
    <row r="245" spans="1:21" ht="21.95" customHeight="1" x14ac:dyDescent="0.2">
      <c r="A245" s="206" t="s">
        <v>3278</v>
      </c>
      <c r="B245" s="206"/>
      <c r="C245" s="216">
        <f>L241</f>
        <v>2.4660000000000002</v>
      </c>
      <c r="D245" s="217" t="s">
        <v>3277</v>
      </c>
      <c r="E245" s="218"/>
      <c r="F245" s="208"/>
      <c r="G245" s="218">
        <v>87861</v>
      </c>
      <c r="H245" s="208">
        <f>INT(C245*G245)</f>
        <v>216665</v>
      </c>
      <c r="I245" s="208"/>
      <c r="J245" s="209"/>
      <c r="K245" s="210"/>
      <c r="L245" s="211"/>
      <c r="M245" s="211"/>
      <c r="N245" s="211"/>
    </row>
    <row r="246" spans="1:21" ht="21.95" customHeight="1" x14ac:dyDescent="0.2">
      <c r="A246" s="206" t="s">
        <v>3279</v>
      </c>
      <c r="B246" s="206"/>
      <c r="C246" s="216">
        <f>M241</f>
        <v>0</v>
      </c>
      <c r="D246" s="217" t="s">
        <v>3277</v>
      </c>
      <c r="E246" s="218"/>
      <c r="F246" s="208"/>
      <c r="G246" s="218">
        <v>92341</v>
      </c>
      <c r="H246" s="208">
        <f>INT(C246*G246)</f>
        <v>0</v>
      </c>
      <c r="I246" s="208"/>
      <c r="J246" s="209"/>
      <c r="K246" s="210"/>
      <c r="L246" s="211"/>
      <c r="M246" s="211"/>
      <c r="N246" s="211"/>
    </row>
    <row r="247" spans="1:21" ht="21.95" customHeight="1" x14ac:dyDescent="0.2">
      <c r="A247" s="206" t="s">
        <v>3280</v>
      </c>
      <c r="B247" s="206"/>
      <c r="C247" s="216">
        <f>N241</f>
        <v>0.34499999999999997</v>
      </c>
      <c r="D247" s="217" t="s">
        <v>3277</v>
      </c>
      <c r="E247" s="218"/>
      <c r="F247" s="208"/>
      <c r="G247" s="218">
        <v>86008</v>
      </c>
      <c r="H247" s="208">
        <f>INT(C247*G247)</f>
        <v>29672</v>
      </c>
      <c r="I247" s="208"/>
      <c r="J247" s="209"/>
      <c r="K247" s="210"/>
      <c r="L247" s="211"/>
      <c r="M247" s="211"/>
      <c r="N247" s="211"/>
    </row>
    <row r="248" spans="1:21" ht="21.95" customHeight="1" x14ac:dyDescent="0.2">
      <c r="A248" s="200" t="s">
        <v>3281</v>
      </c>
      <c r="B248" s="206"/>
      <c r="C248" s="200"/>
      <c r="D248" s="200"/>
      <c r="E248" s="208"/>
      <c r="F248" s="208"/>
      <c r="G248" s="208"/>
      <c r="H248" s="208">
        <f>SUM(H244:H247)</f>
        <v>302587</v>
      </c>
      <c r="I248" s="208"/>
      <c r="J248" s="209"/>
      <c r="K248" s="210"/>
      <c r="L248" s="211"/>
      <c r="M248" s="211"/>
      <c r="N248" s="211"/>
    </row>
    <row r="249" spans="1:21" s="198" customFormat="1" ht="21.95" customHeight="1" x14ac:dyDescent="0.15">
      <c r="A249" s="219"/>
      <c r="B249" s="191"/>
      <c r="C249" s="192"/>
      <c r="D249" s="193"/>
      <c r="E249" s="194"/>
      <c r="F249" s="194"/>
      <c r="G249" s="194"/>
      <c r="H249" s="194"/>
      <c r="I249" s="194"/>
      <c r="J249" s="195"/>
      <c r="K249" s="196"/>
      <c r="L249" s="197"/>
      <c r="M249" s="197"/>
      <c r="N249" s="197"/>
    </row>
    <row r="250" spans="1:21" ht="21.95" customHeight="1" x14ac:dyDescent="0.2">
      <c r="A250" s="215" t="s">
        <v>3282</v>
      </c>
      <c r="B250" s="206"/>
      <c r="C250" s="200"/>
      <c r="D250" s="200"/>
      <c r="E250" s="220"/>
      <c r="F250" s="208"/>
      <c r="G250" s="208"/>
      <c r="H250" s="208"/>
      <c r="I250" s="208"/>
      <c r="J250" s="221"/>
      <c r="K250" s="210"/>
      <c r="L250" s="211"/>
      <c r="M250" s="211"/>
    </row>
    <row r="251" spans="1:21" ht="21.95" customHeight="1" x14ac:dyDescent="0.2">
      <c r="A251" s="200" t="s">
        <v>2147</v>
      </c>
      <c r="B251" s="206"/>
      <c r="C251" s="200"/>
      <c r="D251" s="200"/>
      <c r="E251" s="220"/>
      <c r="F251" s="208"/>
      <c r="G251" s="218"/>
      <c r="H251" s="208"/>
      <c r="I251" s="208">
        <f>F241</f>
        <v>716873.84600000002</v>
      </c>
      <c r="J251" s="221"/>
      <c r="K251" s="210"/>
      <c r="L251" s="211"/>
      <c r="M251" s="211"/>
    </row>
    <row r="252" spans="1:21" ht="21.95" customHeight="1" x14ac:dyDescent="0.25">
      <c r="A252" s="200" t="s">
        <v>2148</v>
      </c>
      <c r="B252" s="206" t="s">
        <v>3283</v>
      </c>
      <c r="C252" s="222">
        <v>0.78</v>
      </c>
      <c r="D252" s="200" t="s">
        <v>3284</v>
      </c>
      <c r="E252" s="220"/>
      <c r="F252" s="208"/>
      <c r="G252" s="218"/>
      <c r="H252" s="208"/>
      <c r="I252" s="208">
        <f>I251*C252*0.01</f>
        <v>5591.6159987999999</v>
      </c>
      <c r="J252" s="221"/>
      <c r="K252" s="210"/>
      <c r="L252" s="211"/>
      <c r="M252" s="211"/>
      <c r="T252" s="223"/>
      <c r="U252" s="224"/>
    </row>
    <row r="253" spans="1:21" ht="21.95" customHeight="1" x14ac:dyDescent="0.25">
      <c r="A253" s="200" t="s">
        <v>3285</v>
      </c>
      <c r="B253" s="206"/>
      <c r="C253" s="222"/>
      <c r="D253" s="200"/>
      <c r="E253" s="220"/>
      <c r="F253" s="208"/>
      <c r="G253" s="218"/>
      <c r="H253" s="208"/>
      <c r="I253" s="208">
        <f>SUM(I251:I252)</f>
        <v>722465.46199880005</v>
      </c>
      <c r="J253" s="221"/>
      <c r="K253" s="210"/>
      <c r="L253" s="211"/>
      <c r="M253" s="211"/>
      <c r="T253" s="223"/>
      <c r="U253" s="224"/>
    </row>
    <row r="254" spans="1:21" ht="21.95" customHeight="1" x14ac:dyDescent="0.25">
      <c r="A254" s="200" t="s">
        <v>3286</v>
      </c>
      <c r="B254" s="206"/>
      <c r="C254" s="222"/>
      <c r="D254" s="200"/>
      <c r="E254" s="220"/>
      <c r="F254" s="208"/>
      <c r="G254" s="218"/>
      <c r="H254" s="208"/>
      <c r="I254" s="208">
        <f>H248</f>
        <v>302587</v>
      </c>
      <c r="J254" s="221"/>
      <c r="K254" s="210"/>
      <c r="L254" s="211"/>
      <c r="M254" s="211"/>
      <c r="T254" s="223"/>
      <c r="U254" s="224"/>
    </row>
    <row r="255" spans="1:21" ht="21.95" customHeight="1" x14ac:dyDescent="0.25">
      <c r="A255" s="200" t="s">
        <v>2150</v>
      </c>
      <c r="B255" s="206" t="s">
        <v>3287</v>
      </c>
      <c r="C255" s="222">
        <v>122.12</v>
      </c>
      <c r="D255" s="200" t="s">
        <v>3284</v>
      </c>
      <c r="E255" s="220"/>
      <c r="F255" s="208"/>
      <c r="G255" s="218"/>
      <c r="H255" s="208"/>
      <c r="I255" s="208">
        <f>I254*C255*0.01</f>
        <v>369519.24440000008</v>
      </c>
      <c r="J255" s="221"/>
      <c r="K255" s="210"/>
      <c r="L255" s="211"/>
      <c r="M255" s="211"/>
      <c r="T255" s="223"/>
      <c r="U255" s="224"/>
    </row>
    <row r="256" spans="1:21" ht="21.95" customHeight="1" x14ac:dyDescent="0.25">
      <c r="A256" s="200" t="s">
        <v>2151</v>
      </c>
      <c r="B256" s="206" t="s">
        <v>3288</v>
      </c>
      <c r="C256" s="222">
        <v>33.85</v>
      </c>
      <c r="D256" s="200" t="s">
        <v>3284</v>
      </c>
      <c r="E256" s="220"/>
      <c r="F256" s="208"/>
      <c r="G256" s="218"/>
      <c r="H256" s="208"/>
      <c r="I256" s="208">
        <f>I255*C256*0.01</f>
        <v>125082.26422940003</v>
      </c>
      <c r="J256" s="221"/>
      <c r="K256" s="210"/>
      <c r="L256" s="211"/>
      <c r="M256" s="211"/>
      <c r="T256" s="223"/>
      <c r="U256" s="224"/>
    </row>
    <row r="257" spans="1:21" ht="21.95" customHeight="1" x14ac:dyDescent="0.25">
      <c r="A257" s="200" t="s">
        <v>3285</v>
      </c>
      <c r="B257" s="206"/>
      <c r="C257" s="222"/>
      <c r="D257" s="200"/>
      <c r="E257" s="220"/>
      <c r="F257" s="208"/>
      <c r="G257" s="218"/>
      <c r="H257" s="208"/>
      <c r="I257" s="208">
        <f>I255+I256</f>
        <v>494601.50862940011</v>
      </c>
      <c r="J257" s="221"/>
      <c r="K257" s="210"/>
      <c r="L257" s="211"/>
      <c r="M257" s="211"/>
      <c r="T257" s="223"/>
      <c r="U257" s="224"/>
    </row>
    <row r="258" spans="1:21" ht="21.95" customHeight="1" x14ac:dyDescent="0.25">
      <c r="A258" s="200" t="s">
        <v>3289</v>
      </c>
      <c r="B258" s="206" t="s">
        <v>3290</v>
      </c>
      <c r="C258" s="222">
        <v>5.39</v>
      </c>
      <c r="D258" s="200" t="s">
        <v>3284</v>
      </c>
      <c r="E258" s="220"/>
      <c r="F258" s="208"/>
      <c r="G258" s="218"/>
      <c r="H258" s="208"/>
      <c r="I258" s="208">
        <f>I253*C258*0.01</f>
        <v>38940.888401735327</v>
      </c>
      <c r="J258" s="221"/>
      <c r="K258" s="210"/>
      <c r="L258" s="211"/>
      <c r="M258" s="211"/>
      <c r="T258" s="223"/>
      <c r="U258" s="224"/>
    </row>
    <row r="259" spans="1:21" ht="21.95" customHeight="1" x14ac:dyDescent="0.25">
      <c r="A259" s="200" t="s">
        <v>3291</v>
      </c>
      <c r="B259" s="206"/>
      <c r="C259" s="222"/>
      <c r="D259" s="200"/>
      <c r="E259" s="220"/>
      <c r="F259" s="208"/>
      <c r="G259" s="218"/>
      <c r="H259" s="208"/>
      <c r="I259" s="208">
        <f>I253+I257+I258</f>
        <v>1256007.8590299354</v>
      </c>
      <c r="J259" s="221"/>
      <c r="K259" s="210"/>
      <c r="L259" s="211"/>
      <c r="M259" s="211"/>
      <c r="T259" s="223"/>
      <c r="U259" s="224"/>
    </row>
    <row r="260" spans="1:21" ht="21.95" customHeight="1" x14ac:dyDescent="0.25">
      <c r="A260" s="200" t="s">
        <v>2170</v>
      </c>
      <c r="B260" s="206" t="s">
        <v>3292</v>
      </c>
      <c r="C260" s="222">
        <v>7</v>
      </c>
      <c r="D260" s="200" t="s">
        <v>3284</v>
      </c>
      <c r="E260" s="220"/>
      <c r="F260" s="208"/>
      <c r="G260" s="218"/>
      <c r="H260" s="208"/>
      <c r="I260" s="208">
        <f>I259*C260*0.01</f>
        <v>87920.550132095479</v>
      </c>
      <c r="J260" s="221"/>
      <c r="K260" s="210"/>
      <c r="L260" s="211"/>
      <c r="M260" s="211"/>
      <c r="T260" s="223"/>
      <c r="U260" s="224"/>
    </row>
    <row r="261" spans="1:21" ht="21.95" customHeight="1" x14ac:dyDescent="0.25">
      <c r="A261" s="200" t="s">
        <v>3293</v>
      </c>
      <c r="B261" s="206" t="s">
        <v>3294</v>
      </c>
      <c r="C261" s="222">
        <v>25</v>
      </c>
      <c r="D261" s="200" t="s">
        <v>3284</v>
      </c>
      <c r="E261" s="220"/>
      <c r="F261" s="208"/>
      <c r="G261" s="218"/>
      <c r="H261" s="208"/>
      <c r="I261" s="208">
        <f>(I257+I258+I260)*C261*0.01</f>
        <v>155365.73679080771</v>
      </c>
      <c r="J261" s="221"/>
      <c r="K261" s="210"/>
      <c r="L261" s="211"/>
      <c r="M261" s="211"/>
      <c r="T261" s="223"/>
      <c r="U261" s="224"/>
    </row>
    <row r="262" spans="1:21" ht="21.95" customHeight="1" x14ac:dyDescent="0.2">
      <c r="A262" s="200" t="s">
        <v>3295</v>
      </c>
      <c r="B262" s="225"/>
      <c r="C262" s="200" t="s">
        <v>68</v>
      </c>
      <c r="D262" s="200" t="s">
        <v>68</v>
      </c>
      <c r="E262" s="220"/>
      <c r="F262" s="208"/>
      <c r="G262" s="218"/>
      <c r="H262" s="208"/>
      <c r="I262" s="208">
        <f>I259+I260+I261</f>
        <v>1499294.1459528387</v>
      </c>
      <c r="J262" s="221"/>
      <c r="K262" s="210"/>
      <c r="L262" s="211"/>
      <c r="M262" s="211"/>
    </row>
    <row r="263" spans="1:21" ht="21.95" customHeight="1" x14ac:dyDescent="0.2">
      <c r="A263" s="200" t="s">
        <v>3296</v>
      </c>
      <c r="B263" s="217"/>
      <c r="C263" s="222">
        <v>10</v>
      </c>
      <c r="D263" s="226" t="s">
        <v>3297</v>
      </c>
      <c r="E263" s="220"/>
      <c r="F263" s="208"/>
      <c r="G263" s="218"/>
      <c r="H263" s="208"/>
      <c r="I263" s="208">
        <f>I262*10%</f>
        <v>149929.41459528389</v>
      </c>
      <c r="J263" s="221"/>
      <c r="K263" s="210"/>
      <c r="L263" s="211"/>
      <c r="M263" s="211"/>
    </row>
    <row r="264" spans="1:21" ht="21.95" customHeight="1" x14ac:dyDescent="0.2">
      <c r="A264" s="200" t="s">
        <v>3298</v>
      </c>
      <c r="B264" s="217"/>
      <c r="C264" s="200"/>
      <c r="D264" s="200"/>
      <c r="E264" s="220"/>
      <c r="F264" s="208"/>
      <c r="G264" s="218"/>
      <c r="H264" s="227" t="s">
        <v>3299</v>
      </c>
      <c r="I264" s="208">
        <f>ROUNDDOWN((I262+I263),-3)</f>
        <v>1649000</v>
      </c>
      <c r="J264" s="221"/>
      <c r="K264" s="210"/>
      <c r="L264" s="211"/>
      <c r="M264" s="211"/>
    </row>
    <row r="265" spans="1:21" ht="21.95" customHeight="1" x14ac:dyDescent="0.2">
      <c r="A265" s="200"/>
      <c r="B265" s="217"/>
      <c r="C265" s="200"/>
      <c r="D265" s="200"/>
      <c r="E265" s="220"/>
      <c r="F265" s="208"/>
      <c r="G265" s="218"/>
      <c r="H265" s="227"/>
      <c r="I265" s="208"/>
      <c r="J265" s="221"/>
      <c r="K265" s="210"/>
      <c r="L265" s="211"/>
      <c r="M265" s="211"/>
    </row>
    <row r="266" spans="1:21" s="198" customFormat="1" ht="21.95" customHeight="1" x14ac:dyDescent="0.15">
      <c r="A266" s="219"/>
      <c r="B266" s="191"/>
      <c r="C266" s="192"/>
      <c r="D266" s="193"/>
      <c r="E266" s="194"/>
      <c r="F266" s="194"/>
      <c r="G266" s="194"/>
      <c r="H266" s="194"/>
      <c r="I266" s="194"/>
      <c r="J266" s="195"/>
      <c r="K266" s="196"/>
      <c r="L266" s="197"/>
      <c r="M266" s="197"/>
      <c r="N266" s="197"/>
    </row>
    <row r="267" spans="1:21" s="198" customFormat="1" ht="21.95" customHeight="1" x14ac:dyDescent="0.15">
      <c r="A267" s="190" t="s">
        <v>3312</v>
      </c>
      <c r="B267" s="191"/>
      <c r="C267" s="192"/>
      <c r="D267" s="193"/>
      <c r="E267" s="194"/>
      <c r="F267" s="194"/>
      <c r="G267" s="194"/>
      <c r="H267" s="194"/>
      <c r="I267" s="194"/>
      <c r="J267" s="195"/>
      <c r="K267" s="196"/>
      <c r="L267" s="197"/>
      <c r="M267" s="197"/>
      <c r="N267" s="197"/>
    </row>
    <row r="268" spans="1:21" ht="21.95" customHeight="1" x14ac:dyDescent="0.2">
      <c r="A268" s="199" t="s">
        <v>3217</v>
      </c>
      <c r="B268" s="200"/>
      <c r="C268" s="200"/>
      <c r="D268" s="200"/>
      <c r="E268" s="201"/>
      <c r="F268" s="201"/>
      <c r="G268" s="201"/>
      <c r="H268" s="201"/>
      <c r="I268" s="201"/>
      <c r="J268" s="202"/>
      <c r="K268" s="203"/>
      <c r="L268" s="204"/>
      <c r="M268" s="204"/>
      <c r="N268" s="204"/>
    </row>
    <row r="269" spans="1:21" ht="21.95" customHeight="1" x14ac:dyDescent="0.2">
      <c r="A269" s="206" t="s">
        <v>3307</v>
      </c>
      <c r="B269" s="206" t="s">
        <v>3313</v>
      </c>
      <c r="C269" s="200">
        <v>1</v>
      </c>
      <c r="D269" s="200" t="s">
        <v>492</v>
      </c>
      <c r="E269" s="207">
        <f>ROUNDDOWN(U269,-3)</f>
        <v>166000</v>
      </c>
      <c r="F269" s="207">
        <f>C269*E269</f>
        <v>166000</v>
      </c>
      <c r="G269" s="207"/>
      <c r="H269" s="207"/>
      <c r="I269" s="208"/>
      <c r="J269" s="202"/>
      <c r="K269" s="203"/>
      <c r="L269" s="204"/>
      <c r="M269" s="204"/>
      <c r="N269" s="204"/>
      <c r="Q269" s="205">
        <v>600</v>
      </c>
      <c r="R269" s="205">
        <v>1000</v>
      </c>
      <c r="S269" s="205">
        <f>Q269*R269</f>
        <v>600000</v>
      </c>
      <c r="T269" s="205">
        <f>S269/90000</f>
        <v>6.666666666666667</v>
      </c>
      <c r="U269" s="205">
        <f>T269*25000</f>
        <v>166666.66666666669</v>
      </c>
    </row>
    <row r="270" spans="1:21" ht="21.95" customHeight="1" x14ac:dyDescent="0.2">
      <c r="A270" s="206" t="s">
        <v>3309</v>
      </c>
      <c r="B270" s="206" t="s">
        <v>3314</v>
      </c>
      <c r="C270" s="200">
        <v>1</v>
      </c>
      <c r="D270" s="200" t="s">
        <v>492</v>
      </c>
      <c r="E270" s="207">
        <f>ROUNDDOWN(U270,-3)</f>
        <v>200000</v>
      </c>
      <c r="F270" s="207">
        <f>C270*E270</f>
        <v>200000</v>
      </c>
      <c r="G270" s="207"/>
      <c r="H270" s="207"/>
      <c r="I270" s="208"/>
      <c r="J270" s="202"/>
      <c r="K270" s="203"/>
      <c r="L270" s="204"/>
      <c r="M270" s="204"/>
      <c r="N270" s="204"/>
      <c r="Q270" s="205">
        <f>Q269</f>
        <v>600</v>
      </c>
      <c r="R270" s="205">
        <f>R269</f>
        <v>1000</v>
      </c>
      <c r="S270" s="205">
        <f>Q270*R270</f>
        <v>600000</v>
      </c>
      <c r="T270" s="205">
        <f>S270/90000</f>
        <v>6.666666666666667</v>
      </c>
      <c r="U270" s="205">
        <f>T270*30000</f>
        <v>200000</v>
      </c>
    </row>
    <row r="271" spans="1:21" ht="21.95" customHeight="1" x14ac:dyDescent="0.2">
      <c r="A271" s="206" t="s">
        <v>3220</v>
      </c>
      <c r="B271" s="206" t="s">
        <v>3315</v>
      </c>
      <c r="C271" s="200">
        <v>1</v>
      </c>
      <c r="D271" s="200" t="s">
        <v>3222</v>
      </c>
      <c r="E271" s="207">
        <f>ROUNDDOWN(U271,-3)</f>
        <v>75000</v>
      </c>
      <c r="F271" s="207">
        <f t="shared" ref="F271:F276" si="27">C271*E271</f>
        <v>75000</v>
      </c>
      <c r="G271" s="207"/>
      <c r="H271" s="207"/>
      <c r="I271" s="208"/>
      <c r="J271" s="209"/>
      <c r="K271" s="210"/>
      <c r="L271" s="211"/>
      <c r="M271" s="211"/>
      <c r="N271" s="211"/>
      <c r="Q271" s="205">
        <f>SUM(Q269:Q269)-100</f>
        <v>500</v>
      </c>
      <c r="R271" s="205">
        <f>SUM(R269:R269)-100</f>
        <v>900</v>
      </c>
      <c r="S271" s="205">
        <f>Q271*R271</f>
        <v>450000</v>
      </c>
      <c r="T271" s="205">
        <f>S271/90000</f>
        <v>5</v>
      </c>
      <c r="U271" s="205">
        <f>T271*15000</f>
        <v>75000</v>
      </c>
    </row>
    <row r="272" spans="1:21" ht="21.95" customHeight="1" x14ac:dyDescent="0.2">
      <c r="A272" s="206" t="s">
        <v>2757</v>
      </c>
      <c r="B272" s="206" t="s">
        <v>3223</v>
      </c>
      <c r="C272" s="200">
        <v>1</v>
      </c>
      <c r="D272" s="200" t="s">
        <v>3222</v>
      </c>
      <c r="E272" s="207">
        <v>3600</v>
      </c>
      <c r="F272" s="207">
        <f t="shared" si="27"/>
        <v>3600</v>
      </c>
      <c r="G272" s="207"/>
      <c r="H272" s="207"/>
      <c r="I272" s="208"/>
      <c r="J272" s="209"/>
      <c r="K272" s="210"/>
      <c r="L272" s="211"/>
      <c r="M272" s="211"/>
      <c r="N272" s="211"/>
    </row>
    <row r="273" spans="1:21" ht="21.95" customHeight="1" x14ac:dyDescent="0.2">
      <c r="A273" s="206" t="s">
        <v>2757</v>
      </c>
      <c r="B273" s="206" t="s">
        <v>3224</v>
      </c>
      <c r="C273" s="200">
        <f>SUM(C277:C278)-1</f>
        <v>18</v>
      </c>
      <c r="D273" s="200" t="s">
        <v>3222</v>
      </c>
      <c r="E273" s="207">
        <v>500</v>
      </c>
      <c r="F273" s="207">
        <f t="shared" si="27"/>
        <v>9000</v>
      </c>
      <c r="G273" s="207"/>
      <c r="H273" s="207"/>
      <c r="I273" s="208"/>
      <c r="J273" s="209"/>
      <c r="K273" s="210"/>
      <c r="L273" s="211"/>
      <c r="M273" s="211"/>
      <c r="N273" s="211"/>
    </row>
    <row r="274" spans="1:21" ht="21.95" customHeight="1" x14ac:dyDescent="0.2">
      <c r="A274" s="206" t="s">
        <v>3225</v>
      </c>
      <c r="B274" s="206" t="s">
        <v>3226</v>
      </c>
      <c r="C274" s="200">
        <v>1</v>
      </c>
      <c r="D274" s="200" t="s">
        <v>3222</v>
      </c>
      <c r="E274" s="207">
        <v>6000</v>
      </c>
      <c r="F274" s="207">
        <f t="shared" si="27"/>
        <v>6000</v>
      </c>
      <c r="G274" s="207"/>
      <c r="H274" s="207"/>
      <c r="I274" s="208"/>
      <c r="J274" s="209"/>
      <c r="K274" s="210"/>
      <c r="L274" s="211"/>
      <c r="M274" s="211"/>
      <c r="N274" s="211"/>
    </row>
    <row r="275" spans="1:21" ht="21.95" customHeight="1" x14ac:dyDescent="0.2">
      <c r="A275" s="206" t="s">
        <v>3227</v>
      </c>
      <c r="B275" s="206" t="s">
        <v>3228</v>
      </c>
      <c r="C275" s="200">
        <v>2</v>
      </c>
      <c r="D275" s="200" t="s">
        <v>3222</v>
      </c>
      <c r="E275" s="207">
        <v>300</v>
      </c>
      <c r="F275" s="207">
        <f t="shared" si="27"/>
        <v>600</v>
      </c>
      <c r="G275" s="207"/>
      <c r="H275" s="207"/>
      <c r="I275" s="208"/>
      <c r="J275" s="209"/>
      <c r="K275" s="210"/>
      <c r="L275" s="211"/>
      <c r="M275" s="211"/>
      <c r="N275" s="211"/>
    </row>
    <row r="276" spans="1:21" ht="21.95" customHeight="1" x14ac:dyDescent="0.2">
      <c r="A276" s="206" t="s">
        <v>3229</v>
      </c>
      <c r="B276" s="206" t="s">
        <v>3230</v>
      </c>
      <c r="C276" s="200">
        <v>4</v>
      </c>
      <c r="D276" s="200" t="s">
        <v>3222</v>
      </c>
      <c r="E276" s="207">
        <v>1200</v>
      </c>
      <c r="F276" s="207">
        <f t="shared" si="27"/>
        <v>4800</v>
      </c>
      <c r="G276" s="207"/>
      <c r="H276" s="207"/>
      <c r="I276" s="208"/>
      <c r="J276" s="209" t="s">
        <v>3231</v>
      </c>
      <c r="K276" s="210">
        <f>0.02*C276</f>
        <v>0.08</v>
      </c>
      <c r="L276" s="211"/>
      <c r="M276" s="211"/>
      <c r="N276" s="211"/>
    </row>
    <row r="277" spans="1:21" ht="20.100000000000001" customHeight="1" x14ac:dyDescent="0.2">
      <c r="A277" s="206" t="s">
        <v>3232</v>
      </c>
      <c r="B277" s="206" t="s">
        <v>3233</v>
      </c>
      <c r="C277" s="200">
        <v>1</v>
      </c>
      <c r="D277" s="200" t="s">
        <v>3234</v>
      </c>
      <c r="E277" s="207">
        <v>66900</v>
      </c>
      <c r="F277" s="207">
        <f t="shared" ref="F277" si="28">INT(E277*C277)</f>
        <v>66900</v>
      </c>
      <c r="G277" s="207"/>
      <c r="H277" s="207"/>
      <c r="I277" s="208"/>
      <c r="J277" s="209" t="s">
        <v>3235</v>
      </c>
      <c r="K277" s="210"/>
      <c r="L277" s="211">
        <f>0.338*C277</f>
        <v>0.33800000000000002</v>
      </c>
      <c r="M277" s="211"/>
      <c r="N277" s="211"/>
    </row>
    <row r="278" spans="1:21" ht="21.95" customHeight="1" x14ac:dyDescent="0.2">
      <c r="A278" s="206" t="s">
        <v>3237</v>
      </c>
      <c r="B278" s="206" t="s">
        <v>3238</v>
      </c>
      <c r="C278" s="200">
        <v>18</v>
      </c>
      <c r="D278" s="200" t="s">
        <v>3222</v>
      </c>
      <c r="E278" s="207">
        <v>13200</v>
      </c>
      <c r="F278" s="207">
        <f t="shared" ref="F278" si="29">C278*E278</f>
        <v>237600</v>
      </c>
      <c r="G278" s="207"/>
      <c r="H278" s="207"/>
      <c r="I278" s="208"/>
      <c r="J278" s="209" t="s">
        <v>3239</v>
      </c>
      <c r="K278" s="210"/>
      <c r="L278" s="211">
        <f>0.133*C278</f>
        <v>2.3940000000000001</v>
      </c>
      <c r="M278" s="211"/>
      <c r="N278" s="211"/>
    </row>
    <row r="279" spans="1:21" ht="21.95" customHeight="1" x14ac:dyDescent="0.2">
      <c r="A279" s="206" t="s">
        <v>3240</v>
      </c>
      <c r="B279" s="206" t="s">
        <v>3241</v>
      </c>
      <c r="C279" s="200">
        <f>SUM(R269:R269)*0.003</f>
        <v>3</v>
      </c>
      <c r="D279" s="200" t="s">
        <v>1348</v>
      </c>
      <c r="E279" s="207">
        <f t="shared" ref="E279:E280" si="30">S279</f>
        <v>6628.2750000000005</v>
      </c>
      <c r="F279" s="207">
        <f>INT(E279*C279)</f>
        <v>19884</v>
      </c>
      <c r="G279" s="207"/>
      <c r="H279" s="207"/>
      <c r="I279" s="208"/>
      <c r="J279" s="209" t="s">
        <v>3242</v>
      </c>
      <c r="K279" s="210">
        <f>0.08*C279</f>
        <v>0.24</v>
      </c>
      <c r="L279" s="211"/>
      <c r="M279" s="211"/>
      <c r="N279" s="211">
        <f>0.06*C279</f>
        <v>0.18</v>
      </c>
      <c r="O279" s="205">
        <v>3</v>
      </c>
      <c r="P279" s="205">
        <v>15</v>
      </c>
      <c r="Q279" s="205">
        <f t="shared" ref="Q279:Q280" si="31">O279*P279*0.0089</f>
        <v>0.40050000000000002</v>
      </c>
      <c r="R279" s="205">
        <v>16550</v>
      </c>
      <c r="S279" s="205">
        <f t="shared" ref="S279:S280" si="32">Q279*R279</f>
        <v>6628.2750000000005</v>
      </c>
      <c r="T279" s="205">
        <f t="shared" ref="T279:T280" si="33">Q279*C279</f>
        <v>1.2015</v>
      </c>
    </row>
    <row r="280" spans="1:21" ht="21.95" customHeight="1" x14ac:dyDescent="0.2">
      <c r="A280" s="206" t="s">
        <v>3244</v>
      </c>
      <c r="B280" s="206" t="s">
        <v>3245</v>
      </c>
      <c r="C280" s="212">
        <f>(C278)*0.2</f>
        <v>3.6</v>
      </c>
      <c r="D280" s="200" t="s">
        <v>1348</v>
      </c>
      <c r="E280" s="207">
        <f t="shared" si="30"/>
        <v>3535.0800000000004</v>
      </c>
      <c r="F280" s="207">
        <f t="shared" ref="F280:F286" si="34">C280*E280</f>
        <v>12726.288000000002</v>
      </c>
      <c r="G280" s="207"/>
      <c r="H280" s="207"/>
      <c r="I280" s="208"/>
      <c r="J280" s="209" t="s">
        <v>3242</v>
      </c>
      <c r="K280" s="210">
        <f>0.08*C280</f>
        <v>0.28800000000000003</v>
      </c>
      <c r="L280" s="211"/>
      <c r="M280" s="211"/>
      <c r="N280" s="211">
        <f>0.06*C280</f>
        <v>0.216</v>
      </c>
      <c r="O280" s="205">
        <v>2</v>
      </c>
      <c r="P280" s="205">
        <v>12</v>
      </c>
      <c r="Q280" s="205">
        <f t="shared" si="31"/>
        <v>0.21360000000000001</v>
      </c>
      <c r="R280" s="205">
        <v>16550</v>
      </c>
      <c r="S280" s="205">
        <f t="shared" si="32"/>
        <v>3535.0800000000004</v>
      </c>
      <c r="T280" s="205">
        <f t="shared" si="33"/>
        <v>0.76896000000000009</v>
      </c>
    </row>
    <row r="281" spans="1:21" ht="21.95" customHeight="1" x14ac:dyDescent="0.2">
      <c r="A281" s="206" t="s">
        <v>3246</v>
      </c>
      <c r="B281" s="206" t="s">
        <v>3247</v>
      </c>
      <c r="C281" s="212">
        <f>SUM(C279:C280)</f>
        <v>6.6</v>
      </c>
      <c r="D281" s="200" t="s">
        <v>1348</v>
      </c>
      <c r="E281" s="207">
        <v>200</v>
      </c>
      <c r="F281" s="207">
        <f t="shared" si="34"/>
        <v>1320</v>
      </c>
      <c r="G281" s="207"/>
      <c r="H281" s="207"/>
      <c r="I281" s="208"/>
      <c r="J281" s="209"/>
      <c r="K281" s="210"/>
      <c r="L281" s="211"/>
      <c r="M281" s="211"/>
      <c r="N281" s="211"/>
    </row>
    <row r="282" spans="1:21" ht="21.95" customHeight="1" x14ac:dyDescent="0.2">
      <c r="A282" s="206" t="s">
        <v>3248</v>
      </c>
      <c r="B282" s="206" t="s">
        <v>3249</v>
      </c>
      <c r="C282" s="212">
        <f>U282</f>
        <v>1.9704600000000001</v>
      </c>
      <c r="D282" s="200" t="s">
        <v>550</v>
      </c>
      <c r="E282" s="207">
        <v>2000</v>
      </c>
      <c r="F282" s="207">
        <f t="shared" si="34"/>
        <v>3940.92</v>
      </c>
      <c r="G282" s="207"/>
      <c r="H282" s="207"/>
      <c r="I282" s="208"/>
      <c r="J282" s="209"/>
      <c r="K282" s="210"/>
      <c r="L282" s="211"/>
      <c r="M282" s="211"/>
      <c r="N282" s="211"/>
      <c r="U282" s="213">
        <f>SUM(T279:T280)</f>
        <v>1.9704600000000001</v>
      </c>
    </row>
    <row r="283" spans="1:21" ht="21.95" customHeight="1" x14ac:dyDescent="0.2">
      <c r="A283" s="206" t="s">
        <v>3250</v>
      </c>
      <c r="B283" s="206" t="s">
        <v>3251</v>
      </c>
      <c r="C283" s="200">
        <v>1</v>
      </c>
      <c r="D283" s="200" t="s">
        <v>3222</v>
      </c>
      <c r="E283" s="207">
        <v>170000</v>
      </c>
      <c r="F283" s="207">
        <f t="shared" si="34"/>
        <v>170000</v>
      </c>
      <c r="G283" s="207"/>
      <c r="H283" s="207"/>
      <c r="I283" s="208"/>
      <c r="J283" s="209" t="s">
        <v>3252</v>
      </c>
      <c r="K283" s="210">
        <f>0.32*C283</f>
        <v>0.32</v>
      </c>
      <c r="L283" s="211"/>
      <c r="M283" s="211"/>
      <c r="N283" s="211"/>
    </row>
    <row r="284" spans="1:21" ht="21.95" customHeight="1" x14ac:dyDescent="0.2">
      <c r="A284" s="206" t="s">
        <v>3262</v>
      </c>
      <c r="B284" s="206" t="s">
        <v>3263</v>
      </c>
      <c r="C284" s="200">
        <v>5</v>
      </c>
      <c r="D284" s="200" t="s">
        <v>3264</v>
      </c>
      <c r="E284" s="207">
        <v>290</v>
      </c>
      <c r="F284" s="207">
        <f t="shared" si="34"/>
        <v>1450</v>
      </c>
      <c r="G284" s="207"/>
      <c r="H284" s="207"/>
      <c r="I284" s="208"/>
      <c r="J284" s="209" t="s">
        <v>3265</v>
      </c>
      <c r="K284" s="210">
        <f>0.055*C284</f>
        <v>0.27500000000000002</v>
      </c>
      <c r="L284" s="211"/>
      <c r="M284" s="211"/>
      <c r="N284" s="211"/>
    </row>
    <row r="285" spans="1:21" ht="21.95" customHeight="1" x14ac:dyDescent="0.2">
      <c r="A285" s="206" t="s">
        <v>3272</v>
      </c>
      <c r="B285" s="206"/>
      <c r="C285" s="200">
        <v>1</v>
      </c>
      <c r="D285" s="200" t="s">
        <v>3222</v>
      </c>
      <c r="E285" s="207">
        <v>6000</v>
      </c>
      <c r="F285" s="207">
        <f t="shared" si="34"/>
        <v>6000</v>
      </c>
      <c r="G285" s="207"/>
      <c r="H285" s="207"/>
      <c r="I285" s="208"/>
      <c r="J285" s="209"/>
      <c r="K285" s="210"/>
      <c r="L285" s="211"/>
      <c r="M285" s="211"/>
      <c r="N285" s="211"/>
    </row>
    <row r="286" spans="1:21" ht="21.95" customHeight="1" x14ac:dyDescent="0.2">
      <c r="A286" s="206" t="s">
        <v>3273</v>
      </c>
      <c r="B286" s="206"/>
      <c r="C286" s="200">
        <v>1</v>
      </c>
      <c r="D286" s="200" t="s">
        <v>3222</v>
      </c>
      <c r="E286" s="207">
        <v>4000</v>
      </c>
      <c r="F286" s="207">
        <f t="shared" si="34"/>
        <v>4000</v>
      </c>
      <c r="G286" s="207"/>
      <c r="H286" s="207"/>
      <c r="I286" s="208"/>
      <c r="J286" s="209"/>
      <c r="K286" s="210"/>
      <c r="L286" s="211"/>
      <c r="M286" s="211"/>
      <c r="N286" s="211"/>
    </row>
    <row r="287" spans="1:21" ht="21.95" customHeight="1" x14ac:dyDescent="0.2">
      <c r="A287" s="200" t="s">
        <v>3274</v>
      </c>
      <c r="B287" s="206"/>
      <c r="C287" s="200"/>
      <c r="D287" s="200"/>
      <c r="E287" s="208"/>
      <c r="F287" s="208">
        <f>SUM(F269:F286)</f>
        <v>988821.2080000001</v>
      </c>
      <c r="G287" s="208"/>
      <c r="H287" s="208"/>
      <c r="I287" s="208"/>
      <c r="J287" s="214"/>
      <c r="K287" s="210">
        <f>SUM(K269:K286)</f>
        <v>1.2030000000000003</v>
      </c>
      <c r="L287" s="210">
        <f>SUM(L269:L286)</f>
        <v>2.7320000000000002</v>
      </c>
      <c r="M287" s="210">
        <f>SUM(M269:M286)</f>
        <v>0</v>
      </c>
      <c r="N287" s="210">
        <f>SUM(N269:N286)</f>
        <v>0.39600000000000002</v>
      </c>
    </row>
    <row r="288" spans="1:21" ht="21.95" customHeight="1" x14ac:dyDescent="0.2">
      <c r="A288" s="206"/>
      <c r="B288" s="206"/>
      <c r="C288" s="200"/>
      <c r="D288" s="200"/>
      <c r="E288" s="208"/>
      <c r="F288" s="208"/>
      <c r="G288" s="208"/>
      <c r="H288" s="208"/>
      <c r="I288" s="208"/>
      <c r="J288" s="209"/>
      <c r="K288" s="210"/>
      <c r="L288" s="211"/>
      <c r="M288" s="211"/>
      <c r="N288" s="211"/>
    </row>
    <row r="289" spans="1:21" ht="21.95" customHeight="1" x14ac:dyDescent="0.2">
      <c r="A289" s="215" t="s">
        <v>3275</v>
      </c>
      <c r="B289" s="206"/>
      <c r="C289" s="200"/>
      <c r="D289" s="200"/>
      <c r="E289" s="208"/>
      <c r="F289" s="208"/>
      <c r="G289" s="208"/>
      <c r="H289" s="208"/>
      <c r="I289" s="208"/>
      <c r="J289" s="209"/>
      <c r="K289" s="210"/>
      <c r="L289" s="211"/>
      <c r="M289" s="211"/>
      <c r="N289" s="211"/>
    </row>
    <row r="290" spans="1:21" ht="21.95" customHeight="1" x14ac:dyDescent="0.2">
      <c r="A290" s="206" t="s">
        <v>3276</v>
      </c>
      <c r="B290" s="206"/>
      <c r="C290" s="216">
        <f>K287</f>
        <v>1.2030000000000003</v>
      </c>
      <c r="D290" s="217" t="s">
        <v>3277</v>
      </c>
      <c r="E290" s="218"/>
      <c r="F290" s="208"/>
      <c r="G290" s="218">
        <v>104168</v>
      </c>
      <c r="H290" s="208">
        <f>INT(C290*G290)</f>
        <v>125314</v>
      </c>
      <c r="I290" s="208"/>
      <c r="J290" s="209"/>
      <c r="K290" s="210"/>
      <c r="L290" s="211"/>
      <c r="M290" s="211"/>
      <c r="N290" s="211"/>
    </row>
    <row r="291" spans="1:21" ht="21.95" customHeight="1" x14ac:dyDescent="0.2">
      <c r="A291" s="206" t="s">
        <v>3278</v>
      </c>
      <c r="B291" s="206"/>
      <c r="C291" s="216">
        <f>L287</f>
        <v>2.7320000000000002</v>
      </c>
      <c r="D291" s="217" t="s">
        <v>3277</v>
      </c>
      <c r="E291" s="218"/>
      <c r="F291" s="208"/>
      <c r="G291" s="218">
        <v>87861</v>
      </c>
      <c r="H291" s="208">
        <f>INT(C291*G291)</f>
        <v>240036</v>
      </c>
      <c r="I291" s="208"/>
      <c r="J291" s="209"/>
      <c r="K291" s="210"/>
      <c r="L291" s="211"/>
      <c r="M291" s="211"/>
      <c r="N291" s="211"/>
    </row>
    <row r="292" spans="1:21" ht="21.95" customHeight="1" x14ac:dyDescent="0.2">
      <c r="A292" s="206" t="s">
        <v>3279</v>
      </c>
      <c r="B292" s="206"/>
      <c r="C292" s="216">
        <f>M287</f>
        <v>0</v>
      </c>
      <c r="D292" s="217" t="s">
        <v>3277</v>
      </c>
      <c r="E292" s="218"/>
      <c r="F292" s="208"/>
      <c r="G292" s="218">
        <v>92341</v>
      </c>
      <c r="H292" s="208">
        <f>INT(C292*G292)</f>
        <v>0</v>
      </c>
      <c r="I292" s="208"/>
      <c r="J292" s="209"/>
      <c r="K292" s="210"/>
      <c r="L292" s="211"/>
      <c r="M292" s="211"/>
      <c r="N292" s="211"/>
    </row>
    <row r="293" spans="1:21" ht="21.95" customHeight="1" x14ac:dyDescent="0.2">
      <c r="A293" s="206" t="s">
        <v>3280</v>
      </c>
      <c r="B293" s="206"/>
      <c r="C293" s="216">
        <f>N287</f>
        <v>0.39600000000000002</v>
      </c>
      <c r="D293" s="217" t="s">
        <v>3277</v>
      </c>
      <c r="E293" s="218"/>
      <c r="F293" s="208"/>
      <c r="G293" s="218">
        <v>86008</v>
      </c>
      <c r="H293" s="208">
        <f>INT(C293*G293)</f>
        <v>34059</v>
      </c>
      <c r="I293" s="208"/>
      <c r="J293" s="209"/>
      <c r="K293" s="210"/>
      <c r="L293" s="211"/>
      <c r="M293" s="211"/>
      <c r="N293" s="211"/>
    </row>
    <row r="294" spans="1:21" ht="21.95" customHeight="1" x14ac:dyDescent="0.2">
      <c r="A294" s="200" t="s">
        <v>3281</v>
      </c>
      <c r="B294" s="206"/>
      <c r="C294" s="200"/>
      <c r="D294" s="200"/>
      <c r="E294" s="208"/>
      <c r="F294" s="208"/>
      <c r="G294" s="208"/>
      <c r="H294" s="208">
        <f>SUM(H290:H293)</f>
        <v>399409</v>
      </c>
      <c r="I294" s="208"/>
      <c r="J294" s="209"/>
      <c r="K294" s="210"/>
      <c r="L294" s="211"/>
      <c r="M294" s="211"/>
      <c r="N294" s="211"/>
    </row>
    <row r="295" spans="1:21" s="198" customFormat="1" ht="21.95" customHeight="1" x14ac:dyDescent="0.15">
      <c r="A295" s="219"/>
      <c r="B295" s="191"/>
      <c r="C295" s="192"/>
      <c r="D295" s="193"/>
      <c r="E295" s="194"/>
      <c r="F295" s="194"/>
      <c r="G295" s="194"/>
      <c r="H295" s="194"/>
      <c r="I295" s="194"/>
      <c r="J295" s="195"/>
      <c r="K295" s="196"/>
      <c r="L295" s="197"/>
      <c r="M295" s="197"/>
      <c r="N295" s="197"/>
    </row>
    <row r="296" spans="1:21" ht="21.95" customHeight="1" x14ac:dyDescent="0.2">
      <c r="A296" s="215" t="s">
        <v>3282</v>
      </c>
      <c r="B296" s="206"/>
      <c r="C296" s="200"/>
      <c r="D296" s="200"/>
      <c r="E296" s="220"/>
      <c r="F296" s="208"/>
      <c r="G296" s="208"/>
      <c r="H296" s="208"/>
      <c r="I296" s="208"/>
      <c r="J296" s="221"/>
      <c r="K296" s="210"/>
      <c r="L296" s="211"/>
      <c r="M296" s="211"/>
    </row>
    <row r="297" spans="1:21" ht="21.95" customHeight="1" x14ac:dyDescent="0.2">
      <c r="A297" s="200" t="s">
        <v>2147</v>
      </c>
      <c r="B297" s="206"/>
      <c r="C297" s="200"/>
      <c r="D297" s="200"/>
      <c r="E297" s="220"/>
      <c r="F297" s="208"/>
      <c r="G297" s="218"/>
      <c r="H297" s="208"/>
      <c r="I297" s="208">
        <f>F287</f>
        <v>988821.2080000001</v>
      </c>
      <c r="J297" s="221"/>
      <c r="K297" s="210"/>
      <c r="L297" s="211"/>
      <c r="M297" s="211"/>
    </row>
    <row r="298" spans="1:21" ht="21.95" customHeight="1" x14ac:dyDescent="0.25">
      <c r="A298" s="200" t="s">
        <v>2148</v>
      </c>
      <c r="B298" s="206" t="s">
        <v>3283</v>
      </c>
      <c r="C298" s="222">
        <v>0.78</v>
      </c>
      <c r="D298" s="200" t="s">
        <v>3284</v>
      </c>
      <c r="E298" s="220"/>
      <c r="F298" s="208"/>
      <c r="G298" s="218"/>
      <c r="H298" s="208"/>
      <c r="I298" s="208">
        <f>I297*C298*0.01</f>
        <v>7712.8054224000007</v>
      </c>
      <c r="J298" s="221"/>
      <c r="K298" s="210"/>
      <c r="L298" s="211"/>
      <c r="M298" s="211"/>
      <c r="T298" s="223"/>
      <c r="U298" s="224"/>
    </row>
    <row r="299" spans="1:21" ht="21.95" customHeight="1" x14ac:dyDescent="0.25">
      <c r="A299" s="200" t="s">
        <v>3285</v>
      </c>
      <c r="B299" s="206"/>
      <c r="C299" s="222"/>
      <c r="D299" s="200"/>
      <c r="E299" s="220"/>
      <c r="F299" s="208"/>
      <c r="G299" s="218"/>
      <c r="H299" s="208"/>
      <c r="I299" s="208">
        <f>SUM(I297:I298)</f>
        <v>996534.01342240011</v>
      </c>
      <c r="J299" s="221"/>
      <c r="K299" s="210"/>
      <c r="L299" s="211"/>
      <c r="M299" s="211"/>
      <c r="T299" s="223"/>
      <c r="U299" s="224"/>
    </row>
    <row r="300" spans="1:21" ht="21.95" customHeight="1" x14ac:dyDescent="0.25">
      <c r="A300" s="200" t="s">
        <v>3286</v>
      </c>
      <c r="B300" s="206"/>
      <c r="C300" s="222"/>
      <c r="D300" s="200"/>
      <c r="E300" s="220"/>
      <c r="F300" s="208"/>
      <c r="G300" s="218"/>
      <c r="H300" s="208"/>
      <c r="I300" s="208">
        <f>H294</f>
        <v>399409</v>
      </c>
      <c r="J300" s="221"/>
      <c r="K300" s="210"/>
      <c r="L300" s="211"/>
      <c r="M300" s="211"/>
      <c r="T300" s="223"/>
      <c r="U300" s="224"/>
    </row>
    <row r="301" spans="1:21" ht="21.95" customHeight="1" x14ac:dyDescent="0.25">
      <c r="A301" s="200" t="s">
        <v>2150</v>
      </c>
      <c r="B301" s="206" t="s">
        <v>3287</v>
      </c>
      <c r="C301" s="222">
        <v>122.12</v>
      </c>
      <c r="D301" s="200" t="s">
        <v>3284</v>
      </c>
      <c r="E301" s="220"/>
      <c r="F301" s="208"/>
      <c r="G301" s="218"/>
      <c r="H301" s="208"/>
      <c r="I301" s="208">
        <f>I300*C301*0.01</f>
        <v>487758.2708</v>
      </c>
      <c r="J301" s="221"/>
      <c r="K301" s="210"/>
      <c r="L301" s="211"/>
      <c r="M301" s="211"/>
      <c r="T301" s="223"/>
      <c r="U301" s="224"/>
    </row>
    <row r="302" spans="1:21" ht="21.95" customHeight="1" x14ac:dyDescent="0.25">
      <c r="A302" s="200" t="s">
        <v>2151</v>
      </c>
      <c r="B302" s="206" t="s">
        <v>3288</v>
      </c>
      <c r="C302" s="222">
        <v>33.85</v>
      </c>
      <c r="D302" s="200" t="s">
        <v>3284</v>
      </c>
      <c r="E302" s="220"/>
      <c r="F302" s="208"/>
      <c r="G302" s="218"/>
      <c r="H302" s="208"/>
      <c r="I302" s="208">
        <f>I301*C302*0.01</f>
        <v>165106.1746658</v>
      </c>
      <c r="J302" s="221"/>
      <c r="K302" s="210"/>
      <c r="L302" s="211"/>
      <c r="M302" s="211"/>
      <c r="T302" s="223"/>
      <c r="U302" s="224"/>
    </row>
    <row r="303" spans="1:21" ht="21.95" customHeight="1" x14ac:dyDescent="0.25">
      <c r="A303" s="200" t="s">
        <v>3285</v>
      </c>
      <c r="B303" s="206"/>
      <c r="C303" s="222"/>
      <c r="D303" s="200"/>
      <c r="E303" s="220"/>
      <c r="F303" s="208"/>
      <c r="G303" s="218"/>
      <c r="H303" s="208"/>
      <c r="I303" s="208">
        <f>I301+I302</f>
        <v>652864.4454658</v>
      </c>
      <c r="J303" s="221"/>
      <c r="K303" s="210"/>
      <c r="L303" s="211"/>
      <c r="M303" s="211"/>
      <c r="T303" s="223"/>
      <c r="U303" s="224"/>
    </row>
    <row r="304" spans="1:21" ht="21.95" customHeight="1" x14ac:dyDescent="0.25">
      <c r="A304" s="200" t="s">
        <v>3289</v>
      </c>
      <c r="B304" s="206" t="s">
        <v>3290</v>
      </c>
      <c r="C304" s="222">
        <v>5.39</v>
      </c>
      <c r="D304" s="200" t="s">
        <v>3284</v>
      </c>
      <c r="E304" s="220"/>
      <c r="F304" s="208"/>
      <c r="G304" s="218"/>
      <c r="H304" s="208"/>
      <c r="I304" s="208">
        <f>I299*C304*0.01</f>
        <v>53713.183323467369</v>
      </c>
      <c r="J304" s="221"/>
      <c r="K304" s="210"/>
      <c r="L304" s="211"/>
      <c r="M304" s="211"/>
      <c r="T304" s="223"/>
      <c r="U304" s="224"/>
    </row>
    <row r="305" spans="1:21" ht="21.95" customHeight="1" x14ac:dyDescent="0.25">
      <c r="A305" s="200" t="s">
        <v>3291</v>
      </c>
      <c r="B305" s="206"/>
      <c r="C305" s="222"/>
      <c r="D305" s="200"/>
      <c r="E305" s="220"/>
      <c r="F305" s="208"/>
      <c r="G305" s="218"/>
      <c r="H305" s="208"/>
      <c r="I305" s="208">
        <f>I299+I303+I304</f>
        <v>1703111.6422116675</v>
      </c>
      <c r="J305" s="221"/>
      <c r="K305" s="210"/>
      <c r="L305" s="211"/>
      <c r="M305" s="211"/>
      <c r="T305" s="223"/>
      <c r="U305" s="224"/>
    </row>
    <row r="306" spans="1:21" ht="21.95" customHeight="1" x14ac:dyDescent="0.25">
      <c r="A306" s="200" t="s">
        <v>2170</v>
      </c>
      <c r="B306" s="206" t="s">
        <v>3292</v>
      </c>
      <c r="C306" s="222">
        <v>7</v>
      </c>
      <c r="D306" s="200" t="s">
        <v>3284</v>
      </c>
      <c r="E306" s="220"/>
      <c r="F306" s="208"/>
      <c r="G306" s="218"/>
      <c r="H306" s="208"/>
      <c r="I306" s="208">
        <f>I305*C306*0.01</f>
        <v>119217.81495481671</v>
      </c>
      <c r="J306" s="221"/>
      <c r="K306" s="210"/>
      <c r="L306" s="211"/>
      <c r="M306" s="211"/>
      <c r="T306" s="223"/>
      <c r="U306" s="224"/>
    </row>
    <row r="307" spans="1:21" ht="21.95" customHeight="1" x14ac:dyDescent="0.25">
      <c r="A307" s="200" t="s">
        <v>3293</v>
      </c>
      <c r="B307" s="206" t="s">
        <v>3294</v>
      </c>
      <c r="C307" s="222">
        <v>25</v>
      </c>
      <c r="D307" s="200" t="s">
        <v>3284</v>
      </c>
      <c r="E307" s="220"/>
      <c r="F307" s="208"/>
      <c r="G307" s="218"/>
      <c r="H307" s="208"/>
      <c r="I307" s="208">
        <f>(I303+I304+I306)*C307*0.01</f>
        <v>206448.86093602102</v>
      </c>
      <c r="J307" s="221"/>
      <c r="K307" s="210"/>
      <c r="L307" s="211"/>
      <c r="M307" s="211"/>
      <c r="T307" s="223"/>
      <c r="U307" s="224"/>
    </row>
    <row r="308" spans="1:21" ht="21.95" customHeight="1" x14ac:dyDescent="0.2">
      <c r="A308" s="200" t="s">
        <v>3295</v>
      </c>
      <c r="B308" s="225"/>
      <c r="C308" s="200" t="s">
        <v>68</v>
      </c>
      <c r="D308" s="200" t="s">
        <v>68</v>
      </c>
      <c r="E308" s="220"/>
      <c r="F308" s="208"/>
      <c r="G308" s="218"/>
      <c r="H308" s="208"/>
      <c r="I308" s="208">
        <f>I305+I306+I307</f>
        <v>2028778.3181025051</v>
      </c>
      <c r="J308" s="221"/>
      <c r="K308" s="210"/>
      <c r="L308" s="211"/>
      <c r="M308" s="211"/>
    </row>
    <row r="309" spans="1:21" ht="21.95" customHeight="1" x14ac:dyDescent="0.2">
      <c r="A309" s="200" t="s">
        <v>3296</v>
      </c>
      <c r="B309" s="217"/>
      <c r="C309" s="222">
        <v>10</v>
      </c>
      <c r="D309" s="226" t="s">
        <v>3297</v>
      </c>
      <c r="E309" s="220"/>
      <c r="F309" s="208"/>
      <c r="G309" s="218"/>
      <c r="H309" s="208"/>
      <c r="I309" s="208">
        <f>I308*10%</f>
        <v>202877.83181025053</v>
      </c>
      <c r="J309" s="221"/>
      <c r="K309" s="210"/>
      <c r="L309" s="211"/>
      <c r="M309" s="211"/>
    </row>
    <row r="310" spans="1:21" ht="21.95" customHeight="1" x14ac:dyDescent="0.2">
      <c r="A310" s="200" t="s">
        <v>3298</v>
      </c>
      <c r="B310" s="217"/>
      <c r="C310" s="200"/>
      <c r="D310" s="200"/>
      <c r="E310" s="220"/>
      <c r="F310" s="208"/>
      <c r="G310" s="218"/>
      <c r="H310" s="227" t="s">
        <v>3299</v>
      </c>
      <c r="I310" s="208">
        <f>ROUNDDOWN((I308+I309),-3)</f>
        <v>2231000</v>
      </c>
      <c r="J310" s="221"/>
      <c r="K310" s="210"/>
      <c r="L310" s="211"/>
      <c r="M310" s="211"/>
    </row>
    <row r="311" spans="1:21" s="198" customFormat="1" ht="21.95" customHeight="1" x14ac:dyDescent="0.15">
      <c r="A311" s="190" t="s">
        <v>3316</v>
      </c>
      <c r="B311" s="191"/>
      <c r="C311" s="192"/>
      <c r="D311" s="193"/>
      <c r="E311" s="194"/>
      <c r="F311" s="194"/>
      <c r="G311" s="194"/>
      <c r="H311" s="194"/>
      <c r="I311" s="194"/>
      <c r="J311" s="195"/>
      <c r="K311" s="196"/>
      <c r="L311" s="197"/>
      <c r="M311" s="197"/>
      <c r="N311" s="197"/>
    </row>
    <row r="312" spans="1:21" ht="21.95" customHeight="1" x14ac:dyDescent="0.2">
      <c r="A312" s="199" t="s">
        <v>3217</v>
      </c>
      <c r="B312" s="200"/>
      <c r="C312" s="200"/>
      <c r="D312" s="200"/>
      <c r="E312" s="201"/>
      <c r="F312" s="201"/>
      <c r="G312" s="201"/>
      <c r="H312" s="201"/>
      <c r="I312" s="201"/>
      <c r="J312" s="202"/>
      <c r="K312" s="203"/>
      <c r="L312" s="204"/>
      <c r="M312" s="204"/>
      <c r="N312" s="204"/>
    </row>
    <row r="313" spans="1:21" ht="21.95" customHeight="1" x14ac:dyDescent="0.2">
      <c r="A313" s="206" t="s">
        <v>3218</v>
      </c>
      <c r="B313" s="206" t="s">
        <v>3301</v>
      </c>
      <c r="C313" s="200">
        <v>1</v>
      </c>
      <c r="D313" s="200" t="s">
        <v>492</v>
      </c>
      <c r="E313" s="207">
        <f>ROUNDDOWN(U313,-3)</f>
        <v>840000</v>
      </c>
      <c r="F313" s="207">
        <f>C313*E313</f>
        <v>840000</v>
      </c>
      <c r="G313" s="207"/>
      <c r="H313" s="207"/>
      <c r="I313" s="208"/>
      <c r="J313" s="202"/>
      <c r="K313" s="203"/>
      <c r="L313" s="204"/>
      <c r="M313" s="204"/>
      <c r="N313" s="204"/>
      <c r="Q313" s="205">
        <v>700</v>
      </c>
      <c r="R313" s="205">
        <v>1200</v>
      </c>
      <c r="S313" s="205">
        <f>Q313*R313</f>
        <v>840000</v>
      </c>
      <c r="T313" s="205">
        <f>S313/90000</f>
        <v>9.3333333333333339</v>
      </c>
      <c r="U313" s="205">
        <f>T313*90000</f>
        <v>840000</v>
      </c>
    </row>
    <row r="314" spans="1:21" ht="21.95" customHeight="1" x14ac:dyDescent="0.2">
      <c r="A314" s="206" t="s">
        <v>3220</v>
      </c>
      <c r="B314" s="206" t="s">
        <v>3302</v>
      </c>
      <c r="C314" s="200">
        <v>1</v>
      </c>
      <c r="D314" s="200" t="s">
        <v>3222</v>
      </c>
      <c r="E314" s="207">
        <f>ROUNDDOWN(U314,-3)</f>
        <v>110000</v>
      </c>
      <c r="F314" s="207">
        <f t="shared" ref="F314:F319" si="35">C314*E314</f>
        <v>110000</v>
      </c>
      <c r="G314" s="207"/>
      <c r="H314" s="207"/>
      <c r="I314" s="208"/>
      <c r="J314" s="209"/>
      <c r="K314" s="210"/>
      <c r="L314" s="211"/>
      <c r="M314" s="211"/>
      <c r="N314" s="211"/>
      <c r="Q314" s="205">
        <f>SUM(Q313:Q313)-100</f>
        <v>600</v>
      </c>
      <c r="R314" s="205">
        <f>SUM(R313:R313)-100</f>
        <v>1100</v>
      </c>
      <c r="S314" s="205">
        <f>Q314*R314</f>
        <v>660000</v>
      </c>
      <c r="T314" s="205">
        <f>S314/90000</f>
        <v>7.333333333333333</v>
      </c>
      <c r="U314" s="205">
        <f>T314*15000</f>
        <v>110000</v>
      </c>
    </row>
    <row r="315" spans="1:21" ht="21.95" customHeight="1" x14ac:dyDescent="0.2">
      <c r="A315" s="206" t="s">
        <v>2757</v>
      </c>
      <c r="B315" s="206" t="s">
        <v>3223</v>
      </c>
      <c r="C315" s="200">
        <v>1</v>
      </c>
      <c r="D315" s="200" t="s">
        <v>3222</v>
      </c>
      <c r="E315" s="207">
        <v>3600</v>
      </c>
      <c r="F315" s="207">
        <f t="shared" si="35"/>
        <v>3600</v>
      </c>
      <c r="G315" s="207"/>
      <c r="H315" s="207"/>
      <c r="I315" s="208"/>
      <c r="J315" s="209"/>
      <c r="K315" s="210"/>
      <c r="L315" s="211"/>
      <c r="M315" s="211"/>
      <c r="N315" s="211"/>
    </row>
    <row r="316" spans="1:21" ht="21.95" customHeight="1" x14ac:dyDescent="0.2">
      <c r="A316" s="206" t="s">
        <v>2757</v>
      </c>
      <c r="B316" s="206" t="s">
        <v>3224</v>
      </c>
      <c r="C316" s="200">
        <f>SUM(C320:C322)-1</f>
        <v>17</v>
      </c>
      <c r="D316" s="200" t="s">
        <v>3222</v>
      </c>
      <c r="E316" s="207">
        <v>500</v>
      </c>
      <c r="F316" s="207">
        <f t="shared" si="35"/>
        <v>8500</v>
      </c>
      <c r="G316" s="207"/>
      <c r="H316" s="207"/>
      <c r="I316" s="208"/>
      <c r="J316" s="209"/>
      <c r="K316" s="210"/>
      <c r="L316" s="211"/>
      <c r="M316" s="211"/>
      <c r="N316" s="211"/>
    </row>
    <row r="317" spans="1:21" ht="21.95" customHeight="1" x14ac:dyDescent="0.2">
      <c r="A317" s="206" t="s">
        <v>3225</v>
      </c>
      <c r="B317" s="206" t="s">
        <v>3226</v>
      </c>
      <c r="C317" s="200">
        <v>1</v>
      </c>
      <c r="D317" s="200" t="s">
        <v>3222</v>
      </c>
      <c r="E317" s="207">
        <v>6000</v>
      </c>
      <c r="F317" s="207">
        <f t="shared" si="35"/>
        <v>6000</v>
      </c>
      <c r="G317" s="207"/>
      <c r="H317" s="207"/>
      <c r="I317" s="208"/>
      <c r="J317" s="209"/>
      <c r="K317" s="210"/>
      <c r="L317" s="211"/>
      <c r="M317" s="211"/>
      <c r="N317" s="211"/>
    </row>
    <row r="318" spans="1:21" ht="21.95" customHeight="1" x14ac:dyDescent="0.2">
      <c r="A318" s="206" t="s">
        <v>3227</v>
      </c>
      <c r="B318" s="206" t="s">
        <v>3228</v>
      </c>
      <c r="C318" s="200">
        <v>2</v>
      </c>
      <c r="D318" s="200" t="s">
        <v>3222</v>
      </c>
      <c r="E318" s="207">
        <v>300</v>
      </c>
      <c r="F318" s="207">
        <f t="shared" si="35"/>
        <v>600</v>
      </c>
      <c r="G318" s="207"/>
      <c r="H318" s="207"/>
      <c r="I318" s="208"/>
      <c r="J318" s="209"/>
      <c r="K318" s="210"/>
      <c r="L318" s="211"/>
      <c r="M318" s="211"/>
      <c r="N318" s="211"/>
    </row>
    <row r="319" spans="1:21" ht="21.95" customHeight="1" x14ac:dyDescent="0.2">
      <c r="A319" s="206" t="s">
        <v>3229</v>
      </c>
      <c r="B319" s="206" t="s">
        <v>3230</v>
      </c>
      <c r="C319" s="200">
        <v>4</v>
      </c>
      <c r="D319" s="200" t="s">
        <v>3222</v>
      </c>
      <c r="E319" s="207">
        <v>1200</v>
      </c>
      <c r="F319" s="207">
        <f t="shared" si="35"/>
        <v>4800</v>
      </c>
      <c r="G319" s="207"/>
      <c r="H319" s="207"/>
      <c r="I319" s="208"/>
      <c r="J319" s="209" t="s">
        <v>3231</v>
      </c>
      <c r="K319" s="210">
        <f>0.02*C319</f>
        <v>0.08</v>
      </c>
      <c r="L319" s="211"/>
      <c r="M319" s="211"/>
      <c r="N319" s="211"/>
    </row>
    <row r="320" spans="1:21" ht="20.100000000000001" customHeight="1" x14ac:dyDescent="0.2">
      <c r="A320" s="206" t="s">
        <v>3232</v>
      </c>
      <c r="B320" s="206" t="s">
        <v>3303</v>
      </c>
      <c r="C320" s="200">
        <v>1</v>
      </c>
      <c r="D320" s="200" t="s">
        <v>3234</v>
      </c>
      <c r="E320" s="207">
        <v>129300</v>
      </c>
      <c r="F320" s="207">
        <f t="shared" ref="F320:F321" si="36">INT(E320*C320)</f>
        <v>129300</v>
      </c>
      <c r="G320" s="207"/>
      <c r="H320" s="207"/>
      <c r="I320" s="208"/>
      <c r="J320" s="209" t="s">
        <v>3304</v>
      </c>
      <c r="K320" s="210"/>
      <c r="L320" s="211">
        <f>0.468*C320</f>
        <v>0.46800000000000003</v>
      </c>
      <c r="M320" s="211"/>
      <c r="N320" s="211"/>
    </row>
    <row r="321" spans="1:21" ht="20.100000000000001" customHeight="1" x14ac:dyDescent="0.2">
      <c r="A321" s="206" t="s">
        <v>3236</v>
      </c>
      <c r="B321" s="206" t="s">
        <v>3233</v>
      </c>
      <c r="C321" s="200">
        <v>5</v>
      </c>
      <c r="D321" s="200" t="s">
        <v>3234</v>
      </c>
      <c r="E321" s="207">
        <v>66900</v>
      </c>
      <c r="F321" s="207">
        <f t="shared" si="36"/>
        <v>334500</v>
      </c>
      <c r="G321" s="207"/>
      <c r="H321" s="207"/>
      <c r="I321" s="208"/>
      <c r="J321" s="209" t="s">
        <v>3235</v>
      </c>
      <c r="K321" s="210"/>
      <c r="L321" s="211">
        <f>0.338*C321</f>
        <v>1.6900000000000002</v>
      </c>
      <c r="M321" s="211"/>
      <c r="N321" s="211"/>
    </row>
    <row r="322" spans="1:21" ht="21.95" customHeight="1" x14ac:dyDescent="0.2">
      <c r="A322" s="206" t="s">
        <v>3237</v>
      </c>
      <c r="B322" s="206" t="s">
        <v>3238</v>
      </c>
      <c r="C322" s="200">
        <v>12</v>
      </c>
      <c r="D322" s="200" t="s">
        <v>3222</v>
      </c>
      <c r="E322" s="207">
        <v>13200</v>
      </c>
      <c r="F322" s="207">
        <f t="shared" ref="F322" si="37">C322*E322</f>
        <v>158400</v>
      </c>
      <c r="G322" s="207"/>
      <c r="H322" s="207"/>
      <c r="I322" s="208"/>
      <c r="J322" s="209" t="s">
        <v>3239</v>
      </c>
      <c r="K322" s="210"/>
      <c r="L322" s="211">
        <f>0.133*C322</f>
        <v>1.5960000000000001</v>
      </c>
      <c r="M322" s="211"/>
      <c r="N322" s="211"/>
    </row>
    <row r="323" spans="1:21" ht="21.95" customHeight="1" x14ac:dyDescent="0.2">
      <c r="A323" s="206" t="s">
        <v>3240</v>
      </c>
      <c r="B323" s="206" t="s">
        <v>3241</v>
      </c>
      <c r="C323" s="200">
        <f>SUM(R313:R313)*0.003</f>
        <v>3.6</v>
      </c>
      <c r="D323" s="200" t="s">
        <v>1348</v>
      </c>
      <c r="E323" s="207">
        <f t="shared" ref="E323:E325" si="38">S323</f>
        <v>6628.2750000000005</v>
      </c>
      <c r="F323" s="207">
        <f>INT(E323*C323)</f>
        <v>23861</v>
      </c>
      <c r="G323" s="207"/>
      <c r="H323" s="207"/>
      <c r="I323" s="208"/>
      <c r="J323" s="209" t="s">
        <v>3242</v>
      </c>
      <c r="K323" s="210">
        <f>0.08*C323</f>
        <v>0.28800000000000003</v>
      </c>
      <c r="L323" s="211"/>
      <c r="M323" s="211"/>
      <c r="N323" s="211">
        <f>0.06*C323</f>
        <v>0.216</v>
      </c>
      <c r="O323" s="205">
        <v>3</v>
      </c>
      <c r="P323" s="205">
        <v>15</v>
      </c>
      <c r="Q323" s="205">
        <f t="shared" ref="Q323:Q325" si="39">O323*P323*0.0089</f>
        <v>0.40050000000000002</v>
      </c>
      <c r="R323" s="205">
        <v>16550</v>
      </c>
      <c r="S323" s="205">
        <f t="shared" ref="S323:S325" si="40">Q323*R323</f>
        <v>6628.2750000000005</v>
      </c>
      <c r="T323" s="205">
        <f t="shared" ref="T323:T325" si="41">Q323*C323</f>
        <v>1.4418000000000002</v>
      </c>
    </row>
    <row r="324" spans="1:21" ht="21.95" customHeight="1" x14ac:dyDescent="0.2">
      <c r="A324" s="206" t="s">
        <v>3243</v>
      </c>
      <c r="B324" s="206" t="s">
        <v>3241</v>
      </c>
      <c r="C324" s="200">
        <f>(C321)*0.4</f>
        <v>2</v>
      </c>
      <c r="D324" s="200" t="s">
        <v>1348</v>
      </c>
      <c r="E324" s="207">
        <f t="shared" si="38"/>
        <v>6628.2750000000005</v>
      </c>
      <c r="F324" s="207">
        <f>INT(E324*C324)</f>
        <v>13256</v>
      </c>
      <c r="G324" s="207"/>
      <c r="H324" s="207"/>
      <c r="I324" s="208"/>
      <c r="J324" s="209" t="s">
        <v>3242</v>
      </c>
      <c r="K324" s="210">
        <f>0.08*C324</f>
        <v>0.16</v>
      </c>
      <c r="L324" s="211"/>
      <c r="M324" s="211"/>
      <c r="N324" s="211">
        <f>0.06*C324</f>
        <v>0.12</v>
      </c>
      <c r="O324" s="205">
        <v>3</v>
      </c>
      <c r="P324" s="205">
        <v>15</v>
      </c>
      <c r="Q324" s="205">
        <f t="shared" si="39"/>
        <v>0.40050000000000002</v>
      </c>
      <c r="R324" s="205">
        <v>16550</v>
      </c>
      <c r="S324" s="205">
        <f t="shared" si="40"/>
        <v>6628.2750000000005</v>
      </c>
      <c r="T324" s="205">
        <f t="shared" si="41"/>
        <v>0.80100000000000005</v>
      </c>
    </row>
    <row r="325" spans="1:21" ht="21.95" customHeight="1" x14ac:dyDescent="0.2">
      <c r="A325" s="206" t="s">
        <v>3244</v>
      </c>
      <c r="B325" s="206" t="s">
        <v>3245</v>
      </c>
      <c r="C325" s="212">
        <f>(C322)*0.2</f>
        <v>2.4000000000000004</v>
      </c>
      <c r="D325" s="200" t="s">
        <v>1348</v>
      </c>
      <c r="E325" s="207">
        <f t="shared" si="38"/>
        <v>3535.0800000000004</v>
      </c>
      <c r="F325" s="207">
        <f t="shared" ref="F325:F329" si="42">C325*E325</f>
        <v>8484.1920000000027</v>
      </c>
      <c r="G325" s="207"/>
      <c r="H325" s="207"/>
      <c r="I325" s="208"/>
      <c r="J325" s="209" t="s">
        <v>3242</v>
      </c>
      <c r="K325" s="210">
        <f>0.08*C325</f>
        <v>0.19200000000000003</v>
      </c>
      <c r="L325" s="211"/>
      <c r="M325" s="211"/>
      <c r="N325" s="211">
        <f>0.06*C325</f>
        <v>0.14400000000000002</v>
      </c>
      <c r="O325" s="205">
        <v>2</v>
      </c>
      <c r="P325" s="205">
        <v>12</v>
      </c>
      <c r="Q325" s="205">
        <f t="shared" si="39"/>
        <v>0.21360000000000001</v>
      </c>
      <c r="R325" s="205">
        <v>16550</v>
      </c>
      <c r="S325" s="205">
        <f t="shared" si="40"/>
        <v>3535.0800000000004</v>
      </c>
      <c r="T325" s="205">
        <f t="shared" si="41"/>
        <v>0.5126400000000001</v>
      </c>
    </row>
    <row r="326" spans="1:21" ht="21.95" customHeight="1" x14ac:dyDescent="0.2">
      <c r="A326" s="206" t="s">
        <v>3246</v>
      </c>
      <c r="B326" s="206" t="s">
        <v>3247</v>
      </c>
      <c r="C326" s="212">
        <f>SUM(C323:C325)</f>
        <v>8</v>
      </c>
      <c r="D326" s="200" t="s">
        <v>1348</v>
      </c>
      <c r="E326" s="207">
        <v>200</v>
      </c>
      <c r="F326" s="207">
        <f t="shared" si="42"/>
        <v>1600</v>
      </c>
      <c r="G326" s="207"/>
      <c r="H326" s="207"/>
      <c r="I326" s="208"/>
      <c r="J326" s="209"/>
      <c r="K326" s="210"/>
      <c r="L326" s="211"/>
      <c r="M326" s="211"/>
      <c r="N326" s="211"/>
    </row>
    <row r="327" spans="1:21" ht="21.95" customHeight="1" x14ac:dyDescent="0.2">
      <c r="A327" s="206" t="s">
        <v>3248</v>
      </c>
      <c r="B327" s="206" t="s">
        <v>3249</v>
      </c>
      <c r="C327" s="212">
        <f>U327</f>
        <v>2.7554400000000006</v>
      </c>
      <c r="D327" s="200" t="s">
        <v>550</v>
      </c>
      <c r="E327" s="207">
        <v>2000</v>
      </c>
      <c r="F327" s="207">
        <f t="shared" si="42"/>
        <v>5510.880000000001</v>
      </c>
      <c r="G327" s="207"/>
      <c r="H327" s="207"/>
      <c r="I327" s="208"/>
      <c r="J327" s="209"/>
      <c r="K327" s="210"/>
      <c r="L327" s="211"/>
      <c r="M327" s="211"/>
      <c r="N327" s="211"/>
      <c r="U327" s="213">
        <f>SUM(T323:T325)</f>
        <v>2.7554400000000006</v>
      </c>
    </row>
    <row r="328" spans="1:21" ht="21.95" customHeight="1" x14ac:dyDescent="0.2">
      <c r="A328" s="206" t="s">
        <v>3250</v>
      </c>
      <c r="B328" s="206" t="s">
        <v>3305</v>
      </c>
      <c r="C328" s="200">
        <v>1</v>
      </c>
      <c r="D328" s="200" t="s">
        <v>3222</v>
      </c>
      <c r="E328" s="207">
        <v>185000</v>
      </c>
      <c r="F328" s="207">
        <f t="shared" si="42"/>
        <v>185000</v>
      </c>
      <c r="G328" s="207"/>
      <c r="H328" s="207"/>
      <c r="I328" s="208"/>
      <c r="J328" s="209" t="s">
        <v>3252</v>
      </c>
      <c r="K328" s="210">
        <f>0.32*C328</f>
        <v>0.32</v>
      </c>
      <c r="L328" s="211"/>
      <c r="M328" s="211"/>
      <c r="N328" s="211"/>
    </row>
    <row r="329" spans="1:21" ht="21.95" customHeight="1" x14ac:dyDescent="0.2">
      <c r="A329" s="206" t="s">
        <v>3250</v>
      </c>
      <c r="B329" s="206" t="s">
        <v>3251</v>
      </c>
      <c r="C329" s="200">
        <v>1</v>
      </c>
      <c r="D329" s="200" t="s">
        <v>3222</v>
      </c>
      <c r="E329" s="207">
        <v>170000</v>
      </c>
      <c r="F329" s="207">
        <f t="shared" si="42"/>
        <v>170000</v>
      </c>
      <c r="G329" s="207"/>
      <c r="H329" s="207"/>
      <c r="I329" s="208"/>
      <c r="J329" s="209" t="s">
        <v>3252</v>
      </c>
      <c r="K329" s="210">
        <f>0.32*C329</f>
        <v>0.32</v>
      </c>
      <c r="L329" s="211"/>
      <c r="M329" s="211"/>
      <c r="N329" s="211"/>
    </row>
    <row r="330" spans="1:21" ht="20.100000000000001" customHeight="1" x14ac:dyDescent="0.2">
      <c r="A330" s="206" t="s">
        <v>3259</v>
      </c>
      <c r="B330" s="206" t="s">
        <v>3260</v>
      </c>
      <c r="C330" s="200">
        <v>1</v>
      </c>
      <c r="D330" s="200" t="s">
        <v>3234</v>
      </c>
      <c r="E330" s="207">
        <v>240000</v>
      </c>
      <c r="F330" s="207">
        <f>INT(C330*E330)</f>
        <v>240000</v>
      </c>
      <c r="G330" s="207"/>
      <c r="H330" s="208"/>
      <c r="I330" s="208"/>
      <c r="J330" s="209" t="s">
        <v>3261</v>
      </c>
      <c r="K330" s="210">
        <f>0.24*C330</f>
        <v>0.24</v>
      </c>
      <c r="L330" s="211"/>
      <c r="M330" s="211"/>
      <c r="N330" s="211"/>
    </row>
    <row r="331" spans="1:21" ht="21.95" customHeight="1" x14ac:dyDescent="0.2">
      <c r="A331" s="206" t="s">
        <v>3262</v>
      </c>
      <c r="B331" s="206" t="s">
        <v>3263</v>
      </c>
      <c r="C331" s="200">
        <v>10</v>
      </c>
      <c r="D331" s="200" t="s">
        <v>3264</v>
      </c>
      <c r="E331" s="207">
        <v>290</v>
      </c>
      <c r="F331" s="207">
        <f t="shared" ref="F331:F333" si="43">C331*E331</f>
        <v>2900</v>
      </c>
      <c r="G331" s="207"/>
      <c r="H331" s="207"/>
      <c r="I331" s="208"/>
      <c r="J331" s="209" t="s">
        <v>3265</v>
      </c>
      <c r="K331" s="210">
        <f>0.055*C331</f>
        <v>0.55000000000000004</v>
      </c>
      <c r="L331" s="211"/>
      <c r="M331" s="211"/>
      <c r="N331" s="211"/>
    </row>
    <row r="332" spans="1:21" ht="21.95" customHeight="1" x14ac:dyDescent="0.2">
      <c r="A332" s="206" t="s">
        <v>3272</v>
      </c>
      <c r="B332" s="206"/>
      <c r="C332" s="200">
        <v>1</v>
      </c>
      <c r="D332" s="200" t="s">
        <v>3222</v>
      </c>
      <c r="E332" s="207">
        <v>6000</v>
      </c>
      <c r="F332" s="207">
        <f t="shared" si="43"/>
        <v>6000</v>
      </c>
      <c r="G332" s="207"/>
      <c r="H332" s="207"/>
      <c r="I332" s="208"/>
      <c r="J332" s="209"/>
      <c r="K332" s="210"/>
      <c r="L332" s="211"/>
      <c r="M332" s="211"/>
      <c r="N332" s="211"/>
    </row>
    <row r="333" spans="1:21" ht="21.95" customHeight="1" x14ac:dyDescent="0.2">
      <c r="A333" s="206" t="s">
        <v>3273</v>
      </c>
      <c r="B333" s="206"/>
      <c r="C333" s="200">
        <v>1</v>
      </c>
      <c r="D333" s="200" t="s">
        <v>3222</v>
      </c>
      <c r="E333" s="207">
        <v>4000</v>
      </c>
      <c r="F333" s="207">
        <f t="shared" si="43"/>
        <v>4000</v>
      </c>
      <c r="G333" s="207"/>
      <c r="H333" s="207"/>
      <c r="I333" s="208"/>
      <c r="J333" s="209"/>
      <c r="K333" s="210"/>
      <c r="L333" s="211"/>
      <c r="M333" s="211"/>
      <c r="N333" s="211"/>
    </row>
    <row r="334" spans="1:21" ht="21.95" customHeight="1" x14ac:dyDescent="0.2">
      <c r="A334" s="200" t="s">
        <v>3274</v>
      </c>
      <c r="B334" s="206"/>
      <c r="C334" s="200"/>
      <c r="D334" s="200"/>
      <c r="E334" s="208"/>
      <c r="F334" s="208">
        <f>SUM(F313:F333)</f>
        <v>2256312.0719999997</v>
      </c>
      <c r="G334" s="208"/>
      <c r="H334" s="208"/>
      <c r="I334" s="208"/>
      <c r="J334" s="214"/>
      <c r="K334" s="210">
        <f>SUM(K313:K333)</f>
        <v>2.1500000000000004</v>
      </c>
      <c r="L334" s="210">
        <f>SUM(L313:L333)</f>
        <v>3.7540000000000004</v>
      </c>
      <c r="M334" s="210">
        <f>SUM(M313:M333)</f>
        <v>0</v>
      </c>
      <c r="N334" s="210">
        <f>SUM(N313:N333)</f>
        <v>0.48</v>
      </c>
    </row>
    <row r="335" spans="1:21" ht="21.95" customHeight="1" x14ac:dyDescent="0.2">
      <c r="A335" s="206"/>
      <c r="B335" s="206"/>
      <c r="C335" s="200"/>
      <c r="D335" s="200"/>
      <c r="E335" s="208"/>
      <c r="F335" s="208"/>
      <c r="G335" s="208"/>
      <c r="H335" s="208"/>
      <c r="I335" s="208"/>
      <c r="J335" s="209"/>
      <c r="K335" s="210"/>
      <c r="L335" s="211"/>
      <c r="M335" s="211"/>
      <c r="N335" s="211"/>
    </row>
    <row r="336" spans="1:21" ht="21.95" customHeight="1" x14ac:dyDescent="0.2">
      <c r="A336" s="215" t="s">
        <v>3275</v>
      </c>
      <c r="B336" s="206"/>
      <c r="C336" s="200"/>
      <c r="D336" s="200"/>
      <c r="E336" s="208"/>
      <c r="F336" s="208"/>
      <c r="G336" s="208"/>
      <c r="H336" s="208"/>
      <c r="I336" s="208"/>
      <c r="J336" s="209"/>
      <c r="K336" s="210"/>
      <c r="L336" s="211"/>
      <c r="M336" s="211"/>
      <c r="N336" s="211"/>
    </row>
    <row r="337" spans="1:21" ht="21.95" customHeight="1" x14ac:dyDescent="0.2">
      <c r="A337" s="206" t="s">
        <v>3276</v>
      </c>
      <c r="B337" s="206"/>
      <c r="C337" s="216">
        <f>K334</f>
        <v>2.1500000000000004</v>
      </c>
      <c r="D337" s="217" t="s">
        <v>3277</v>
      </c>
      <c r="E337" s="218"/>
      <c r="F337" s="208"/>
      <c r="G337" s="218">
        <v>104168</v>
      </c>
      <c r="H337" s="208">
        <f>INT(C337*G337)</f>
        <v>223961</v>
      </c>
      <c r="I337" s="208"/>
      <c r="J337" s="209"/>
      <c r="K337" s="210"/>
      <c r="L337" s="211"/>
      <c r="M337" s="211"/>
      <c r="N337" s="211"/>
    </row>
    <row r="338" spans="1:21" ht="21.95" customHeight="1" x14ac:dyDescent="0.2">
      <c r="A338" s="206" t="s">
        <v>3278</v>
      </c>
      <c r="B338" s="206"/>
      <c r="C338" s="216">
        <f>L334</f>
        <v>3.7540000000000004</v>
      </c>
      <c r="D338" s="217" t="s">
        <v>3277</v>
      </c>
      <c r="E338" s="218"/>
      <c r="F338" s="208"/>
      <c r="G338" s="218">
        <v>87861</v>
      </c>
      <c r="H338" s="208">
        <f>INT(C338*G338)</f>
        <v>329830</v>
      </c>
      <c r="I338" s="208"/>
      <c r="J338" s="209"/>
      <c r="K338" s="210"/>
      <c r="L338" s="211"/>
      <c r="M338" s="211"/>
      <c r="N338" s="211"/>
    </row>
    <row r="339" spans="1:21" ht="21.95" customHeight="1" x14ac:dyDescent="0.2">
      <c r="A339" s="206" t="s">
        <v>3279</v>
      </c>
      <c r="B339" s="206"/>
      <c r="C339" s="216">
        <f>M334</f>
        <v>0</v>
      </c>
      <c r="D339" s="217" t="s">
        <v>3277</v>
      </c>
      <c r="E339" s="218"/>
      <c r="F339" s="208"/>
      <c r="G339" s="218">
        <v>92341</v>
      </c>
      <c r="H339" s="208">
        <f>INT(C339*G339)</f>
        <v>0</v>
      </c>
      <c r="I339" s="208"/>
      <c r="J339" s="209"/>
      <c r="K339" s="210"/>
      <c r="L339" s="211"/>
      <c r="M339" s="211"/>
      <c r="N339" s="211"/>
    </row>
    <row r="340" spans="1:21" ht="21.95" customHeight="1" x14ac:dyDescent="0.2">
      <c r="A340" s="206" t="s">
        <v>3280</v>
      </c>
      <c r="B340" s="206"/>
      <c r="C340" s="216">
        <f>N334</f>
        <v>0.48</v>
      </c>
      <c r="D340" s="217" t="s">
        <v>3277</v>
      </c>
      <c r="E340" s="218"/>
      <c r="F340" s="208"/>
      <c r="G340" s="218">
        <v>86008</v>
      </c>
      <c r="H340" s="208">
        <f>INT(C340*G340)</f>
        <v>41283</v>
      </c>
      <c r="I340" s="208"/>
      <c r="J340" s="209"/>
      <c r="K340" s="210"/>
      <c r="L340" s="211"/>
      <c r="M340" s="211"/>
      <c r="N340" s="211"/>
    </row>
    <row r="341" spans="1:21" ht="21.95" customHeight="1" x14ac:dyDescent="0.2">
      <c r="A341" s="200" t="s">
        <v>3281</v>
      </c>
      <c r="B341" s="206"/>
      <c r="C341" s="200"/>
      <c r="D341" s="200"/>
      <c r="E341" s="208"/>
      <c r="F341" s="208"/>
      <c r="G341" s="208"/>
      <c r="H341" s="208">
        <f>SUM(H337:H340)</f>
        <v>595074</v>
      </c>
      <c r="I341" s="208"/>
      <c r="J341" s="209"/>
      <c r="K341" s="210"/>
      <c r="L341" s="211"/>
      <c r="M341" s="211"/>
      <c r="N341" s="211"/>
    </row>
    <row r="342" spans="1:21" s="198" customFormat="1" ht="21.95" customHeight="1" x14ac:dyDescent="0.15">
      <c r="A342" s="219"/>
      <c r="B342" s="191"/>
      <c r="C342" s="192"/>
      <c r="D342" s="193"/>
      <c r="E342" s="194"/>
      <c r="F342" s="194"/>
      <c r="G342" s="194"/>
      <c r="H342" s="194"/>
      <c r="I342" s="194"/>
      <c r="J342" s="195"/>
      <c r="K342" s="196"/>
      <c r="L342" s="197"/>
      <c r="M342" s="197"/>
      <c r="N342" s="197"/>
    </row>
    <row r="343" spans="1:21" ht="21.95" customHeight="1" x14ac:dyDescent="0.2">
      <c r="A343" s="215" t="s">
        <v>3282</v>
      </c>
      <c r="B343" s="206"/>
      <c r="C343" s="200"/>
      <c r="D343" s="200"/>
      <c r="E343" s="220"/>
      <c r="F343" s="208"/>
      <c r="G343" s="208"/>
      <c r="H343" s="208"/>
      <c r="I343" s="208"/>
      <c r="J343" s="221"/>
      <c r="K343" s="210"/>
      <c r="L343" s="211"/>
      <c r="M343" s="211"/>
    </row>
    <row r="344" spans="1:21" ht="21.95" customHeight="1" x14ac:dyDescent="0.2">
      <c r="A344" s="200" t="s">
        <v>2147</v>
      </c>
      <c r="B344" s="206"/>
      <c r="C344" s="200"/>
      <c r="D344" s="200"/>
      <c r="E344" s="220"/>
      <c r="F344" s="208"/>
      <c r="G344" s="218"/>
      <c r="H344" s="208"/>
      <c r="I344" s="208">
        <f>F334</f>
        <v>2256312.0719999997</v>
      </c>
      <c r="J344" s="221"/>
      <c r="K344" s="210"/>
      <c r="L344" s="211"/>
      <c r="M344" s="211"/>
    </row>
    <row r="345" spans="1:21" ht="21.95" customHeight="1" x14ac:dyDescent="0.25">
      <c r="A345" s="200" t="s">
        <v>2148</v>
      </c>
      <c r="B345" s="206" t="s">
        <v>3283</v>
      </c>
      <c r="C345" s="222">
        <v>0.78</v>
      </c>
      <c r="D345" s="200" t="s">
        <v>3284</v>
      </c>
      <c r="E345" s="220"/>
      <c r="F345" s="208"/>
      <c r="G345" s="218"/>
      <c r="H345" s="208"/>
      <c r="I345" s="208">
        <f>I344*C345*0.01</f>
        <v>17599.234161599998</v>
      </c>
      <c r="J345" s="221"/>
      <c r="K345" s="210"/>
      <c r="L345" s="211"/>
      <c r="M345" s="211"/>
      <c r="T345" s="223"/>
      <c r="U345" s="224"/>
    </row>
    <row r="346" spans="1:21" ht="21.95" customHeight="1" x14ac:dyDescent="0.25">
      <c r="A346" s="200" t="s">
        <v>3285</v>
      </c>
      <c r="B346" s="206"/>
      <c r="C346" s="222"/>
      <c r="D346" s="200"/>
      <c r="E346" s="220"/>
      <c r="F346" s="208"/>
      <c r="G346" s="218"/>
      <c r="H346" s="208"/>
      <c r="I346" s="208">
        <f>SUM(I344:I345)</f>
        <v>2273911.3061615997</v>
      </c>
      <c r="J346" s="221"/>
      <c r="K346" s="210"/>
      <c r="L346" s="211"/>
      <c r="M346" s="211"/>
      <c r="T346" s="223"/>
      <c r="U346" s="224"/>
    </row>
    <row r="347" spans="1:21" ht="21.95" customHeight="1" x14ac:dyDescent="0.25">
      <c r="A347" s="200" t="s">
        <v>3286</v>
      </c>
      <c r="B347" s="206"/>
      <c r="C347" s="222"/>
      <c r="D347" s="200"/>
      <c r="E347" s="220"/>
      <c r="F347" s="208"/>
      <c r="G347" s="218"/>
      <c r="H347" s="208"/>
      <c r="I347" s="208">
        <f>H341</f>
        <v>595074</v>
      </c>
      <c r="J347" s="221"/>
      <c r="K347" s="210"/>
      <c r="L347" s="211"/>
      <c r="M347" s="211"/>
      <c r="T347" s="223"/>
      <c r="U347" s="224"/>
    </row>
    <row r="348" spans="1:21" ht="21.95" customHeight="1" x14ac:dyDescent="0.25">
      <c r="A348" s="200" t="s">
        <v>2150</v>
      </c>
      <c r="B348" s="206" t="s">
        <v>3287</v>
      </c>
      <c r="C348" s="222">
        <v>122.12</v>
      </c>
      <c r="D348" s="200" t="s">
        <v>3284</v>
      </c>
      <c r="E348" s="220"/>
      <c r="F348" s="208"/>
      <c r="G348" s="218"/>
      <c r="H348" s="208"/>
      <c r="I348" s="208">
        <f>I347*C348*0.01</f>
        <v>726704.36880000017</v>
      </c>
      <c r="J348" s="221"/>
      <c r="K348" s="210"/>
      <c r="L348" s="211"/>
      <c r="M348" s="211"/>
      <c r="T348" s="223"/>
      <c r="U348" s="224"/>
    </row>
    <row r="349" spans="1:21" ht="21.95" customHeight="1" x14ac:dyDescent="0.25">
      <c r="A349" s="200" t="s">
        <v>2151</v>
      </c>
      <c r="B349" s="206" t="s">
        <v>3288</v>
      </c>
      <c r="C349" s="222">
        <v>33.85</v>
      </c>
      <c r="D349" s="200" t="s">
        <v>3284</v>
      </c>
      <c r="E349" s="220"/>
      <c r="F349" s="208"/>
      <c r="G349" s="218"/>
      <c r="H349" s="208"/>
      <c r="I349" s="208">
        <f>I348*C349*0.01</f>
        <v>245989.42883880009</v>
      </c>
      <c r="J349" s="221"/>
      <c r="K349" s="210"/>
      <c r="L349" s="211"/>
      <c r="M349" s="211"/>
      <c r="T349" s="223"/>
      <c r="U349" s="224"/>
    </row>
    <row r="350" spans="1:21" ht="21.95" customHeight="1" x14ac:dyDescent="0.25">
      <c r="A350" s="200" t="s">
        <v>3285</v>
      </c>
      <c r="B350" s="206"/>
      <c r="C350" s="222"/>
      <c r="D350" s="200"/>
      <c r="E350" s="220"/>
      <c r="F350" s="208"/>
      <c r="G350" s="218"/>
      <c r="H350" s="208"/>
      <c r="I350" s="208">
        <f>I348+I349</f>
        <v>972693.79763880023</v>
      </c>
      <c r="J350" s="221"/>
      <c r="K350" s="210"/>
      <c r="L350" s="211"/>
      <c r="M350" s="211"/>
      <c r="T350" s="223"/>
      <c r="U350" s="224"/>
    </row>
    <row r="351" spans="1:21" ht="21.95" customHeight="1" x14ac:dyDescent="0.25">
      <c r="A351" s="200" t="s">
        <v>3289</v>
      </c>
      <c r="B351" s="206" t="s">
        <v>3290</v>
      </c>
      <c r="C351" s="222">
        <v>5.39</v>
      </c>
      <c r="D351" s="200" t="s">
        <v>3284</v>
      </c>
      <c r="E351" s="220"/>
      <c r="F351" s="208"/>
      <c r="G351" s="218"/>
      <c r="H351" s="208"/>
      <c r="I351" s="208">
        <f>I346*C351*0.01</f>
        <v>122563.81940211022</v>
      </c>
      <c r="J351" s="221"/>
      <c r="K351" s="210"/>
      <c r="L351" s="211"/>
      <c r="M351" s="211"/>
      <c r="T351" s="223"/>
      <c r="U351" s="224"/>
    </row>
    <row r="352" spans="1:21" ht="21.95" customHeight="1" x14ac:dyDescent="0.25">
      <c r="A352" s="200" t="s">
        <v>3291</v>
      </c>
      <c r="B352" s="206"/>
      <c r="C352" s="222"/>
      <c r="D352" s="200"/>
      <c r="E352" s="220"/>
      <c r="F352" s="208"/>
      <c r="G352" s="218"/>
      <c r="H352" s="208"/>
      <c r="I352" s="208">
        <f>I346+I350+I351</f>
        <v>3369168.9232025105</v>
      </c>
      <c r="J352" s="221"/>
      <c r="K352" s="210"/>
      <c r="L352" s="211"/>
      <c r="M352" s="211"/>
      <c r="T352" s="223"/>
      <c r="U352" s="224"/>
    </row>
    <row r="353" spans="1:21" ht="21.95" customHeight="1" x14ac:dyDescent="0.25">
      <c r="A353" s="200" t="s">
        <v>2170</v>
      </c>
      <c r="B353" s="206" t="s">
        <v>3292</v>
      </c>
      <c r="C353" s="222">
        <v>7</v>
      </c>
      <c r="D353" s="200" t="s">
        <v>3284</v>
      </c>
      <c r="E353" s="220"/>
      <c r="F353" s="208"/>
      <c r="G353" s="218"/>
      <c r="H353" s="208"/>
      <c r="I353" s="208">
        <f>I352*C353*0.01</f>
        <v>235841.82462417573</v>
      </c>
      <c r="J353" s="221"/>
      <c r="K353" s="210"/>
      <c r="L353" s="211"/>
      <c r="M353" s="211"/>
      <c r="T353" s="223"/>
      <c r="U353" s="224"/>
    </row>
    <row r="354" spans="1:21" ht="21.95" customHeight="1" x14ac:dyDescent="0.25">
      <c r="A354" s="200" t="s">
        <v>3293</v>
      </c>
      <c r="B354" s="206" t="s">
        <v>3294</v>
      </c>
      <c r="C354" s="222">
        <v>25</v>
      </c>
      <c r="D354" s="200" t="s">
        <v>3284</v>
      </c>
      <c r="E354" s="220"/>
      <c r="F354" s="208"/>
      <c r="G354" s="218"/>
      <c r="H354" s="208"/>
      <c r="I354" s="208">
        <f>(I350+I351+I353)*C354*0.01</f>
        <v>332774.86041627155</v>
      </c>
      <c r="J354" s="221"/>
      <c r="K354" s="210"/>
      <c r="L354" s="211"/>
      <c r="M354" s="211"/>
      <c r="T354" s="223"/>
      <c r="U354" s="224"/>
    </row>
    <row r="355" spans="1:21" ht="21.95" customHeight="1" x14ac:dyDescent="0.2">
      <c r="A355" s="200" t="s">
        <v>3295</v>
      </c>
      <c r="B355" s="225"/>
      <c r="C355" s="200" t="s">
        <v>68</v>
      </c>
      <c r="D355" s="200" t="s">
        <v>68</v>
      </c>
      <c r="E355" s="220"/>
      <c r="F355" s="208"/>
      <c r="G355" s="218"/>
      <c r="H355" s="208"/>
      <c r="I355" s="208">
        <f>I352+I353+I354</f>
        <v>3937785.6082429579</v>
      </c>
      <c r="J355" s="221"/>
      <c r="K355" s="210"/>
      <c r="L355" s="211"/>
      <c r="M355" s="211"/>
    </row>
    <row r="356" spans="1:21" ht="21.95" customHeight="1" x14ac:dyDescent="0.2">
      <c r="A356" s="200" t="s">
        <v>3296</v>
      </c>
      <c r="B356" s="217"/>
      <c r="C356" s="222">
        <v>10</v>
      </c>
      <c r="D356" s="226" t="s">
        <v>3297</v>
      </c>
      <c r="E356" s="220"/>
      <c r="F356" s="208"/>
      <c r="G356" s="218"/>
      <c r="H356" s="208"/>
      <c r="I356" s="208">
        <f>I355*10%</f>
        <v>393778.5608242958</v>
      </c>
      <c r="J356" s="221"/>
      <c r="K356" s="210"/>
      <c r="L356" s="211"/>
      <c r="M356" s="211"/>
    </row>
    <row r="357" spans="1:21" ht="21.95" customHeight="1" x14ac:dyDescent="0.2">
      <c r="A357" s="200" t="s">
        <v>3298</v>
      </c>
      <c r="B357" s="217"/>
      <c r="C357" s="200"/>
      <c r="D357" s="200"/>
      <c r="E357" s="220"/>
      <c r="F357" s="208"/>
      <c r="G357" s="218"/>
      <c r="H357" s="227" t="s">
        <v>3299</v>
      </c>
      <c r="I357" s="208">
        <f>ROUNDDOWN((I355+I356),-3)</f>
        <v>4331000</v>
      </c>
      <c r="J357" s="221"/>
      <c r="K357" s="210"/>
      <c r="L357" s="211"/>
      <c r="M357" s="211"/>
    </row>
    <row r="358" spans="1:21" ht="21.95" customHeight="1" x14ac:dyDescent="0.2">
      <c r="A358" s="200"/>
      <c r="B358" s="217"/>
      <c r="C358" s="200"/>
      <c r="D358" s="200"/>
      <c r="E358" s="220"/>
      <c r="F358" s="208"/>
      <c r="G358" s="218"/>
      <c r="H358" s="227"/>
      <c r="I358" s="208"/>
      <c r="J358" s="221"/>
      <c r="K358" s="210"/>
      <c r="L358" s="211"/>
      <c r="M358" s="211"/>
    </row>
    <row r="359" spans="1:21" ht="21.95" customHeight="1" x14ac:dyDescent="0.2">
      <c r="A359" s="200"/>
      <c r="B359" s="217"/>
      <c r="C359" s="200"/>
      <c r="D359" s="200"/>
      <c r="E359" s="220"/>
      <c r="F359" s="208"/>
      <c r="G359" s="218"/>
      <c r="H359" s="227"/>
      <c r="I359" s="208"/>
      <c r="J359" s="221"/>
      <c r="K359" s="210"/>
      <c r="L359" s="211"/>
      <c r="M359" s="211"/>
    </row>
    <row r="360" spans="1:21" ht="21.95" customHeight="1" x14ac:dyDescent="0.2">
      <c r="A360" s="200"/>
      <c r="B360" s="217"/>
      <c r="C360" s="200"/>
      <c r="D360" s="200"/>
      <c r="E360" s="220"/>
      <c r="F360" s="208"/>
      <c r="G360" s="218"/>
      <c r="H360" s="227"/>
      <c r="I360" s="208"/>
      <c r="J360" s="221"/>
      <c r="K360" s="210"/>
      <c r="L360" s="211"/>
      <c r="M360" s="211"/>
    </row>
    <row r="361" spans="1:21" ht="21.95" customHeight="1" x14ac:dyDescent="0.2">
      <c r="A361" s="200"/>
      <c r="B361" s="217"/>
      <c r="C361" s="200"/>
      <c r="D361" s="200"/>
      <c r="E361" s="220"/>
      <c r="F361" s="208"/>
      <c r="G361" s="218"/>
      <c r="H361" s="227"/>
      <c r="I361" s="208"/>
      <c r="J361" s="221"/>
      <c r="K361" s="210"/>
      <c r="L361" s="211"/>
      <c r="M361" s="211"/>
    </row>
    <row r="362" spans="1:21" ht="21.95" customHeight="1" x14ac:dyDescent="0.2">
      <c r="A362" s="200"/>
      <c r="B362" s="217"/>
      <c r="C362" s="200"/>
      <c r="D362" s="200"/>
      <c r="E362" s="220"/>
      <c r="F362" s="208"/>
      <c r="G362" s="218"/>
      <c r="H362" s="227"/>
      <c r="I362" s="208"/>
      <c r="J362" s="221"/>
      <c r="K362" s="210"/>
      <c r="L362" s="211"/>
      <c r="M362" s="211"/>
    </row>
    <row r="363" spans="1:21" ht="21.95" customHeight="1" x14ac:dyDescent="0.2">
      <c r="A363" s="200"/>
      <c r="B363" s="217"/>
      <c r="C363" s="200"/>
      <c r="D363" s="200"/>
      <c r="E363" s="220"/>
      <c r="F363" s="208"/>
      <c r="G363" s="218"/>
      <c r="H363" s="227"/>
      <c r="I363" s="208"/>
      <c r="J363" s="221"/>
      <c r="K363" s="210"/>
      <c r="L363" s="211"/>
      <c r="M363" s="211"/>
    </row>
    <row r="364" spans="1:21" ht="21.95" customHeight="1" x14ac:dyDescent="0.2">
      <c r="A364" s="200"/>
      <c r="B364" s="217"/>
      <c r="C364" s="200"/>
      <c r="D364" s="200"/>
      <c r="E364" s="220"/>
      <c r="F364" s="208"/>
      <c r="G364" s="218"/>
      <c r="H364" s="227"/>
      <c r="I364" s="208"/>
      <c r="J364" s="221"/>
      <c r="K364" s="210"/>
      <c r="L364" s="211"/>
      <c r="M364" s="211"/>
    </row>
    <row r="365" spans="1:21" ht="21.95" customHeight="1" x14ac:dyDescent="0.2">
      <c r="A365" s="200"/>
      <c r="B365" s="217"/>
      <c r="C365" s="200"/>
      <c r="D365" s="200"/>
      <c r="E365" s="220"/>
      <c r="F365" s="208"/>
      <c r="G365" s="218"/>
      <c r="H365" s="227"/>
      <c r="I365" s="208"/>
      <c r="J365" s="221"/>
      <c r="K365" s="210"/>
      <c r="L365" s="211"/>
      <c r="M365" s="211"/>
    </row>
    <row r="366" spans="1:21" ht="21.95" customHeight="1" x14ac:dyDescent="0.2">
      <c r="A366" s="200"/>
      <c r="B366" s="217"/>
      <c r="C366" s="200"/>
      <c r="D366" s="200"/>
      <c r="E366" s="220"/>
      <c r="F366" s="208"/>
      <c r="G366" s="218"/>
      <c r="H366" s="227"/>
      <c r="I366" s="208"/>
      <c r="J366" s="221"/>
      <c r="K366" s="210"/>
      <c r="L366" s="211"/>
      <c r="M366" s="211"/>
    </row>
    <row r="367" spans="1:21" ht="21.95" customHeight="1" x14ac:dyDescent="0.2">
      <c r="A367" s="200"/>
      <c r="B367" s="217"/>
      <c r="C367" s="200"/>
      <c r="D367" s="200"/>
      <c r="E367" s="220"/>
      <c r="F367" s="208"/>
      <c r="G367" s="218"/>
      <c r="H367" s="227"/>
      <c r="I367" s="208"/>
      <c r="J367" s="221"/>
      <c r="K367" s="210"/>
      <c r="L367" s="211"/>
      <c r="M367" s="211"/>
    </row>
    <row r="368" spans="1:21" ht="21.95" customHeight="1" x14ac:dyDescent="0.2">
      <c r="A368" s="200"/>
      <c r="B368" s="217"/>
      <c r="C368" s="200"/>
      <c r="D368" s="200"/>
      <c r="E368" s="220"/>
      <c r="F368" s="208"/>
      <c r="G368" s="218"/>
      <c r="H368" s="227"/>
      <c r="I368" s="208"/>
      <c r="J368" s="221"/>
      <c r="K368" s="210"/>
      <c r="L368" s="211"/>
      <c r="M368" s="211"/>
    </row>
    <row r="369" spans="1:21" ht="21.95" customHeight="1" x14ac:dyDescent="0.2">
      <c r="A369" s="200"/>
      <c r="B369" s="217"/>
      <c r="C369" s="200"/>
      <c r="D369" s="200"/>
      <c r="E369" s="220"/>
      <c r="F369" s="208"/>
      <c r="G369" s="218"/>
      <c r="H369" s="227"/>
      <c r="I369" s="208"/>
      <c r="J369" s="221"/>
      <c r="K369" s="210"/>
      <c r="L369" s="211"/>
      <c r="M369" s="211"/>
    </row>
    <row r="370" spans="1:21" ht="21.95" customHeight="1" x14ac:dyDescent="0.2">
      <c r="A370" s="200"/>
      <c r="B370" s="217"/>
      <c r="C370" s="200"/>
      <c r="D370" s="200"/>
      <c r="E370" s="220"/>
      <c r="F370" s="208"/>
      <c r="G370" s="218"/>
      <c r="H370" s="227"/>
      <c r="I370" s="208"/>
      <c r="J370" s="221"/>
      <c r="K370" s="210"/>
      <c r="L370" s="211"/>
      <c r="M370" s="211"/>
    </row>
    <row r="371" spans="1:21" ht="21.95" customHeight="1" x14ac:dyDescent="0.2">
      <c r="A371" s="200"/>
      <c r="B371" s="217"/>
      <c r="C371" s="200"/>
      <c r="D371" s="200"/>
      <c r="E371" s="220"/>
      <c r="F371" s="208"/>
      <c r="G371" s="218"/>
      <c r="H371" s="227"/>
      <c r="I371" s="208"/>
      <c r="J371" s="221"/>
      <c r="K371" s="210"/>
      <c r="L371" s="211"/>
      <c r="M371" s="211"/>
    </row>
    <row r="372" spans="1:21" ht="21.95" customHeight="1" x14ac:dyDescent="0.2">
      <c r="A372" s="200"/>
      <c r="B372" s="217"/>
      <c r="C372" s="200"/>
      <c r="D372" s="200"/>
      <c r="E372" s="220"/>
      <c r="F372" s="208"/>
      <c r="G372" s="218"/>
      <c r="H372" s="227"/>
      <c r="I372" s="208"/>
      <c r="J372" s="221"/>
      <c r="K372" s="210"/>
      <c r="L372" s="211"/>
      <c r="M372" s="211"/>
    </row>
    <row r="373" spans="1:21" ht="21.95" customHeight="1" x14ac:dyDescent="0.2">
      <c r="A373" s="200"/>
      <c r="B373" s="217"/>
      <c r="C373" s="200"/>
      <c r="D373" s="200"/>
      <c r="E373" s="220"/>
      <c r="F373" s="208"/>
      <c r="G373" s="218"/>
      <c r="H373" s="227"/>
      <c r="I373" s="208"/>
      <c r="J373" s="221"/>
      <c r="K373" s="210"/>
      <c r="L373" s="211"/>
      <c r="M373" s="211"/>
    </row>
    <row r="374" spans="1:21" ht="21.95" customHeight="1" x14ac:dyDescent="0.2">
      <c r="A374" s="200"/>
      <c r="B374" s="217"/>
      <c r="C374" s="200"/>
      <c r="D374" s="200"/>
      <c r="E374" s="220"/>
      <c r="F374" s="208"/>
      <c r="G374" s="218"/>
      <c r="H374" s="227"/>
      <c r="I374" s="208"/>
      <c r="J374" s="221"/>
      <c r="K374" s="210"/>
      <c r="L374" s="211"/>
      <c r="M374" s="211"/>
    </row>
    <row r="375" spans="1:21" ht="21.95" customHeight="1" x14ac:dyDescent="0.2">
      <c r="A375" s="200"/>
      <c r="B375" s="217"/>
      <c r="C375" s="200"/>
      <c r="D375" s="200"/>
      <c r="E375" s="220"/>
      <c r="F375" s="208"/>
      <c r="G375" s="218"/>
      <c r="H375" s="227"/>
      <c r="I375" s="208"/>
      <c r="J375" s="221"/>
      <c r="K375" s="210"/>
      <c r="L375" s="211"/>
      <c r="M375" s="211"/>
    </row>
    <row r="376" spans="1:21" s="198" customFormat="1" ht="21.95" customHeight="1" x14ac:dyDescent="0.15">
      <c r="A376" s="219"/>
      <c r="B376" s="191"/>
      <c r="C376" s="192"/>
      <c r="D376" s="193"/>
      <c r="E376" s="194"/>
      <c r="F376" s="194"/>
      <c r="G376" s="194"/>
      <c r="H376" s="194"/>
      <c r="I376" s="194"/>
      <c r="J376" s="195"/>
      <c r="K376" s="196"/>
      <c r="L376" s="197"/>
      <c r="M376" s="197"/>
      <c r="N376" s="197"/>
    </row>
    <row r="377" spans="1:21" s="198" customFormat="1" ht="21.95" customHeight="1" x14ac:dyDescent="0.15">
      <c r="A377" s="190" t="s">
        <v>3317</v>
      </c>
      <c r="B377" s="191"/>
      <c r="C377" s="192"/>
      <c r="D377" s="193"/>
      <c r="E377" s="194"/>
      <c r="F377" s="194"/>
      <c r="G377" s="194"/>
      <c r="H377" s="194"/>
      <c r="I377" s="194"/>
      <c r="J377" s="195"/>
      <c r="K377" s="196"/>
      <c r="L377" s="197"/>
      <c r="M377" s="197"/>
      <c r="N377" s="197"/>
    </row>
    <row r="378" spans="1:21" ht="21.95" customHeight="1" x14ac:dyDescent="0.2">
      <c r="A378" s="199" t="s">
        <v>3217</v>
      </c>
      <c r="B378" s="200"/>
      <c r="C378" s="200"/>
      <c r="D378" s="200"/>
      <c r="E378" s="201"/>
      <c r="F378" s="201"/>
      <c r="G378" s="201"/>
      <c r="H378" s="201"/>
      <c r="I378" s="201"/>
      <c r="J378" s="202"/>
      <c r="K378" s="203"/>
      <c r="L378" s="204"/>
      <c r="M378" s="204"/>
      <c r="N378" s="204"/>
    </row>
    <row r="379" spans="1:21" ht="21.95" customHeight="1" x14ac:dyDescent="0.2">
      <c r="A379" s="206" t="s">
        <v>3307</v>
      </c>
      <c r="B379" s="206" t="s">
        <v>3308</v>
      </c>
      <c r="C379" s="200">
        <v>1</v>
      </c>
      <c r="D379" s="200" t="s">
        <v>492</v>
      </c>
      <c r="E379" s="207">
        <f>ROUNDDOWN(U379,-3)</f>
        <v>141000</v>
      </c>
      <c r="F379" s="207">
        <f>C379*E379</f>
        <v>141000</v>
      </c>
      <c r="G379" s="207"/>
      <c r="H379" s="207"/>
      <c r="I379" s="208"/>
      <c r="J379" s="202"/>
      <c r="K379" s="203"/>
      <c r="L379" s="204"/>
      <c r="M379" s="204"/>
      <c r="N379" s="204"/>
      <c r="Q379" s="205">
        <v>600</v>
      </c>
      <c r="R379" s="205">
        <v>850</v>
      </c>
      <c r="S379" s="205">
        <f>Q379*R379</f>
        <v>510000</v>
      </c>
      <c r="T379" s="205">
        <f>S379/90000</f>
        <v>5.666666666666667</v>
      </c>
      <c r="U379" s="205">
        <f>T379*25000</f>
        <v>141666.66666666669</v>
      </c>
    </row>
    <row r="380" spans="1:21" ht="21.95" customHeight="1" x14ac:dyDescent="0.2">
      <c r="A380" s="206" t="s">
        <v>3309</v>
      </c>
      <c r="B380" s="206" t="s">
        <v>3310</v>
      </c>
      <c r="C380" s="200">
        <v>1</v>
      </c>
      <c r="D380" s="200" t="s">
        <v>492</v>
      </c>
      <c r="E380" s="207">
        <f>ROUNDDOWN(U380,-3)</f>
        <v>170000</v>
      </c>
      <c r="F380" s="207">
        <f>C380*E380</f>
        <v>170000</v>
      </c>
      <c r="G380" s="207"/>
      <c r="H380" s="207"/>
      <c r="I380" s="208"/>
      <c r="J380" s="202"/>
      <c r="K380" s="203"/>
      <c r="L380" s="204"/>
      <c r="M380" s="204"/>
      <c r="N380" s="204"/>
      <c r="Q380" s="205">
        <f>Q379</f>
        <v>600</v>
      </c>
      <c r="R380" s="205">
        <f>R379</f>
        <v>850</v>
      </c>
      <c r="S380" s="205">
        <f>Q380*R380</f>
        <v>510000</v>
      </c>
      <c r="T380" s="205">
        <f>S380/90000</f>
        <v>5.666666666666667</v>
      </c>
      <c r="U380" s="205">
        <f>T380*30000</f>
        <v>170000</v>
      </c>
    </row>
    <row r="381" spans="1:21" ht="21.95" customHeight="1" x14ac:dyDescent="0.2">
      <c r="A381" s="206" t="s">
        <v>3220</v>
      </c>
      <c r="B381" s="206" t="s">
        <v>3311</v>
      </c>
      <c r="C381" s="200">
        <v>1</v>
      </c>
      <c r="D381" s="200" t="s">
        <v>3222</v>
      </c>
      <c r="E381" s="207">
        <f>ROUNDDOWN(U381,-3)</f>
        <v>62000</v>
      </c>
      <c r="F381" s="207">
        <f t="shared" ref="F381:F386" si="44">C381*E381</f>
        <v>62000</v>
      </c>
      <c r="G381" s="207"/>
      <c r="H381" s="207"/>
      <c r="I381" s="208"/>
      <c r="J381" s="209"/>
      <c r="K381" s="210"/>
      <c r="L381" s="211"/>
      <c r="M381" s="211"/>
      <c r="N381" s="211"/>
      <c r="Q381" s="205">
        <f>SUM(Q379:Q379)-100</f>
        <v>500</v>
      </c>
      <c r="R381" s="205">
        <f>SUM(R379:R379)-100</f>
        <v>750</v>
      </c>
      <c r="S381" s="205">
        <f>Q381*R381</f>
        <v>375000</v>
      </c>
      <c r="T381" s="205">
        <f>S381/90000</f>
        <v>4.166666666666667</v>
      </c>
      <c r="U381" s="205">
        <f>T381*15000</f>
        <v>62500.000000000007</v>
      </c>
    </row>
    <row r="382" spans="1:21" ht="21.95" customHeight="1" x14ac:dyDescent="0.2">
      <c r="A382" s="206" t="s">
        <v>2757</v>
      </c>
      <c r="B382" s="206" t="s">
        <v>3223</v>
      </c>
      <c r="C382" s="200">
        <v>1</v>
      </c>
      <c r="D382" s="200" t="s">
        <v>3222</v>
      </c>
      <c r="E382" s="207">
        <v>3600</v>
      </c>
      <c r="F382" s="207">
        <f t="shared" si="44"/>
        <v>3600</v>
      </c>
      <c r="G382" s="207"/>
      <c r="H382" s="207"/>
      <c r="I382" s="208"/>
      <c r="J382" s="209"/>
      <c r="K382" s="210"/>
      <c r="L382" s="211"/>
      <c r="M382" s="211"/>
      <c r="N382" s="211"/>
    </row>
    <row r="383" spans="1:21" ht="21.95" customHeight="1" x14ac:dyDescent="0.2">
      <c r="A383" s="206" t="s">
        <v>2757</v>
      </c>
      <c r="B383" s="206" t="s">
        <v>3224</v>
      </c>
      <c r="C383" s="200">
        <f>SUM(C387:C388)-1</f>
        <v>16</v>
      </c>
      <c r="D383" s="200" t="s">
        <v>3222</v>
      </c>
      <c r="E383" s="207">
        <v>500</v>
      </c>
      <c r="F383" s="207">
        <f t="shared" si="44"/>
        <v>8000</v>
      </c>
      <c r="G383" s="207"/>
      <c r="H383" s="207"/>
      <c r="I383" s="208"/>
      <c r="J383" s="209"/>
      <c r="K383" s="210"/>
      <c r="L383" s="211"/>
      <c r="M383" s="211"/>
      <c r="N383" s="211"/>
    </row>
    <row r="384" spans="1:21" ht="21.95" customHeight="1" x14ac:dyDescent="0.2">
      <c r="A384" s="206" t="s">
        <v>3225</v>
      </c>
      <c r="B384" s="206" t="s">
        <v>3226</v>
      </c>
      <c r="C384" s="200">
        <v>1</v>
      </c>
      <c r="D384" s="200" t="s">
        <v>3222</v>
      </c>
      <c r="E384" s="207">
        <v>6000</v>
      </c>
      <c r="F384" s="207">
        <f t="shared" si="44"/>
        <v>6000</v>
      </c>
      <c r="G384" s="207"/>
      <c r="H384" s="207"/>
      <c r="I384" s="208"/>
      <c r="J384" s="209"/>
      <c r="K384" s="210"/>
      <c r="L384" s="211"/>
      <c r="M384" s="211"/>
      <c r="N384" s="211"/>
    </row>
    <row r="385" spans="1:21" ht="21.95" customHeight="1" x14ac:dyDescent="0.2">
      <c r="A385" s="206" t="s">
        <v>3227</v>
      </c>
      <c r="B385" s="206" t="s">
        <v>3228</v>
      </c>
      <c r="C385" s="200">
        <v>2</v>
      </c>
      <c r="D385" s="200" t="s">
        <v>3222</v>
      </c>
      <c r="E385" s="207">
        <v>300</v>
      </c>
      <c r="F385" s="207">
        <f t="shared" si="44"/>
        <v>600</v>
      </c>
      <c r="G385" s="207"/>
      <c r="H385" s="207"/>
      <c r="I385" s="208"/>
      <c r="J385" s="209"/>
      <c r="K385" s="210"/>
      <c r="L385" s="211"/>
      <c r="M385" s="211"/>
      <c r="N385" s="211"/>
    </row>
    <row r="386" spans="1:21" ht="21.95" customHeight="1" x14ac:dyDescent="0.2">
      <c r="A386" s="206" t="s">
        <v>3229</v>
      </c>
      <c r="B386" s="206" t="s">
        <v>3230</v>
      </c>
      <c r="C386" s="200">
        <v>4</v>
      </c>
      <c r="D386" s="200" t="s">
        <v>3222</v>
      </c>
      <c r="E386" s="207">
        <v>1200</v>
      </c>
      <c r="F386" s="207">
        <f t="shared" si="44"/>
        <v>4800</v>
      </c>
      <c r="G386" s="207"/>
      <c r="H386" s="207"/>
      <c r="I386" s="208"/>
      <c r="J386" s="209" t="s">
        <v>3231</v>
      </c>
      <c r="K386" s="210">
        <f>0.02*C386</f>
        <v>0.08</v>
      </c>
      <c r="L386" s="211"/>
      <c r="M386" s="211"/>
      <c r="N386" s="211"/>
    </row>
    <row r="387" spans="1:21" ht="20.100000000000001" customHeight="1" x14ac:dyDescent="0.2">
      <c r="A387" s="206" t="s">
        <v>3232</v>
      </c>
      <c r="B387" s="206" t="s">
        <v>3233</v>
      </c>
      <c r="C387" s="200">
        <v>1</v>
      </c>
      <c r="D387" s="200" t="s">
        <v>3234</v>
      </c>
      <c r="E387" s="207">
        <v>66900</v>
      </c>
      <c r="F387" s="207">
        <f t="shared" ref="F387" si="45">INT(E387*C387)</f>
        <v>66900</v>
      </c>
      <c r="G387" s="207"/>
      <c r="H387" s="207"/>
      <c r="I387" s="208"/>
      <c r="J387" s="209" t="s">
        <v>3235</v>
      </c>
      <c r="K387" s="210"/>
      <c r="L387" s="211">
        <f>0.338*C387</f>
        <v>0.33800000000000002</v>
      </c>
      <c r="M387" s="211"/>
      <c r="N387" s="211"/>
    </row>
    <row r="388" spans="1:21" ht="21.95" customHeight="1" x14ac:dyDescent="0.2">
      <c r="A388" s="206" t="s">
        <v>3237</v>
      </c>
      <c r="B388" s="206" t="s">
        <v>3238</v>
      </c>
      <c r="C388" s="200">
        <v>16</v>
      </c>
      <c r="D388" s="200" t="s">
        <v>3222</v>
      </c>
      <c r="E388" s="207">
        <v>13200</v>
      </c>
      <c r="F388" s="207">
        <f t="shared" ref="F388" si="46">C388*E388</f>
        <v>211200</v>
      </c>
      <c r="G388" s="207"/>
      <c r="H388" s="207"/>
      <c r="I388" s="208"/>
      <c r="J388" s="209" t="s">
        <v>3239</v>
      </c>
      <c r="K388" s="210"/>
      <c r="L388" s="211">
        <f>0.133*C388</f>
        <v>2.1280000000000001</v>
      </c>
      <c r="M388" s="211"/>
      <c r="N388" s="211"/>
    </row>
    <row r="389" spans="1:21" ht="21.95" customHeight="1" x14ac:dyDescent="0.2">
      <c r="A389" s="206" t="s">
        <v>3240</v>
      </c>
      <c r="B389" s="206" t="s">
        <v>3241</v>
      </c>
      <c r="C389" s="200">
        <f>SUM(R379:R379)*0.003</f>
        <v>2.5500000000000003</v>
      </c>
      <c r="D389" s="200" t="s">
        <v>1348</v>
      </c>
      <c r="E389" s="207">
        <f t="shared" ref="E389:E390" si="47">S389</f>
        <v>6628.2750000000005</v>
      </c>
      <c r="F389" s="207">
        <f>INT(E389*C389)</f>
        <v>16902</v>
      </c>
      <c r="G389" s="207"/>
      <c r="H389" s="207"/>
      <c r="I389" s="208"/>
      <c r="J389" s="209" t="s">
        <v>3242</v>
      </c>
      <c r="K389" s="210">
        <f>0.08*C389</f>
        <v>0.20400000000000001</v>
      </c>
      <c r="L389" s="211"/>
      <c r="M389" s="211"/>
      <c r="N389" s="211">
        <f>0.06*C389</f>
        <v>0.153</v>
      </c>
      <c r="O389" s="205">
        <v>3</v>
      </c>
      <c r="P389" s="205">
        <v>15</v>
      </c>
      <c r="Q389" s="205">
        <f t="shared" ref="Q389:Q390" si="48">O389*P389*0.0089</f>
        <v>0.40050000000000002</v>
      </c>
      <c r="R389" s="205">
        <v>16550</v>
      </c>
      <c r="S389" s="205">
        <f t="shared" ref="S389:S390" si="49">Q389*R389</f>
        <v>6628.2750000000005</v>
      </c>
      <c r="T389" s="205">
        <f t="shared" ref="T389:T390" si="50">Q389*C389</f>
        <v>1.0212750000000002</v>
      </c>
    </row>
    <row r="390" spans="1:21" ht="21.95" customHeight="1" x14ac:dyDescent="0.2">
      <c r="A390" s="206" t="s">
        <v>3244</v>
      </c>
      <c r="B390" s="206" t="s">
        <v>3245</v>
      </c>
      <c r="C390" s="212">
        <f>(C388)*0.2</f>
        <v>3.2</v>
      </c>
      <c r="D390" s="200" t="s">
        <v>1348</v>
      </c>
      <c r="E390" s="207">
        <f t="shared" si="47"/>
        <v>3535.0800000000004</v>
      </c>
      <c r="F390" s="207">
        <f t="shared" ref="F390:F394" si="51">C390*E390</f>
        <v>11312.256000000001</v>
      </c>
      <c r="G390" s="207"/>
      <c r="H390" s="207"/>
      <c r="I390" s="208"/>
      <c r="J390" s="209" t="s">
        <v>3242</v>
      </c>
      <c r="K390" s="210">
        <f>0.08*C390</f>
        <v>0.25600000000000001</v>
      </c>
      <c r="L390" s="211"/>
      <c r="M390" s="211"/>
      <c r="N390" s="211">
        <f>0.06*C390</f>
        <v>0.192</v>
      </c>
      <c r="O390" s="205">
        <v>2</v>
      </c>
      <c r="P390" s="205">
        <v>12</v>
      </c>
      <c r="Q390" s="205">
        <f t="shared" si="48"/>
        <v>0.21360000000000001</v>
      </c>
      <c r="R390" s="205">
        <v>16550</v>
      </c>
      <c r="S390" s="205">
        <f t="shared" si="49"/>
        <v>3535.0800000000004</v>
      </c>
      <c r="T390" s="205">
        <f t="shared" si="50"/>
        <v>0.68352000000000013</v>
      </c>
    </row>
    <row r="391" spans="1:21" ht="21.95" customHeight="1" x14ac:dyDescent="0.2">
      <c r="A391" s="206" t="s">
        <v>3246</v>
      </c>
      <c r="B391" s="206" t="s">
        <v>3247</v>
      </c>
      <c r="C391" s="212">
        <f>SUM(C389:C390)</f>
        <v>5.75</v>
      </c>
      <c r="D391" s="200" t="s">
        <v>1348</v>
      </c>
      <c r="E391" s="207">
        <v>200</v>
      </c>
      <c r="F391" s="207">
        <f t="shared" si="51"/>
        <v>1150</v>
      </c>
      <c r="G391" s="207"/>
      <c r="H391" s="207"/>
      <c r="I391" s="208"/>
      <c r="J391" s="209"/>
      <c r="K391" s="210"/>
      <c r="L391" s="211"/>
      <c r="M391" s="211"/>
      <c r="N391" s="211"/>
    </row>
    <row r="392" spans="1:21" ht="21.95" customHeight="1" x14ac:dyDescent="0.2">
      <c r="A392" s="206" t="s">
        <v>3248</v>
      </c>
      <c r="B392" s="206" t="s">
        <v>3249</v>
      </c>
      <c r="C392" s="212">
        <f>U392</f>
        <v>1.7047950000000003</v>
      </c>
      <c r="D392" s="200" t="s">
        <v>550</v>
      </c>
      <c r="E392" s="207">
        <v>2000</v>
      </c>
      <c r="F392" s="207">
        <f t="shared" si="51"/>
        <v>3409.5900000000006</v>
      </c>
      <c r="G392" s="207"/>
      <c r="H392" s="207"/>
      <c r="I392" s="208"/>
      <c r="J392" s="209"/>
      <c r="K392" s="210"/>
      <c r="L392" s="211"/>
      <c r="M392" s="211"/>
      <c r="N392" s="211"/>
      <c r="U392" s="213">
        <f>SUM(T389:T390)</f>
        <v>1.7047950000000003</v>
      </c>
    </row>
    <row r="393" spans="1:21" ht="21.95" customHeight="1" x14ac:dyDescent="0.2">
      <c r="A393" s="206" t="s">
        <v>3272</v>
      </c>
      <c r="B393" s="206"/>
      <c r="C393" s="200">
        <v>1</v>
      </c>
      <c r="D393" s="200" t="s">
        <v>3222</v>
      </c>
      <c r="E393" s="207">
        <v>6000</v>
      </c>
      <c r="F393" s="207">
        <f t="shared" si="51"/>
        <v>6000</v>
      </c>
      <c r="G393" s="207"/>
      <c r="H393" s="207"/>
      <c r="I393" s="208"/>
      <c r="J393" s="209"/>
      <c r="K393" s="210"/>
      <c r="L393" s="211"/>
      <c r="M393" s="211"/>
      <c r="N393" s="211"/>
    </row>
    <row r="394" spans="1:21" ht="21.95" customHeight="1" x14ac:dyDescent="0.2">
      <c r="A394" s="206" t="s">
        <v>3273</v>
      </c>
      <c r="B394" s="206"/>
      <c r="C394" s="200">
        <v>1</v>
      </c>
      <c r="D394" s="200" t="s">
        <v>3222</v>
      </c>
      <c r="E394" s="207">
        <v>4000</v>
      </c>
      <c r="F394" s="207">
        <f t="shared" si="51"/>
        <v>4000</v>
      </c>
      <c r="G394" s="207"/>
      <c r="H394" s="207"/>
      <c r="I394" s="208"/>
      <c r="J394" s="209"/>
      <c r="K394" s="210"/>
      <c r="L394" s="211"/>
      <c r="M394" s="211"/>
      <c r="N394" s="211"/>
    </row>
    <row r="395" spans="1:21" ht="21.95" customHeight="1" x14ac:dyDescent="0.2">
      <c r="A395" s="200" t="s">
        <v>3274</v>
      </c>
      <c r="B395" s="206"/>
      <c r="C395" s="200"/>
      <c r="D395" s="200"/>
      <c r="E395" s="208"/>
      <c r="F395" s="208">
        <f>SUM(F379:F394)</f>
        <v>716873.84600000002</v>
      </c>
      <c r="G395" s="208"/>
      <c r="H395" s="208"/>
      <c r="I395" s="208"/>
      <c r="J395" s="214"/>
      <c r="K395" s="210">
        <f>SUM(K379:K394)</f>
        <v>0.54</v>
      </c>
      <c r="L395" s="210">
        <f>SUM(L379:L394)</f>
        <v>2.4660000000000002</v>
      </c>
      <c r="M395" s="210">
        <f>SUM(M379:M394)</f>
        <v>0</v>
      </c>
      <c r="N395" s="210">
        <f>SUM(N379:N394)</f>
        <v>0.34499999999999997</v>
      </c>
    </row>
    <row r="396" spans="1:21" ht="21.95" customHeight="1" x14ac:dyDescent="0.2">
      <c r="A396" s="206"/>
      <c r="B396" s="206"/>
      <c r="C396" s="200"/>
      <c r="D396" s="200"/>
      <c r="E396" s="208"/>
      <c r="F396" s="208"/>
      <c r="G396" s="208"/>
      <c r="H396" s="208"/>
      <c r="I396" s="208"/>
      <c r="J396" s="209"/>
      <c r="K396" s="210"/>
      <c r="L396" s="211"/>
      <c r="M396" s="211"/>
      <c r="N396" s="211"/>
    </row>
    <row r="397" spans="1:21" ht="21.95" customHeight="1" x14ac:dyDescent="0.2">
      <c r="A397" s="215" t="s">
        <v>3275</v>
      </c>
      <c r="B397" s="206"/>
      <c r="C397" s="200"/>
      <c r="D397" s="200"/>
      <c r="E397" s="208"/>
      <c r="F397" s="208"/>
      <c r="G397" s="208"/>
      <c r="H397" s="208"/>
      <c r="I397" s="208"/>
      <c r="J397" s="209"/>
      <c r="K397" s="210"/>
      <c r="L397" s="211"/>
      <c r="M397" s="211"/>
      <c r="N397" s="211"/>
    </row>
    <row r="398" spans="1:21" ht="21.95" customHeight="1" x14ac:dyDescent="0.2">
      <c r="A398" s="206" t="s">
        <v>3276</v>
      </c>
      <c r="B398" s="206"/>
      <c r="C398" s="216">
        <f>K395</f>
        <v>0.54</v>
      </c>
      <c r="D398" s="217" t="s">
        <v>3277</v>
      </c>
      <c r="E398" s="218"/>
      <c r="F398" s="208"/>
      <c r="G398" s="218">
        <v>104168</v>
      </c>
      <c r="H398" s="208">
        <f>INT(C398*G398)</f>
        <v>56250</v>
      </c>
      <c r="I398" s="208"/>
      <c r="J398" s="209"/>
      <c r="K398" s="210"/>
      <c r="L398" s="211"/>
      <c r="M398" s="211"/>
      <c r="N398" s="211"/>
    </row>
    <row r="399" spans="1:21" ht="21.95" customHeight="1" x14ac:dyDescent="0.2">
      <c r="A399" s="206" t="s">
        <v>3278</v>
      </c>
      <c r="B399" s="206"/>
      <c r="C399" s="216">
        <f>L395</f>
        <v>2.4660000000000002</v>
      </c>
      <c r="D399" s="217" t="s">
        <v>3277</v>
      </c>
      <c r="E399" s="218"/>
      <c r="F399" s="208"/>
      <c r="G399" s="218">
        <v>87861</v>
      </c>
      <c r="H399" s="208">
        <f>INT(C399*G399)</f>
        <v>216665</v>
      </c>
      <c r="I399" s="208"/>
      <c r="J399" s="209"/>
      <c r="K399" s="210"/>
      <c r="L399" s="211"/>
      <c r="M399" s="211"/>
      <c r="N399" s="211"/>
    </row>
    <row r="400" spans="1:21" ht="21.95" customHeight="1" x14ac:dyDescent="0.2">
      <c r="A400" s="206" t="s">
        <v>3279</v>
      </c>
      <c r="B400" s="206"/>
      <c r="C400" s="216">
        <f>M395</f>
        <v>0</v>
      </c>
      <c r="D400" s="217" t="s">
        <v>3277</v>
      </c>
      <c r="E400" s="218"/>
      <c r="F400" s="208"/>
      <c r="G400" s="218">
        <v>92341</v>
      </c>
      <c r="H400" s="208">
        <f>INT(C400*G400)</f>
        <v>0</v>
      </c>
      <c r="I400" s="208"/>
      <c r="J400" s="209"/>
      <c r="K400" s="210"/>
      <c r="L400" s="211"/>
      <c r="M400" s="211"/>
      <c r="N400" s="211"/>
    </row>
    <row r="401" spans="1:21" ht="21.95" customHeight="1" x14ac:dyDescent="0.2">
      <c r="A401" s="206" t="s">
        <v>3280</v>
      </c>
      <c r="B401" s="206"/>
      <c r="C401" s="216">
        <f>N395</f>
        <v>0.34499999999999997</v>
      </c>
      <c r="D401" s="217" t="s">
        <v>3277</v>
      </c>
      <c r="E401" s="218"/>
      <c r="F401" s="208"/>
      <c r="G401" s="218">
        <v>86008</v>
      </c>
      <c r="H401" s="208">
        <f>INT(C401*G401)</f>
        <v>29672</v>
      </c>
      <c r="I401" s="208"/>
      <c r="J401" s="209"/>
      <c r="K401" s="210"/>
      <c r="L401" s="211"/>
      <c r="M401" s="211"/>
      <c r="N401" s="211"/>
    </row>
    <row r="402" spans="1:21" ht="21.95" customHeight="1" x14ac:dyDescent="0.2">
      <c r="A402" s="200" t="s">
        <v>3281</v>
      </c>
      <c r="B402" s="206"/>
      <c r="C402" s="200"/>
      <c r="D402" s="200"/>
      <c r="E402" s="208"/>
      <c r="F402" s="208"/>
      <c r="G402" s="208"/>
      <c r="H402" s="208">
        <f>SUM(H398:H401)</f>
        <v>302587</v>
      </c>
      <c r="I402" s="208"/>
      <c r="J402" s="209"/>
      <c r="K402" s="210"/>
      <c r="L402" s="211"/>
      <c r="M402" s="211"/>
      <c r="N402" s="211"/>
    </row>
    <row r="403" spans="1:21" s="198" customFormat="1" ht="21.95" customHeight="1" x14ac:dyDescent="0.15">
      <c r="A403" s="219"/>
      <c r="B403" s="191"/>
      <c r="C403" s="192"/>
      <c r="D403" s="193"/>
      <c r="E403" s="194"/>
      <c r="F403" s="194"/>
      <c r="G403" s="194"/>
      <c r="H403" s="194"/>
      <c r="I403" s="194"/>
      <c r="J403" s="195"/>
      <c r="K403" s="196"/>
      <c r="L403" s="197"/>
      <c r="M403" s="197"/>
      <c r="N403" s="197"/>
    </row>
    <row r="404" spans="1:21" ht="21.95" customHeight="1" x14ac:dyDescent="0.2">
      <c r="A404" s="215" t="s">
        <v>3282</v>
      </c>
      <c r="B404" s="206"/>
      <c r="C404" s="200"/>
      <c r="D404" s="200"/>
      <c r="E404" s="220"/>
      <c r="F404" s="208"/>
      <c r="G404" s="208"/>
      <c r="H404" s="208"/>
      <c r="I404" s="208"/>
      <c r="J404" s="221"/>
      <c r="K404" s="210"/>
      <c r="L404" s="211"/>
      <c r="M404" s="211"/>
    </row>
    <row r="405" spans="1:21" ht="21.95" customHeight="1" x14ac:dyDescent="0.2">
      <c r="A405" s="200" t="s">
        <v>2147</v>
      </c>
      <c r="B405" s="206"/>
      <c r="C405" s="200"/>
      <c r="D405" s="200"/>
      <c r="E405" s="220"/>
      <c r="F405" s="208"/>
      <c r="G405" s="218"/>
      <c r="H405" s="208"/>
      <c r="I405" s="208">
        <f>F395</f>
        <v>716873.84600000002</v>
      </c>
      <c r="J405" s="221"/>
      <c r="K405" s="210"/>
      <c r="L405" s="211"/>
      <c r="M405" s="211"/>
    </row>
    <row r="406" spans="1:21" ht="21.95" customHeight="1" x14ac:dyDescent="0.25">
      <c r="A406" s="200" t="s">
        <v>2148</v>
      </c>
      <c r="B406" s="206" t="s">
        <v>3283</v>
      </c>
      <c r="C406" s="222">
        <v>0.78</v>
      </c>
      <c r="D406" s="200" t="s">
        <v>3284</v>
      </c>
      <c r="E406" s="220"/>
      <c r="F406" s="208"/>
      <c r="G406" s="218"/>
      <c r="H406" s="208"/>
      <c r="I406" s="208">
        <f>I405*C406*0.01</f>
        <v>5591.6159987999999</v>
      </c>
      <c r="J406" s="221"/>
      <c r="K406" s="210"/>
      <c r="L406" s="211"/>
      <c r="M406" s="211"/>
      <c r="T406" s="223"/>
      <c r="U406" s="224"/>
    </row>
    <row r="407" spans="1:21" ht="21.95" customHeight="1" x14ac:dyDescent="0.25">
      <c r="A407" s="200" t="s">
        <v>3285</v>
      </c>
      <c r="B407" s="206"/>
      <c r="C407" s="222"/>
      <c r="D407" s="200"/>
      <c r="E407" s="220"/>
      <c r="F407" s="208"/>
      <c r="G407" s="218"/>
      <c r="H407" s="208"/>
      <c r="I407" s="208">
        <f>SUM(I405:I406)</f>
        <v>722465.46199880005</v>
      </c>
      <c r="J407" s="221"/>
      <c r="K407" s="210"/>
      <c r="L407" s="211"/>
      <c r="M407" s="211"/>
      <c r="T407" s="223"/>
      <c r="U407" s="224"/>
    </row>
    <row r="408" spans="1:21" ht="21.95" customHeight="1" x14ac:dyDescent="0.25">
      <c r="A408" s="200" t="s">
        <v>3286</v>
      </c>
      <c r="B408" s="206"/>
      <c r="C408" s="222"/>
      <c r="D408" s="200"/>
      <c r="E408" s="220"/>
      <c r="F408" s="208"/>
      <c r="G408" s="218"/>
      <c r="H408" s="208"/>
      <c r="I408" s="208">
        <f>H402</f>
        <v>302587</v>
      </c>
      <c r="J408" s="221"/>
      <c r="K408" s="210"/>
      <c r="L408" s="211"/>
      <c r="M408" s="211"/>
      <c r="T408" s="223"/>
      <c r="U408" s="224"/>
    </row>
    <row r="409" spans="1:21" ht="21.95" customHeight="1" x14ac:dyDescent="0.25">
      <c r="A409" s="200" t="s">
        <v>2150</v>
      </c>
      <c r="B409" s="206" t="s">
        <v>3287</v>
      </c>
      <c r="C409" s="222">
        <v>122.12</v>
      </c>
      <c r="D409" s="200" t="s">
        <v>3284</v>
      </c>
      <c r="E409" s="220"/>
      <c r="F409" s="208"/>
      <c r="G409" s="218"/>
      <c r="H409" s="208"/>
      <c r="I409" s="208">
        <f>I408*C409*0.01</f>
        <v>369519.24440000008</v>
      </c>
      <c r="J409" s="221"/>
      <c r="K409" s="210"/>
      <c r="L409" s="211"/>
      <c r="M409" s="211"/>
      <c r="T409" s="223"/>
      <c r="U409" s="224"/>
    </row>
    <row r="410" spans="1:21" ht="21.95" customHeight="1" x14ac:dyDescent="0.25">
      <c r="A410" s="200" t="s">
        <v>2151</v>
      </c>
      <c r="B410" s="206" t="s">
        <v>3288</v>
      </c>
      <c r="C410" s="222">
        <v>33.85</v>
      </c>
      <c r="D410" s="200" t="s">
        <v>3284</v>
      </c>
      <c r="E410" s="220"/>
      <c r="F410" s="208"/>
      <c r="G410" s="218"/>
      <c r="H410" s="208"/>
      <c r="I410" s="208">
        <f>I409*C410*0.01</f>
        <v>125082.26422940003</v>
      </c>
      <c r="J410" s="221"/>
      <c r="K410" s="210"/>
      <c r="L410" s="211"/>
      <c r="M410" s="211"/>
      <c r="T410" s="223"/>
      <c r="U410" s="224"/>
    </row>
    <row r="411" spans="1:21" ht="21.95" customHeight="1" x14ac:dyDescent="0.25">
      <c r="A411" s="200" t="s">
        <v>3285</v>
      </c>
      <c r="B411" s="206"/>
      <c r="C411" s="222"/>
      <c r="D411" s="200"/>
      <c r="E411" s="220"/>
      <c r="F411" s="208"/>
      <c r="G411" s="218"/>
      <c r="H411" s="208"/>
      <c r="I411" s="208">
        <f>I409+I410</f>
        <v>494601.50862940011</v>
      </c>
      <c r="J411" s="221"/>
      <c r="K411" s="210"/>
      <c r="L411" s="211"/>
      <c r="M411" s="211"/>
      <c r="T411" s="223"/>
      <c r="U411" s="224"/>
    </row>
    <row r="412" spans="1:21" ht="21.95" customHeight="1" x14ac:dyDescent="0.25">
      <c r="A412" s="200" t="s">
        <v>3289</v>
      </c>
      <c r="B412" s="206" t="s">
        <v>3290</v>
      </c>
      <c r="C412" s="222">
        <v>5.39</v>
      </c>
      <c r="D412" s="200" t="s">
        <v>3284</v>
      </c>
      <c r="E412" s="220"/>
      <c r="F412" s="208"/>
      <c r="G412" s="218"/>
      <c r="H412" s="208"/>
      <c r="I412" s="208">
        <f>I407*C412*0.01</f>
        <v>38940.888401735327</v>
      </c>
      <c r="J412" s="221"/>
      <c r="K412" s="210"/>
      <c r="L412" s="211"/>
      <c r="M412" s="211"/>
      <c r="T412" s="223"/>
      <c r="U412" s="224"/>
    </row>
    <row r="413" spans="1:21" ht="21.95" customHeight="1" x14ac:dyDescent="0.25">
      <c r="A413" s="200" t="s">
        <v>3291</v>
      </c>
      <c r="B413" s="206"/>
      <c r="C413" s="222"/>
      <c r="D413" s="200"/>
      <c r="E413" s="220"/>
      <c r="F413" s="208"/>
      <c r="G413" s="218"/>
      <c r="H413" s="208"/>
      <c r="I413" s="208">
        <f>I407+I411+I412</f>
        <v>1256007.8590299354</v>
      </c>
      <c r="J413" s="221"/>
      <c r="K413" s="210"/>
      <c r="L413" s="211"/>
      <c r="M413" s="211"/>
      <c r="T413" s="223"/>
      <c r="U413" s="224"/>
    </row>
    <row r="414" spans="1:21" ht="21.95" customHeight="1" x14ac:dyDescent="0.25">
      <c r="A414" s="200" t="s">
        <v>2170</v>
      </c>
      <c r="B414" s="206" t="s">
        <v>3292</v>
      </c>
      <c r="C414" s="222">
        <v>7</v>
      </c>
      <c r="D414" s="200" t="s">
        <v>3284</v>
      </c>
      <c r="E414" s="220"/>
      <c r="F414" s="208"/>
      <c r="G414" s="218"/>
      <c r="H414" s="208"/>
      <c r="I414" s="208">
        <f>I413*C414*0.01</f>
        <v>87920.550132095479</v>
      </c>
      <c r="J414" s="221"/>
      <c r="K414" s="210"/>
      <c r="L414" s="211"/>
      <c r="M414" s="211"/>
      <c r="T414" s="223"/>
      <c r="U414" s="224"/>
    </row>
    <row r="415" spans="1:21" ht="21.95" customHeight="1" x14ac:dyDescent="0.25">
      <c r="A415" s="200" t="s">
        <v>3293</v>
      </c>
      <c r="B415" s="206" t="s">
        <v>3294</v>
      </c>
      <c r="C415" s="222">
        <v>25</v>
      </c>
      <c r="D415" s="200" t="s">
        <v>3284</v>
      </c>
      <c r="E415" s="220"/>
      <c r="F415" s="208"/>
      <c r="G415" s="218"/>
      <c r="H415" s="208"/>
      <c r="I415" s="208">
        <f>(I411+I412+I414)*C415*0.01</f>
        <v>155365.73679080771</v>
      </c>
      <c r="J415" s="221"/>
      <c r="K415" s="210"/>
      <c r="L415" s="211"/>
      <c r="M415" s="211"/>
      <c r="T415" s="223"/>
      <c r="U415" s="224"/>
    </row>
    <row r="416" spans="1:21" ht="21.95" customHeight="1" x14ac:dyDescent="0.2">
      <c r="A416" s="200" t="s">
        <v>3295</v>
      </c>
      <c r="B416" s="225"/>
      <c r="C416" s="200" t="s">
        <v>68</v>
      </c>
      <c r="D416" s="200" t="s">
        <v>68</v>
      </c>
      <c r="E416" s="220"/>
      <c r="F416" s="208"/>
      <c r="G416" s="218"/>
      <c r="H416" s="208"/>
      <c r="I416" s="208">
        <f>I413+I414+I415</f>
        <v>1499294.1459528387</v>
      </c>
      <c r="J416" s="221"/>
      <c r="K416" s="210"/>
      <c r="L416" s="211"/>
      <c r="M416" s="211"/>
    </row>
    <row r="417" spans="1:21" ht="21.95" customHeight="1" x14ac:dyDescent="0.2">
      <c r="A417" s="200" t="s">
        <v>3296</v>
      </c>
      <c r="B417" s="217"/>
      <c r="C417" s="222">
        <v>10</v>
      </c>
      <c r="D417" s="226" t="s">
        <v>3297</v>
      </c>
      <c r="E417" s="220"/>
      <c r="F417" s="208"/>
      <c r="G417" s="218"/>
      <c r="H417" s="208"/>
      <c r="I417" s="208">
        <f>I416*10%</f>
        <v>149929.41459528389</v>
      </c>
      <c r="J417" s="221"/>
      <c r="K417" s="210"/>
      <c r="L417" s="211"/>
      <c r="M417" s="211"/>
    </row>
    <row r="418" spans="1:21" ht="21.95" customHeight="1" x14ac:dyDescent="0.2">
      <c r="A418" s="200" t="s">
        <v>3298</v>
      </c>
      <c r="B418" s="217"/>
      <c r="C418" s="200"/>
      <c r="D418" s="200"/>
      <c r="E418" s="220"/>
      <c r="F418" s="208"/>
      <c r="G418" s="218"/>
      <c r="H418" s="227" t="s">
        <v>3299</v>
      </c>
      <c r="I418" s="208">
        <f>ROUNDDOWN((I416+I417),-3)</f>
        <v>1649000</v>
      </c>
      <c r="J418" s="221"/>
      <c r="K418" s="210"/>
      <c r="L418" s="211"/>
      <c r="M418" s="211"/>
    </row>
    <row r="419" spans="1:21" ht="21.95" customHeight="1" x14ac:dyDescent="0.2">
      <c r="A419" s="200"/>
      <c r="B419" s="217"/>
      <c r="C419" s="200"/>
      <c r="D419" s="200"/>
      <c r="E419" s="220"/>
      <c r="F419" s="208"/>
      <c r="G419" s="218"/>
      <c r="H419" s="227"/>
      <c r="I419" s="208"/>
      <c r="J419" s="221"/>
      <c r="K419" s="210"/>
      <c r="L419" s="211"/>
      <c r="M419" s="211"/>
    </row>
    <row r="420" spans="1:21" s="198" customFormat="1" ht="21.95" customHeight="1" x14ac:dyDescent="0.15">
      <c r="A420" s="219"/>
      <c r="B420" s="191"/>
      <c r="C420" s="192"/>
      <c r="D420" s="193"/>
      <c r="E420" s="194"/>
      <c r="F420" s="194"/>
      <c r="G420" s="194"/>
      <c r="H420" s="194"/>
      <c r="I420" s="194"/>
      <c r="J420" s="195"/>
      <c r="K420" s="196"/>
      <c r="L420" s="197"/>
      <c r="M420" s="197"/>
      <c r="N420" s="197"/>
    </row>
    <row r="421" spans="1:21" s="198" customFormat="1" ht="21.95" customHeight="1" x14ac:dyDescent="0.15">
      <c r="A421" s="190" t="s">
        <v>3318</v>
      </c>
      <c r="B421" s="191"/>
      <c r="C421" s="192"/>
      <c r="D421" s="193"/>
      <c r="E421" s="194"/>
      <c r="F421" s="194"/>
      <c r="G421" s="194"/>
      <c r="H421" s="194"/>
      <c r="I421" s="194"/>
      <c r="J421" s="195"/>
      <c r="K421" s="196"/>
      <c r="L421" s="197"/>
      <c r="M421" s="197"/>
      <c r="N421" s="197"/>
    </row>
    <row r="422" spans="1:21" ht="21.95" customHeight="1" x14ac:dyDescent="0.2">
      <c r="A422" s="199" t="s">
        <v>3217</v>
      </c>
      <c r="B422" s="200"/>
      <c r="C422" s="200"/>
      <c r="D422" s="200"/>
      <c r="E422" s="201"/>
      <c r="F422" s="201"/>
      <c r="G422" s="201"/>
      <c r="H422" s="201"/>
      <c r="I422" s="201"/>
      <c r="J422" s="202"/>
      <c r="K422" s="203"/>
      <c r="L422" s="204"/>
      <c r="M422" s="204"/>
      <c r="N422" s="204"/>
    </row>
    <row r="423" spans="1:21" ht="21.95" customHeight="1" x14ac:dyDescent="0.2">
      <c r="A423" s="206" t="s">
        <v>3307</v>
      </c>
      <c r="B423" s="206" t="s">
        <v>3319</v>
      </c>
      <c r="C423" s="200">
        <v>1</v>
      </c>
      <c r="D423" s="200" t="s">
        <v>492</v>
      </c>
      <c r="E423" s="207">
        <f>ROUNDDOWN(U423,-3)</f>
        <v>133000</v>
      </c>
      <c r="F423" s="207">
        <f>C423*E423</f>
        <v>133000</v>
      </c>
      <c r="G423" s="207"/>
      <c r="H423" s="207"/>
      <c r="I423" s="208"/>
      <c r="J423" s="202"/>
      <c r="K423" s="203"/>
      <c r="L423" s="204"/>
      <c r="M423" s="204"/>
      <c r="N423" s="204"/>
      <c r="Q423" s="205">
        <v>600</v>
      </c>
      <c r="R423" s="205">
        <v>800</v>
      </c>
      <c r="S423" s="205">
        <f>Q423*R423</f>
        <v>480000</v>
      </c>
      <c r="T423" s="205">
        <f>S423/90000</f>
        <v>5.333333333333333</v>
      </c>
      <c r="U423" s="205">
        <f>T423*25000</f>
        <v>133333.33333333331</v>
      </c>
    </row>
    <row r="424" spans="1:21" ht="21.95" customHeight="1" x14ac:dyDescent="0.2">
      <c r="A424" s="206" t="s">
        <v>3309</v>
      </c>
      <c r="B424" s="206" t="s">
        <v>3320</v>
      </c>
      <c r="C424" s="200">
        <v>1</v>
      </c>
      <c r="D424" s="200" t="s">
        <v>492</v>
      </c>
      <c r="E424" s="207">
        <f>ROUNDDOWN(U424,-3)</f>
        <v>160000</v>
      </c>
      <c r="F424" s="207">
        <f>C424*E424</f>
        <v>160000</v>
      </c>
      <c r="G424" s="207"/>
      <c r="H424" s="207"/>
      <c r="I424" s="208"/>
      <c r="J424" s="202"/>
      <c r="K424" s="203"/>
      <c r="L424" s="204"/>
      <c r="M424" s="204"/>
      <c r="N424" s="204"/>
      <c r="Q424" s="205">
        <f>Q423</f>
        <v>600</v>
      </c>
      <c r="R424" s="205">
        <f>R423</f>
        <v>800</v>
      </c>
      <c r="S424" s="205">
        <f>Q424*R424</f>
        <v>480000</v>
      </c>
      <c r="T424" s="205">
        <f>S424/90000</f>
        <v>5.333333333333333</v>
      </c>
      <c r="U424" s="205">
        <f>T424*30000</f>
        <v>160000</v>
      </c>
    </row>
    <row r="425" spans="1:21" ht="21.95" customHeight="1" x14ac:dyDescent="0.2">
      <c r="A425" s="206" t="s">
        <v>3220</v>
      </c>
      <c r="B425" s="206" t="s">
        <v>3321</v>
      </c>
      <c r="C425" s="200">
        <v>1</v>
      </c>
      <c r="D425" s="200" t="s">
        <v>3222</v>
      </c>
      <c r="E425" s="207">
        <f>ROUNDDOWN(U425,-3)</f>
        <v>58000</v>
      </c>
      <c r="F425" s="207">
        <f t="shared" ref="F425:F430" si="52">C425*E425</f>
        <v>58000</v>
      </c>
      <c r="G425" s="207"/>
      <c r="H425" s="207"/>
      <c r="I425" s="208"/>
      <c r="J425" s="209"/>
      <c r="K425" s="210"/>
      <c r="L425" s="211"/>
      <c r="M425" s="211"/>
      <c r="N425" s="211"/>
      <c r="Q425" s="205">
        <f>SUM(Q423:Q423)-100</f>
        <v>500</v>
      </c>
      <c r="R425" s="205">
        <f>SUM(R423:R423)-100</f>
        <v>700</v>
      </c>
      <c r="S425" s="205">
        <f>Q425*R425</f>
        <v>350000</v>
      </c>
      <c r="T425" s="205">
        <f>S425/90000</f>
        <v>3.8888888888888888</v>
      </c>
      <c r="U425" s="205">
        <f>T425*15000</f>
        <v>58333.333333333336</v>
      </c>
    </row>
    <row r="426" spans="1:21" ht="21.95" customHeight="1" x14ac:dyDescent="0.2">
      <c r="A426" s="206" t="s">
        <v>2757</v>
      </c>
      <c r="B426" s="206" t="s">
        <v>3223</v>
      </c>
      <c r="C426" s="200">
        <v>1</v>
      </c>
      <c r="D426" s="200" t="s">
        <v>3222</v>
      </c>
      <c r="E426" s="207">
        <v>3600</v>
      </c>
      <c r="F426" s="207">
        <f t="shared" si="52"/>
        <v>3600</v>
      </c>
      <c r="G426" s="207"/>
      <c r="H426" s="207"/>
      <c r="I426" s="208"/>
      <c r="J426" s="209"/>
      <c r="K426" s="210"/>
      <c r="L426" s="211"/>
      <c r="M426" s="211"/>
      <c r="N426" s="211"/>
    </row>
    <row r="427" spans="1:21" ht="21.95" customHeight="1" x14ac:dyDescent="0.2">
      <c r="A427" s="206" t="s">
        <v>2757</v>
      </c>
      <c r="B427" s="206" t="s">
        <v>3224</v>
      </c>
      <c r="C427" s="200">
        <f>SUM(C431:C432)-1</f>
        <v>8</v>
      </c>
      <c r="D427" s="200" t="s">
        <v>3222</v>
      </c>
      <c r="E427" s="207">
        <v>500</v>
      </c>
      <c r="F427" s="207">
        <f t="shared" si="52"/>
        <v>4000</v>
      </c>
      <c r="G427" s="207"/>
      <c r="H427" s="207"/>
      <c r="I427" s="208"/>
      <c r="J427" s="209"/>
      <c r="K427" s="210"/>
      <c r="L427" s="211"/>
      <c r="M427" s="211"/>
      <c r="N427" s="211"/>
    </row>
    <row r="428" spans="1:21" ht="21.95" customHeight="1" x14ac:dyDescent="0.2">
      <c r="A428" s="206" t="s">
        <v>3225</v>
      </c>
      <c r="B428" s="206" t="s">
        <v>3226</v>
      </c>
      <c r="C428" s="200">
        <v>1</v>
      </c>
      <c r="D428" s="200" t="s">
        <v>3222</v>
      </c>
      <c r="E428" s="207">
        <v>6000</v>
      </c>
      <c r="F428" s="207">
        <f t="shared" si="52"/>
        <v>6000</v>
      </c>
      <c r="G428" s="207"/>
      <c r="H428" s="207"/>
      <c r="I428" s="208"/>
      <c r="J428" s="209"/>
      <c r="K428" s="210"/>
      <c r="L428" s="211"/>
      <c r="M428" s="211"/>
      <c r="N428" s="211"/>
    </row>
    <row r="429" spans="1:21" ht="21.95" customHeight="1" x14ac:dyDescent="0.2">
      <c r="A429" s="206" t="s">
        <v>3227</v>
      </c>
      <c r="B429" s="206" t="s">
        <v>3228</v>
      </c>
      <c r="C429" s="200">
        <v>2</v>
      </c>
      <c r="D429" s="200" t="s">
        <v>3222</v>
      </c>
      <c r="E429" s="207">
        <v>300</v>
      </c>
      <c r="F429" s="207">
        <f t="shared" si="52"/>
        <v>600</v>
      </c>
      <c r="G429" s="207"/>
      <c r="H429" s="207"/>
      <c r="I429" s="208"/>
      <c r="J429" s="209"/>
      <c r="K429" s="210"/>
      <c r="L429" s="211"/>
      <c r="M429" s="211"/>
      <c r="N429" s="211"/>
    </row>
    <row r="430" spans="1:21" ht="21.95" customHeight="1" x14ac:dyDescent="0.2">
      <c r="A430" s="206" t="s">
        <v>3229</v>
      </c>
      <c r="B430" s="206" t="s">
        <v>3230</v>
      </c>
      <c r="C430" s="200">
        <v>4</v>
      </c>
      <c r="D430" s="200" t="s">
        <v>3222</v>
      </c>
      <c r="E430" s="207">
        <v>1200</v>
      </c>
      <c r="F430" s="207">
        <f t="shared" si="52"/>
        <v>4800</v>
      </c>
      <c r="G430" s="207"/>
      <c r="H430" s="207"/>
      <c r="I430" s="208"/>
      <c r="J430" s="209" t="s">
        <v>3231</v>
      </c>
      <c r="K430" s="210">
        <f>0.02*C430</f>
        <v>0.08</v>
      </c>
      <c r="L430" s="211"/>
      <c r="M430" s="211"/>
      <c r="N430" s="211"/>
    </row>
    <row r="431" spans="1:21" ht="20.100000000000001" customHeight="1" x14ac:dyDescent="0.2">
      <c r="A431" s="206" t="s">
        <v>3232</v>
      </c>
      <c r="B431" s="206" t="s">
        <v>3233</v>
      </c>
      <c r="C431" s="200">
        <v>1</v>
      </c>
      <c r="D431" s="200" t="s">
        <v>3234</v>
      </c>
      <c r="E431" s="207">
        <v>66900</v>
      </c>
      <c r="F431" s="207">
        <f t="shared" ref="F431" si="53">INT(E431*C431)</f>
        <v>66900</v>
      </c>
      <c r="G431" s="207"/>
      <c r="H431" s="207"/>
      <c r="I431" s="208"/>
      <c r="J431" s="209" t="s">
        <v>3235</v>
      </c>
      <c r="K431" s="210"/>
      <c r="L431" s="211">
        <f>0.338*C431</f>
        <v>0.33800000000000002</v>
      </c>
      <c r="M431" s="211"/>
      <c r="N431" s="211"/>
    </row>
    <row r="432" spans="1:21" ht="21.95" customHeight="1" x14ac:dyDescent="0.2">
      <c r="A432" s="206" t="s">
        <v>3237</v>
      </c>
      <c r="B432" s="206" t="s">
        <v>3238</v>
      </c>
      <c r="C432" s="200">
        <v>8</v>
      </c>
      <c r="D432" s="200" t="s">
        <v>3222</v>
      </c>
      <c r="E432" s="207">
        <v>13200</v>
      </c>
      <c r="F432" s="207">
        <f t="shared" ref="F432" si="54">C432*E432</f>
        <v>105600</v>
      </c>
      <c r="G432" s="207"/>
      <c r="H432" s="207"/>
      <c r="I432" s="208"/>
      <c r="J432" s="209" t="s">
        <v>3239</v>
      </c>
      <c r="K432" s="210"/>
      <c r="L432" s="211">
        <f>0.133*C432</f>
        <v>1.0640000000000001</v>
      </c>
      <c r="M432" s="211"/>
      <c r="N432" s="211"/>
    </row>
    <row r="433" spans="1:21" ht="21.95" customHeight="1" x14ac:dyDescent="0.2">
      <c r="A433" s="206" t="s">
        <v>3240</v>
      </c>
      <c r="B433" s="206" t="s">
        <v>3241</v>
      </c>
      <c r="C433" s="200">
        <f>SUM(R423:R423)*0.003</f>
        <v>2.4</v>
      </c>
      <c r="D433" s="200" t="s">
        <v>1348</v>
      </c>
      <c r="E433" s="207">
        <f t="shared" ref="E433:E434" si="55">S433</f>
        <v>6628.2750000000005</v>
      </c>
      <c r="F433" s="207">
        <f>INT(E433*C433)</f>
        <v>15907</v>
      </c>
      <c r="G433" s="207"/>
      <c r="H433" s="207"/>
      <c r="I433" s="208"/>
      <c r="J433" s="209" t="s">
        <v>3242</v>
      </c>
      <c r="K433" s="210">
        <f>0.08*C433</f>
        <v>0.192</v>
      </c>
      <c r="L433" s="211"/>
      <c r="M433" s="211"/>
      <c r="N433" s="211">
        <f>0.06*C433</f>
        <v>0.14399999999999999</v>
      </c>
      <c r="O433" s="205">
        <v>3</v>
      </c>
      <c r="P433" s="205">
        <v>15</v>
      </c>
      <c r="Q433" s="205">
        <f t="shared" ref="Q433:Q434" si="56">O433*P433*0.0089</f>
        <v>0.40050000000000002</v>
      </c>
      <c r="R433" s="205">
        <v>16550</v>
      </c>
      <c r="S433" s="205">
        <f t="shared" ref="S433:S434" si="57">Q433*R433</f>
        <v>6628.2750000000005</v>
      </c>
      <c r="T433" s="205">
        <f t="shared" ref="T433:T434" si="58">Q433*C433</f>
        <v>0.96120000000000005</v>
      </c>
    </row>
    <row r="434" spans="1:21" ht="21.95" customHeight="1" x14ac:dyDescent="0.2">
      <c r="A434" s="206" t="s">
        <v>3244</v>
      </c>
      <c r="B434" s="206" t="s">
        <v>3245</v>
      </c>
      <c r="C434" s="212">
        <f>(C432)*0.2</f>
        <v>1.6</v>
      </c>
      <c r="D434" s="200" t="s">
        <v>1348</v>
      </c>
      <c r="E434" s="207">
        <f t="shared" si="55"/>
        <v>3535.0800000000004</v>
      </c>
      <c r="F434" s="207">
        <f t="shared" ref="F434:F440" si="59">C434*E434</f>
        <v>5656.1280000000006</v>
      </c>
      <c r="G434" s="207"/>
      <c r="H434" s="207"/>
      <c r="I434" s="208"/>
      <c r="J434" s="209" t="s">
        <v>3242</v>
      </c>
      <c r="K434" s="210">
        <f>0.08*C434</f>
        <v>0.128</v>
      </c>
      <c r="L434" s="211"/>
      <c r="M434" s="211"/>
      <c r="N434" s="211">
        <f>0.06*C434</f>
        <v>9.6000000000000002E-2</v>
      </c>
      <c r="O434" s="205">
        <v>2</v>
      </c>
      <c r="P434" s="205">
        <v>12</v>
      </c>
      <c r="Q434" s="205">
        <f t="shared" si="56"/>
        <v>0.21360000000000001</v>
      </c>
      <c r="R434" s="205">
        <v>16550</v>
      </c>
      <c r="S434" s="205">
        <f t="shared" si="57"/>
        <v>3535.0800000000004</v>
      </c>
      <c r="T434" s="205">
        <f t="shared" si="58"/>
        <v>0.34176000000000006</v>
      </c>
    </row>
    <row r="435" spans="1:21" ht="21.95" customHeight="1" x14ac:dyDescent="0.2">
      <c r="A435" s="206" t="s">
        <v>3246</v>
      </c>
      <c r="B435" s="206" t="s">
        <v>3247</v>
      </c>
      <c r="C435" s="212">
        <f>SUM(C433:C434)</f>
        <v>4</v>
      </c>
      <c r="D435" s="200" t="s">
        <v>1348</v>
      </c>
      <c r="E435" s="207">
        <v>200</v>
      </c>
      <c r="F435" s="207">
        <f t="shared" si="59"/>
        <v>800</v>
      </c>
      <c r="G435" s="207"/>
      <c r="H435" s="207"/>
      <c r="I435" s="208"/>
      <c r="J435" s="209"/>
      <c r="K435" s="210"/>
      <c r="L435" s="211"/>
      <c r="M435" s="211"/>
      <c r="N435" s="211"/>
    </row>
    <row r="436" spans="1:21" ht="21.95" customHeight="1" x14ac:dyDescent="0.2">
      <c r="A436" s="206" t="s">
        <v>3248</v>
      </c>
      <c r="B436" s="206" t="s">
        <v>3249</v>
      </c>
      <c r="C436" s="212">
        <f>U436</f>
        <v>1.3029600000000001</v>
      </c>
      <c r="D436" s="200" t="s">
        <v>550</v>
      </c>
      <c r="E436" s="207">
        <v>2000</v>
      </c>
      <c r="F436" s="207">
        <f t="shared" si="59"/>
        <v>2605.92</v>
      </c>
      <c r="G436" s="207"/>
      <c r="H436" s="207"/>
      <c r="I436" s="208"/>
      <c r="J436" s="209"/>
      <c r="K436" s="210"/>
      <c r="L436" s="211"/>
      <c r="M436" s="211"/>
      <c r="N436" s="211"/>
      <c r="U436" s="213">
        <f>SUM(T433:T434)</f>
        <v>1.3029600000000001</v>
      </c>
    </row>
    <row r="437" spans="1:21" ht="21.95" customHeight="1" x14ac:dyDescent="0.2">
      <c r="A437" s="206" t="s">
        <v>3250</v>
      </c>
      <c r="B437" s="206" t="s">
        <v>3251</v>
      </c>
      <c r="C437" s="200">
        <v>1</v>
      </c>
      <c r="D437" s="200" t="s">
        <v>3222</v>
      </c>
      <c r="E437" s="207">
        <v>170000</v>
      </c>
      <c r="F437" s="207">
        <f t="shared" si="59"/>
        <v>170000</v>
      </c>
      <c r="G437" s="207"/>
      <c r="H437" s="207"/>
      <c r="I437" s="208"/>
      <c r="J437" s="209" t="s">
        <v>3252</v>
      </c>
      <c r="K437" s="210">
        <f>0.32*C437</f>
        <v>0.32</v>
      </c>
      <c r="L437" s="211"/>
      <c r="M437" s="211"/>
      <c r="N437" s="211"/>
    </row>
    <row r="438" spans="1:21" ht="21.95" customHeight="1" x14ac:dyDescent="0.2">
      <c r="A438" s="206" t="s">
        <v>3262</v>
      </c>
      <c r="B438" s="206" t="s">
        <v>3263</v>
      </c>
      <c r="C438" s="200">
        <v>5</v>
      </c>
      <c r="D438" s="200" t="s">
        <v>3264</v>
      </c>
      <c r="E438" s="207">
        <v>290</v>
      </c>
      <c r="F438" s="207">
        <f t="shared" si="59"/>
        <v>1450</v>
      </c>
      <c r="G438" s="207"/>
      <c r="H438" s="207"/>
      <c r="I438" s="208"/>
      <c r="J438" s="209" t="s">
        <v>3265</v>
      </c>
      <c r="K438" s="210">
        <f>0.055*C438</f>
        <v>0.27500000000000002</v>
      </c>
      <c r="L438" s="211"/>
      <c r="M438" s="211"/>
      <c r="N438" s="211"/>
    </row>
    <row r="439" spans="1:21" ht="21.95" customHeight="1" x14ac:dyDescent="0.2">
      <c r="A439" s="206" t="s">
        <v>3272</v>
      </c>
      <c r="B439" s="206"/>
      <c r="C439" s="200">
        <v>1</v>
      </c>
      <c r="D439" s="200" t="s">
        <v>3222</v>
      </c>
      <c r="E439" s="207">
        <v>6000</v>
      </c>
      <c r="F439" s="207">
        <f t="shared" si="59"/>
        <v>6000</v>
      </c>
      <c r="G439" s="207"/>
      <c r="H439" s="207"/>
      <c r="I439" s="208"/>
      <c r="J439" s="209"/>
      <c r="K439" s="210"/>
      <c r="L439" s="211"/>
      <c r="M439" s="211"/>
      <c r="N439" s="211"/>
    </row>
    <row r="440" spans="1:21" ht="21.95" customHeight="1" x14ac:dyDescent="0.2">
      <c r="A440" s="206" t="s">
        <v>3273</v>
      </c>
      <c r="B440" s="206"/>
      <c r="C440" s="200">
        <v>1</v>
      </c>
      <c r="D440" s="200" t="s">
        <v>3222</v>
      </c>
      <c r="E440" s="207">
        <v>4000</v>
      </c>
      <c r="F440" s="207">
        <f t="shared" si="59"/>
        <v>4000</v>
      </c>
      <c r="G440" s="207"/>
      <c r="H440" s="207"/>
      <c r="I440" s="208"/>
      <c r="J440" s="209"/>
      <c r="K440" s="210"/>
      <c r="L440" s="211"/>
      <c r="M440" s="211"/>
      <c r="N440" s="211"/>
    </row>
    <row r="441" spans="1:21" ht="21.95" customHeight="1" x14ac:dyDescent="0.2">
      <c r="A441" s="200" t="s">
        <v>3274</v>
      </c>
      <c r="B441" s="206"/>
      <c r="C441" s="200"/>
      <c r="D441" s="200"/>
      <c r="E441" s="208"/>
      <c r="F441" s="208">
        <f>SUM(F423:F440)</f>
        <v>748919.04800000007</v>
      </c>
      <c r="G441" s="208"/>
      <c r="H441" s="208"/>
      <c r="I441" s="208"/>
      <c r="J441" s="214"/>
      <c r="K441" s="210">
        <f>SUM(K423:K440)</f>
        <v>0.995</v>
      </c>
      <c r="L441" s="210">
        <f>SUM(L423:L440)</f>
        <v>1.4020000000000001</v>
      </c>
      <c r="M441" s="210">
        <f>SUM(M423:M440)</f>
        <v>0</v>
      </c>
      <c r="N441" s="210">
        <f>SUM(N423:N440)</f>
        <v>0.24</v>
      </c>
    </row>
    <row r="442" spans="1:21" ht="21.95" customHeight="1" x14ac:dyDescent="0.2">
      <c r="A442" s="206"/>
      <c r="B442" s="206"/>
      <c r="C442" s="200"/>
      <c r="D442" s="200"/>
      <c r="E442" s="208"/>
      <c r="F442" s="208"/>
      <c r="G442" s="208"/>
      <c r="H442" s="208"/>
      <c r="I442" s="208"/>
      <c r="J442" s="209"/>
      <c r="K442" s="210"/>
      <c r="L442" s="211"/>
      <c r="M442" s="211"/>
      <c r="N442" s="211"/>
    </row>
    <row r="443" spans="1:21" ht="21.95" customHeight="1" x14ac:dyDescent="0.2">
      <c r="A443" s="215" t="s">
        <v>3275</v>
      </c>
      <c r="B443" s="206"/>
      <c r="C443" s="200"/>
      <c r="D443" s="200"/>
      <c r="E443" s="208"/>
      <c r="F443" s="208"/>
      <c r="G443" s="208"/>
      <c r="H443" s="208"/>
      <c r="I443" s="208"/>
      <c r="J443" s="209"/>
      <c r="K443" s="210"/>
      <c r="L443" s="211"/>
      <c r="M443" s="211"/>
      <c r="N443" s="211"/>
    </row>
    <row r="444" spans="1:21" ht="21.95" customHeight="1" x14ac:dyDescent="0.2">
      <c r="A444" s="206" t="s">
        <v>3276</v>
      </c>
      <c r="B444" s="206"/>
      <c r="C444" s="216">
        <f>K441</f>
        <v>0.995</v>
      </c>
      <c r="D444" s="217" t="s">
        <v>3277</v>
      </c>
      <c r="E444" s="218"/>
      <c r="F444" s="208"/>
      <c r="G444" s="218">
        <v>104168</v>
      </c>
      <c r="H444" s="208">
        <f>INT(C444*G444)</f>
        <v>103647</v>
      </c>
      <c r="I444" s="208"/>
      <c r="J444" s="209"/>
      <c r="K444" s="210"/>
      <c r="L444" s="211"/>
      <c r="M444" s="211"/>
      <c r="N444" s="211"/>
    </row>
    <row r="445" spans="1:21" ht="21.95" customHeight="1" x14ac:dyDescent="0.2">
      <c r="A445" s="206" t="s">
        <v>3278</v>
      </c>
      <c r="B445" s="206"/>
      <c r="C445" s="216">
        <f>L441</f>
        <v>1.4020000000000001</v>
      </c>
      <c r="D445" s="217" t="s">
        <v>3277</v>
      </c>
      <c r="E445" s="218"/>
      <c r="F445" s="208"/>
      <c r="G445" s="218">
        <v>87861</v>
      </c>
      <c r="H445" s="208">
        <f>INT(C445*G445)</f>
        <v>123181</v>
      </c>
      <c r="I445" s="208"/>
      <c r="J445" s="209"/>
      <c r="K445" s="210"/>
      <c r="L445" s="211"/>
      <c r="M445" s="211"/>
      <c r="N445" s="211"/>
    </row>
    <row r="446" spans="1:21" ht="21.95" customHeight="1" x14ac:dyDescent="0.2">
      <c r="A446" s="206" t="s">
        <v>3279</v>
      </c>
      <c r="B446" s="206"/>
      <c r="C446" s="216">
        <f>M441</f>
        <v>0</v>
      </c>
      <c r="D446" s="217" t="s">
        <v>3277</v>
      </c>
      <c r="E446" s="218"/>
      <c r="F446" s="208"/>
      <c r="G446" s="218">
        <v>92341</v>
      </c>
      <c r="H446" s="208">
        <f>INT(C446*G446)</f>
        <v>0</v>
      </c>
      <c r="I446" s="208"/>
      <c r="J446" s="209"/>
      <c r="K446" s="210"/>
      <c r="L446" s="211"/>
      <c r="M446" s="211"/>
      <c r="N446" s="211"/>
    </row>
    <row r="447" spans="1:21" ht="21.95" customHeight="1" x14ac:dyDescent="0.2">
      <c r="A447" s="206" t="s">
        <v>3280</v>
      </c>
      <c r="B447" s="206"/>
      <c r="C447" s="216">
        <f>N441</f>
        <v>0.24</v>
      </c>
      <c r="D447" s="217" t="s">
        <v>3277</v>
      </c>
      <c r="E447" s="218"/>
      <c r="F447" s="208"/>
      <c r="G447" s="218">
        <v>86008</v>
      </c>
      <c r="H447" s="208">
        <f>INT(C447*G447)</f>
        <v>20641</v>
      </c>
      <c r="I447" s="208"/>
      <c r="J447" s="209"/>
      <c r="K447" s="210"/>
      <c r="L447" s="211"/>
      <c r="M447" s="211"/>
      <c r="N447" s="211"/>
    </row>
    <row r="448" spans="1:21" ht="21.95" customHeight="1" x14ac:dyDescent="0.2">
      <c r="A448" s="200" t="s">
        <v>3281</v>
      </c>
      <c r="B448" s="206"/>
      <c r="C448" s="200"/>
      <c r="D448" s="200"/>
      <c r="E448" s="208"/>
      <c r="F448" s="208"/>
      <c r="G448" s="208"/>
      <c r="H448" s="208">
        <f>SUM(H444:H447)</f>
        <v>247469</v>
      </c>
      <c r="I448" s="208"/>
      <c r="J448" s="209"/>
      <c r="K448" s="210"/>
      <c r="L448" s="211"/>
      <c r="M448" s="211"/>
      <c r="N448" s="211"/>
    </row>
    <row r="449" spans="1:21" s="198" customFormat="1" ht="21.95" customHeight="1" x14ac:dyDescent="0.15">
      <c r="A449" s="219"/>
      <c r="B449" s="191"/>
      <c r="C449" s="192"/>
      <c r="D449" s="193"/>
      <c r="E449" s="194"/>
      <c r="F449" s="194"/>
      <c r="G449" s="194"/>
      <c r="H449" s="194"/>
      <c r="I449" s="194"/>
      <c r="J449" s="195"/>
      <c r="K449" s="196"/>
      <c r="L449" s="197"/>
      <c r="M449" s="197"/>
      <c r="N449" s="197"/>
    </row>
    <row r="450" spans="1:21" ht="21.95" customHeight="1" x14ac:dyDescent="0.2">
      <c r="A450" s="215" t="s">
        <v>3282</v>
      </c>
      <c r="B450" s="206"/>
      <c r="C450" s="200"/>
      <c r="D450" s="200"/>
      <c r="E450" s="220"/>
      <c r="F450" s="208"/>
      <c r="G450" s="208"/>
      <c r="H450" s="208"/>
      <c r="I450" s="208"/>
      <c r="J450" s="221"/>
      <c r="K450" s="210"/>
      <c r="L450" s="211"/>
      <c r="M450" s="211"/>
    </row>
    <row r="451" spans="1:21" ht="21.95" customHeight="1" x14ac:dyDescent="0.2">
      <c r="A451" s="200" t="s">
        <v>2147</v>
      </c>
      <c r="B451" s="206"/>
      <c r="C451" s="200"/>
      <c r="D451" s="200"/>
      <c r="E451" s="220"/>
      <c r="F451" s="208"/>
      <c r="G451" s="218"/>
      <c r="H451" s="208"/>
      <c r="I451" s="208">
        <f>F441</f>
        <v>748919.04800000007</v>
      </c>
      <c r="J451" s="221"/>
      <c r="K451" s="210"/>
      <c r="L451" s="211"/>
      <c r="M451" s="211"/>
    </row>
    <row r="452" spans="1:21" ht="21.95" customHeight="1" x14ac:dyDescent="0.25">
      <c r="A452" s="200" t="s">
        <v>2148</v>
      </c>
      <c r="B452" s="206" t="s">
        <v>3283</v>
      </c>
      <c r="C452" s="222">
        <v>0.78</v>
      </c>
      <c r="D452" s="200" t="s">
        <v>3284</v>
      </c>
      <c r="E452" s="220"/>
      <c r="F452" s="208"/>
      <c r="G452" s="218"/>
      <c r="H452" s="208"/>
      <c r="I452" s="208">
        <f>I451*C452*0.01</f>
        <v>5841.5685744000002</v>
      </c>
      <c r="J452" s="221"/>
      <c r="K452" s="210"/>
      <c r="L452" s="211"/>
      <c r="M452" s="211"/>
      <c r="T452" s="223"/>
      <c r="U452" s="224"/>
    </row>
    <row r="453" spans="1:21" ht="21.95" customHeight="1" x14ac:dyDescent="0.25">
      <c r="A453" s="200" t="s">
        <v>3285</v>
      </c>
      <c r="B453" s="206"/>
      <c r="C453" s="222"/>
      <c r="D453" s="200"/>
      <c r="E453" s="220"/>
      <c r="F453" s="208"/>
      <c r="G453" s="218"/>
      <c r="H453" s="208"/>
      <c r="I453" s="208">
        <f>SUM(I451:I452)</f>
        <v>754760.6165744001</v>
      </c>
      <c r="J453" s="221"/>
      <c r="K453" s="210"/>
      <c r="L453" s="211"/>
      <c r="M453" s="211"/>
      <c r="T453" s="223"/>
      <c r="U453" s="224"/>
    </row>
    <row r="454" spans="1:21" ht="21.95" customHeight="1" x14ac:dyDescent="0.25">
      <c r="A454" s="200" t="s">
        <v>3286</v>
      </c>
      <c r="B454" s="206"/>
      <c r="C454" s="222"/>
      <c r="D454" s="200"/>
      <c r="E454" s="220"/>
      <c r="F454" s="208"/>
      <c r="G454" s="218"/>
      <c r="H454" s="208"/>
      <c r="I454" s="208">
        <f>H448</f>
        <v>247469</v>
      </c>
      <c r="J454" s="221"/>
      <c r="K454" s="210"/>
      <c r="L454" s="211"/>
      <c r="M454" s="211"/>
      <c r="T454" s="223"/>
      <c r="U454" s="224"/>
    </row>
    <row r="455" spans="1:21" ht="21.95" customHeight="1" x14ac:dyDescent="0.25">
      <c r="A455" s="200" t="s">
        <v>2150</v>
      </c>
      <c r="B455" s="206" t="s">
        <v>3287</v>
      </c>
      <c r="C455" s="222">
        <v>122.12</v>
      </c>
      <c r="D455" s="200" t="s">
        <v>3284</v>
      </c>
      <c r="E455" s="220"/>
      <c r="F455" s="208"/>
      <c r="G455" s="218"/>
      <c r="H455" s="208"/>
      <c r="I455" s="208">
        <f>I454*C455*0.01</f>
        <v>302209.14280000003</v>
      </c>
      <c r="J455" s="221"/>
      <c r="K455" s="210"/>
      <c r="L455" s="211"/>
      <c r="M455" s="211"/>
      <c r="T455" s="223"/>
      <c r="U455" s="224"/>
    </row>
    <row r="456" spans="1:21" ht="21.95" customHeight="1" x14ac:dyDescent="0.25">
      <c r="A456" s="200" t="s">
        <v>2151</v>
      </c>
      <c r="B456" s="206" t="s">
        <v>3288</v>
      </c>
      <c r="C456" s="222">
        <v>33.85</v>
      </c>
      <c r="D456" s="200" t="s">
        <v>3284</v>
      </c>
      <c r="E456" s="220"/>
      <c r="F456" s="208"/>
      <c r="G456" s="218"/>
      <c r="H456" s="208"/>
      <c r="I456" s="208">
        <f>I455*C456*0.01</f>
        <v>102297.79483780003</v>
      </c>
      <c r="J456" s="221"/>
      <c r="K456" s="210"/>
      <c r="L456" s="211"/>
      <c r="M456" s="211"/>
      <c r="T456" s="223"/>
      <c r="U456" s="224"/>
    </row>
    <row r="457" spans="1:21" ht="21.95" customHeight="1" x14ac:dyDescent="0.25">
      <c r="A457" s="200" t="s">
        <v>3285</v>
      </c>
      <c r="B457" s="206"/>
      <c r="C457" s="222"/>
      <c r="D457" s="200"/>
      <c r="E457" s="220"/>
      <c r="F457" s="208"/>
      <c r="G457" s="218"/>
      <c r="H457" s="208"/>
      <c r="I457" s="208">
        <f>I455+I456</f>
        <v>404506.93763780006</v>
      </c>
      <c r="J457" s="221"/>
      <c r="K457" s="210"/>
      <c r="L457" s="211"/>
      <c r="M457" s="211"/>
      <c r="T457" s="223"/>
      <c r="U457" s="224"/>
    </row>
    <row r="458" spans="1:21" ht="21.95" customHeight="1" x14ac:dyDescent="0.25">
      <c r="A458" s="200" t="s">
        <v>3289</v>
      </c>
      <c r="B458" s="206" t="s">
        <v>3290</v>
      </c>
      <c r="C458" s="222">
        <v>5.39</v>
      </c>
      <c r="D458" s="200" t="s">
        <v>3284</v>
      </c>
      <c r="E458" s="220"/>
      <c r="F458" s="208"/>
      <c r="G458" s="218"/>
      <c r="H458" s="208"/>
      <c r="I458" s="208">
        <f>I453*C458*0.01</f>
        <v>40681.59723336016</v>
      </c>
      <c r="J458" s="221"/>
      <c r="K458" s="210"/>
      <c r="L458" s="211"/>
      <c r="M458" s="211"/>
      <c r="T458" s="223"/>
      <c r="U458" s="224"/>
    </row>
    <row r="459" spans="1:21" ht="21.95" customHeight="1" x14ac:dyDescent="0.25">
      <c r="A459" s="200" t="s">
        <v>3291</v>
      </c>
      <c r="B459" s="206"/>
      <c r="C459" s="222"/>
      <c r="D459" s="200"/>
      <c r="E459" s="220"/>
      <c r="F459" s="208"/>
      <c r="G459" s="218"/>
      <c r="H459" s="208"/>
      <c r="I459" s="208">
        <f>I453+I457+I458</f>
        <v>1199949.1514455604</v>
      </c>
      <c r="J459" s="221"/>
      <c r="K459" s="210"/>
      <c r="L459" s="211"/>
      <c r="M459" s="211"/>
      <c r="T459" s="223"/>
      <c r="U459" s="224"/>
    </row>
    <row r="460" spans="1:21" ht="21.95" customHeight="1" x14ac:dyDescent="0.25">
      <c r="A460" s="200" t="s">
        <v>2170</v>
      </c>
      <c r="B460" s="206" t="s">
        <v>3292</v>
      </c>
      <c r="C460" s="222">
        <v>7</v>
      </c>
      <c r="D460" s="200" t="s">
        <v>3284</v>
      </c>
      <c r="E460" s="220"/>
      <c r="F460" s="208"/>
      <c r="G460" s="218"/>
      <c r="H460" s="208"/>
      <c r="I460" s="208">
        <f>I459*C460*0.01</f>
        <v>83996.440601189228</v>
      </c>
      <c r="J460" s="221"/>
      <c r="K460" s="210"/>
      <c r="L460" s="211"/>
      <c r="M460" s="211"/>
      <c r="T460" s="223"/>
      <c r="U460" s="224"/>
    </row>
    <row r="461" spans="1:21" ht="21.95" customHeight="1" x14ac:dyDescent="0.25">
      <c r="A461" s="200" t="s">
        <v>3293</v>
      </c>
      <c r="B461" s="206" t="s">
        <v>3294</v>
      </c>
      <c r="C461" s="222">
        <v>25</v>
      </c>
      <c r="D461" s="200" t="s">
        <v>3284</v>
      </c>
      <c r="E461" s="220"/>
      <c r="F461" s="208"/>
      <c r="G461" s="218"/>
      <c r="H461" s="208"/>
      <c r="I461" s="208">
        <f>(I457+I458+I460)*C461*0.01</f>
        <v>132296.24386808736</v>
      </c>
      <c r="J461" s="221"/>
      <c r="K461" s="210"/>
      <c r="L461" s="211"/>
      <c r="M461" s="211"/>
      <c r="T461" s="223"/>
      <c r="U461" s="224"/>
    </row>
    <row r="462" spans="1:21" ht="21.95" customHeight="1" x14ac:dyDescent="0.2">
      <c r="A462" s="200" t="s">
        <v>3295</v>
      </c>
      <c r="B462" s="225"/>
      <c r="C462" s="200" t="s">
        <v>68</v>
      </c>
      <c r="D462" s="200" t="s">
        <v>68</v>
      </c>
      <c r="E462" s="220"/>
      <c r="F462" s="208"/>
      <c r="G462" s="218"/>
      <c r="H462" s="208"/>
      <c r="I462" s="208">
        <f>I459+I460+I461</f>
        <v>1416241.835914837</v>
      </c>
      <c r="J462" s="221"/>
      <c r="K462" s="210"/>
      <c r="L462" s="211"/>
      <c r="M462" s="211"/>
    </row>
    <row r="463" spans="1:21" ht="21.95" customHeight="1" x14ac:dyDescent="0.2">
      <c r="A463" s="200" t="s">
        <v>3296</v>
      </c>
      <c r="B463" s="217"/>
      <c r="C463" s="222">
        <v>10</v>
      </c>
      <c r="D463" s="226" t="s">
        <v>3297</v>
      </c>
      <c r="E463" s="220"/>
      <c r="F463" s="208"/>
      <c r="G463" s="218"/>
      <c r="H463" s="208"/>
      <c r="I463" s="208">
        <f>I462*10%</f>
        <v>141624.18359148371</v>
      </c>
      <c r="J463" s="221"/>
      <c r="K463" s="210"/>
      <c r="L463" s="211"/>
      <c r="M463" s="211"/>
    </row>
    <row r="464" spans="1:21" ht="21.95" customHeight="1" x14ac:dyDescent="0.2">
      <c r="A464" s="200" t="s">
        <v>3298</v>
      </c>
      <c r="B464" s="217"/>
      <c r="C464" s="200"/>
      <c r="D464" s="200"/>
      <c r="E464" s="220"/>
      <c r="F464" s="208"/>
      <c r="G464" s="218"/>
      <c r="H464" s="227" t="s">
        <v>3299</v>
      </c>
      <c r="I464" s="208">
        <f>ROUNDDOWN((I462+I463),-3)</f>
        <v>1557000</v>
      </c>
      <c r="J464" s="221"/>
      <c r="K464" s="210"/>
      <c r="L464" s="211"/>
      <c r="M464" s="211"/>
    </row>
    <row r="465" spans="1:21" s="198" customFormat="1" ht="21.95" customHeight="1" x14ac:dyDescent="0.15">
      <c r="A465" s="190" t="s">
        <v>3322</v>
      </c>
      <c r="B465" s="191"/>
      <c r="C465" s="192"/>
      <c r="D465" s="193"/>
      <c r="E465" s="194"/>
      <c r="F465" s="194"/>
      <c r="G465" s="194"/>
      <c r="H465" s="194"/>
      <c r="I465" s="194"/>
      <c r="J465" s="195"/>
      <c r="K465" s="196"/>
      <c r="L465" s="197"/>
      <c r="M465" s="197"/>
      <c r="N465" s="197"/>
    </row>
    <row r="466" spans="1:21" ht="21.95" customHeight="1" x14ac:dyDescent="0.2">
      <c r="A466" s="199" t="s">
        <v>3217</v>
      </c>
      <c r="B466" s="200"/>
      <c r="C466" s="200"/>
      <c r="D466" s="200"/>
      <c r="E466" s="201"/>
      <c r="F466" s="201"/>
      <c r="G466" s="201"/>
      <c r="H466" s="201"/>
      <c r="I466" s="201"/>
      <c r="J466" s="202"/>
      <c r="K466" s="203"/>
      <c r="L466" s="204"/>
      <c r="M466" s="204"/>
      <c r="N466" s="204"/>
    </row>
    <row r="467" spans="1:21" ht="21.95" customHeight="1" x14ac:dyDescent="0.2">
      <c r="A467" s="206" t="s">
        <v>3218</v>
      </c>
      <c r="B467" s="206" t="s">
        <v>3323</v>
      </c>
      <c r="C467" s="200">
        <v>1</v>
      </c>
      <c r="D467" s="200" t="s">
        <v>492</v>
      </c>
      <c r="E467" s="207">
        <f>ROUNDDOWN(U467,-3)</f>
        <v>700000</v>
      </c>
      <c r="F467" s="207">
        <f>C467*E467</f>
        <v>700000</v>
      </c>
      <c r="G467" s="207"/>
      <c r="H467" s="207"/>
      <c r="I467" s="208"/>
      <c r="J467" s="202"/>
      <c r="K467" s="203"/>
      <c r="L467" s="204"/>
      <c r="M467" s="204"/>
      <c r="N467" s="204"/>
      <c r="Q467" s="205">
        <v>700</v>
      </c>
      <c r="R467" s="205">
        <v>1000</v>
      </c>
      <c r="S467" s="205">
        <f>Q467*R467</f>
        <v>700000</v>
      </c>
      <c r="T467" s="205">
        <f>S467/90000</f>
        <v>7.7777777777777777</v>
      </c>
      <c r="U467" s="205">
        <f>T467*90000</f>
        <v>700000</v>
      </c>
    </row>
    <row r="468" spans="1:21" ht="21.95" customHeight="1" x14ac:dyDescent="0.2">
      <c r="A468" s="206" t="s">
        <v>3220</v>
      </c>
      <c r="B468" s="206" t="s">
        <v>3324</v>
      </c>
      <c r="C468" s="200">
        <v>1</v>
      </c>
      <c r="D468" s="200" t="s">
        <v>3222</v>
      </c>
      <c r="E468" s="207">
        <f>ROUNDDOWN(U468,-3)</f>
        <v>90000</v>
      </c>
      <c r="F468" s="207">
        <f t="shared" ref="F468:F473" si="60">C468*E468</f>
        <v>90000</v>
      </c>
      <c r="G468" s="207"/>
      <c r="H468" s="207"/>
      <c r="I468" s="208"/>
      <c r="J468" s="209"/>
      <c r="K468" s="210"/>
      <c r="L468" s="211"/>
      <c r="M468" s="211"/>
      <c r="N468" s="211"/>
      <c r="Q468" s="205">
        <f>SUM(Q467:Q467)-100</f>
        <v>600</v>
      </c>
      <c r="R468" s="205">
        <f>SUM(R467:R467)-100</f>
        <v>900</v>
      </c>
      <c r="S468" s="205">
        <f>Q468*R468</f>
        <v>540000</v>
      </c>
      <c r="T468" s="205">
        <f>S468/90000</f>
        <v>6</v>
      </c>
      <c r="U468" s="205">
        <f>T468*15000</f>
        <v>90000</v>
      </c>
    </row>
    <row r="469" spans="1:21" ht="21.95" customHeight="1" x14ac:dyDescent="0.2">
      <c r="A469" s="206" t="s">
        <v>2757</v>
      </c>
      <c r="B469" s="206" t="s">
        <v>3223</v>
      </c>
      <c r="C469" s="200">
        <v>1</v>
      </c>
      <c r="D469" s="200" t="s">
        <v>3222</v>
      </c>
      <c r="E469" s="207">
        <v>3600</v>
      </c>
      <c r="F469" s="207">
        <f t="shared" si="60"/>
        <v>3600</v>
      </c>
      <c r="G469" s="207"/>
      <c r="H469" s="207"/>
      <c r="I469" s="208"/>
      <c r="J469" s="209"/>
      <c r="K469" s="210"/>
      <c r="L469" s="211"/>
      <c r="M469" s="211"/>
      <c r="N469" s="211"/>
    </row>
    <row r="470" spans="1:21" ht="21.95" customHeight="1" x14ac:dyDescent="0.2">
      <c r="A470" s="206" t="s">
        <v>2757</v>
      </c>
      <c r="B470" s="206" t="s">
        <v>3224</v>
      </c>
      <c r="C470" s="200">
        <f>SUM(C474:C476)-1</f>
        <v>5</v>
      </c>
      <c r="D470" s="200" t="s">
        <v>3222</v>
      </c>
      <c r="E470" s="207">
        <v>500</v>
      </c>
      <c r="F470" s="207">
        <f t="shared" si="60"/>
        <v>2500</v>
      </c>
      <c r="G470" s="207"/>
      <c r="H470" s="207"/>
      <c r="I470" s="208"/>
      <c r="J470" s="209"/>
      <c r="K470" s="210"/>
      <c r="L470" s="211"/>
      <c r="M470" s="211"/>
      <c r="N470" s="211"/>
    </row>
    <row r="471" spans="1:21" ht="21.95" customHeight="1" x14ac:dyDescent="0.2">
      <c r="A471" s="206" t="s">
        <v>3225</v>
      </c>
      <c r="B471" s="206" t="s">
        <v>3226</v>
      </c>
      <c r="C471" s="200">
        <v>1</v>
      </c>
      <c r="D471" s="200" t="s">
        <v>3222</v>
      </c>
      <c r="E471" s="207">
        <v>6000</v>
      </c>
      <c r="F471" s="207">
        <f t="shared" si="60"/>
        <v>6000</v>
      </c>
      <c r="G471" s="207"/>
      <c r="H471" s="207"/>
      <c r="I471" s="208"/>
      <c r="J471" s="209"/>
      <c r="K471" s="210"/>
      <c r="L471" s="211"/>
      <c r="M471" s="211"/>
      <c r="N471" s="211"/>
    </row>
    <row r="472" spans="1:21" ht="21.95" customHeight="1" x14ac:dyDescent="0.2">
      <c r="A472" s="206" t="s">
        <v>3227</v>
      </c>
      <c r="B472" s="206" t="s">
        <v>3228</v>
      </c>
      <c r="C472" s="200">
        <v>2</v>
      </c>
      <c r="D472" s="200" t="s">
        <v>3222</v>
      </c>
      <c r="E472" s="207">
        <v>300</v>
      </c>
      <c r="F472" s="207">
        <f t="shared" si="60"/>
        <v>600</v>
      </c>
      <c r="G472" s="207"/>
      <c r="H472" s="207"/>
      <c r="I472" s="208"/>
      <c r="J472" s="209"/>
      <c r="K472" s="210"/>
      <c r="L472" s="211"/>
      <c r="M472" s="211"/>
      <c r="N472" s="211"/>
    </row>
    <row r="473" spans="1:21" ht="21.95" customHeight="1" x14ac:dyDescent="0.2">
      <c r="A473" s="206" t="s">
        <v>3229</v>
      </c>
      <c r="B473" s="206" t="s">
        <v>3230</v>
      </c>
      <c r="C473" s="200">
        <v>4</v>
      </c>
      <c r="D473" s="200" t="s">
        <v>3222</v>
      </c>
      <c r="E473" s="207">
        <v>1200</v>
      </c>
      <c r="F473" s="207">
        <f t="shared" si="60"/>
        <v>4800</v>
      </c>
      <c r="G473" s="207"/>
      <c r="H473" s="207"/>
      <c r="I473" s="208"/>
      <c r="J473" s="209" t="s">
        <v>3231</v>
      </c>
      <c r="K473" s="210">
        <f>0.02*C473</f>
        <v>0.08</v>
      </c>
      <c r="L473" s="211"/>
      <c r="M473" s="211"/>
      <c r="N473" s="211"/>
    </row>
    <row r="474" spans="1:21" ht="20.100000000000001" customHeight="1" x14ac:dyDescent="0.2">
      <c r="A474" s="206" t="s">
        <v>3232</v>
      </c>
      <c r="B474" s="206" t="s">
        <v>3325</v>
      </c>
      <c r="C474" s="200">
        <v>1</v>
      </c>
      <c r="D474" s="200" t="s">
        <v>3234</v>
      </c>
      <c r="E474" s="207">
        <v>287900</v>
      </c>
      <c r="F474" s="207">
        <f t="shared" ref="F474:F476" si="61">INT(E474*C474)</f>
        <v>287900</v>
      </c>
      <c r="G474" s="207"/>
      <c r="H474" s="207"/>
      <c r="I474" s="208"/>
      <c r="J474" s="209" t="s">
        <v>3326</v>
      </c>
      <c r="K474" s="210"/>
      <c r="L474" s="211">
        <f>0.611*C474</f>
        <v>0.61099999999999999</v>
      </c>
      <c r="M474" s="211"/>
      <c r="N474" s="211"/>
    </row>
    <row r="475" spans="1:21" ht="20.100000000000001" customHeight="1" x14ac:dyDescent="0.2">
      <c r="A475" s="206" t="s">
        <v>3236</v>
      </c>
      <c r="B475" s="206" t="s">
        <v>3303</v>
      </c>
      <c r="C475" s="200">
        <v>2</v>
      </c>
      <c r="D475" s="200" t="s">
        <v>3234</v>
      </c>
      <c r="E475" s="207">
        <v>129300</v>
      </c>
      <c r="F475" s="207">
        <f t="shared" si="61"/>
        <v>258600</v>
      </c>
      <c r="G475" s="207"/>
      <c r="H475" s="207"/>
      <c r="I475" s="208"/>
      <c r="J475" s="209" t="s">
        <v>3304</v>
      </c>
      <c r="K475" s="210"/>
      <c r="L475" s="211">
        <f>0.468*C475</f>
        <v>0.93600000000000005</v>
      </c>
      <c r="M475" s="211"/>
      <c r="N475" s="211"/>
    </row>
    <row r="476" spans="1:21" ht="20.100000000000001" customHeight="1" x14ac:dyDescent="0.2">
      <c r="A476" s="206" t="s">
        <v>3236</v>
      </c>
      <c r="B476" s="206" t="s">
        <v>3233</v>
      </c>
      <c r="C476" s="200">
        <v>3</v>
      </c>
      <c r="D476" s="200" t="s">
        <v>3234</v>
      </c>
      <c r="E476" s="207">
        <v>66900</v>
      </c>
      <c r="F476" s="207">
        <f t="shared" si="61"/>
        <v>200700</v>
      </c>
      <c r="G476" s="207"/>
      <c r="H476" s="207"/>
      <c r="I476" s="208"/>
      <c r="J476" s="209" t="s">
        <v>3235</v>
      </c>
      <c r="K476" s="210"/>
      <c r="L476" s="211">
        <f>0.338*C476</f>
        <v>1.014</v>
      </c>
      <c r="M476" s="211"/>
      <c r="N476" s="211"/>
    </row>
    <row r="477" spans="1:21" ht="21.95" customHeight="1" x14ac:dyDescent="0.2">
      <c r="A477" s="206" t="s">
        <v>3240</v>
      </c>
      <c r="B477" s="206" t="s">
        <v>3327</v>
      </c>
      <c r="C477" s="200">
        <f>SUM(R467:R467)*0.003</f>
        <v>3</v>
      </c>
      <c r="D477" s="200" t="s">
        <v>1348</v>
      </c>
      <c r="E477" s="207">
        <f t="shared" ref="E477:E478" si="62">S477</f>
        <v>17675.400000000001</v>
      </c>
      <c r="F477" s="207">
        <f t="shared" ref="F477" si="63">C477*E477</f>
        <v>53026.200000000004</v>
      </c>
      <c r="G477" s="207"/>
      <c r="H477" s="207"/>
      <c r="I477" s="208"/>
      <c r="J477" s="209" t="s">
        <v>3328</v>
      </c>
      <c r="K477" s="210">
        <f>0.09*C477</f>
        <v>0.27</v>
      </c>
      <c r="L477" s="211"/>
      <c r="M477" s="211"/>
      <c r="N477" s="211">
        <f>0.07*C477</f>
        <v>0.21000000000000002</v>
      </c>
      <c r="O477" s="205">
        <v>6</v>
      </c>
      <c r="P477" s="205">
        <v>20</v>
      </c>
      <c r="Q477" s="205">
        <f t="shared" ref="Q477:Q478" si="64">O477*P477*0.0089</f>
        <v>1.0680000000000001</v>
      </c>
      <c r="R477" s="205">
        <v>16550</v>
      </c>
      <c r="S477" s="205">
        <f t="shared" ref="S477:S478" si="65">Q477*R477</f>
        <v>17675.400000000001</v>
      </c>
      <c r="T477" s="205">
        <f t="shared" ref="T477:T478" si="66">Q477*C477</f>
        <v>3.2040000000000002</v>
      </c>
    </row>
    <row r="478" spans="1:21" ht="21.95" customHeight="1" x14ac:dyDescent="0.2">
      <c r="A478" s="206" t="s">
        <v>3243</v>
      </c>
      <c r="B478" s="206" t="s">
        <v>3241</v>
      </c>
      <c r="C478" s="200">
        <f>(C475+C476)*0.4</f>
        <v>2</v>
      </c>
      <c r="D478" s="200" t="s">
        <v>1348</v>
      </c>
      <c r="E478" s="207">
        <f t="shared" si="62"/>
        <v>6628.2750000000005</v>
      </c>
      <c r="F478" s="207">
        <f>INT(E478*C478)</f>
        <v>13256</v>
      </c>
      <c r="G478" s="207"/>
      <c r="H478" s="207"/>
      <c r="I478" s="208"/>
      <c r="J478" s="209" t="s">
        <v>3242</v>
      </c>
      <c r="K478" s="210">
        <f>0.08*C478</f>
        <v>0.16</v>
      </c>
      <c r="L478" s="211"/>
      <c r="M478" s="211"/>
      <c r="N478" s="211">
        <f>0.06*C478</f>
        <v>0.12</v>
      </c>
      <c r="O478" s="205">
        <v>3</v>
      </c>
      <c r="P478" s="205">
        <v>15</v>
      </c>
      <c r="Q478" s="205">
        <f t="shared" si="64"/>
        <v>0.40050000000000002</v>
      </c>
      <c r="R478" s="205">
        <v>16550</v>
      </c>
      <c r="S478" s="205">
        <f t="shared" si="65"/>
        <v>6628.2750000000005</v>
      </c>
      <c r="T478" s="205">
        <f t="shared" si="66"/>
        <v>0.80100000000000005</v>
      </c>
    </row>
    <row r="479" spans="1:21" ht="21.95" customHeight="1" x14ac:dyDescent="0.2">
      <c r="A479" s="206" t="s">
        <v>3246</v>
      </c>
      <c r="B479" s="206" t="s">
        <v>3247</v>
      </c>
      <c r="C479" s="212">
        <f>SUM(C477:C478)</f>
        <v>5</v>
      </c>
      <c r="D479" s="200" t="s">
        <v>1348</v>
      </c>
      <c r="E479" s="207">
        <v>200</v>
      </c>
      <c r="F479" s="207">
        <f t="shared" ref="F479:F481" si="67">C479*E479</f>
        <v>1000</v>
      </c>
      <c r="G479" s="207"/>
      <c r="H479" s="207"/>
      <c r="I479" s="208"/>
      <c r="J479" s="209"/>
      <c r="K479" s="210"/>
      <c r="L479" s="211"/>
      <c r="M479" s="211"/>
      <c r="N479" s="211"/>
    </row>
    <row r="480" spans="1:21" ht="21.95" customHeight="1" x14ac:dyDescent="0.2">
      <c r="A480" s="206" t="s">
        <v>3248</v>
      </c>
      <c r="B480" s="206" t="s">
        <v>3249</v>
      </c>
      <c r="C480" s="212">
        <f>U480</f>
        <v>4.0049999999999999</v>
      </c>
      <c r="D480" s="200" t="s">
        <v>550</v>
      </c>
      <c r="E480" s="207">
        <v>2000</v>
      </c>
      <c r="F480" s="207">
        <f t="shared" si="67"/>
        <v>8010</v>
      </c>
      <c r="G480" s="207"/>
      <c r="H480" s="207"/>
      <c r="I480" s="208"/>
      <c r="J480" s="209"/>
      <c r="K480" s="210"/>
      <c r="L480" s="211"/>
      <c r="M480" s="211"/>
      <c r="N480" s="211"/>
      <c r="U480" s="213">
        <f>SUM(T477:T478)</f>
        <v>4.0049999999999999</v>
      </c>
    </row>
    <row r="481" spans="1:14" ht="21.95" customHeight="1" x14ac:dyDescent="0.2">
      <c r="A481" s="206" t="s">
        <v>3250</v>
      </c>
      <c r="B481" s="206" t="s">
        <v>3329</v>
      </c>
      <c r="C481" s="200">
        <v>1</v>
      </c>
      <c r="D481" s="200" t="s">
        <v>3222</v>
      </c>
      <c r="E481" s="207">
        <v>235000</v>
      </c>
      <c r="F481" s="207">
        <f t="shared" si="67"/>
        <v>235000</v>
      </c>
      <c r="G481" s="207"/>
      <c r="H481" s="207"/>
      <c r="I481" s="208"/>
      <c r="J481" s="209" t="s">
        <v>3252</v>
      </c>
      <c r="K481" s="210">
        <f>0.32*C481</f>
        <v>0.32</v>
      </c>
      <c r="L481" s="211"/>
      <c r="M481" s="211"/>
      <c r="N481" s="211"/>
    </row>
    <row r="482" spans="1:14" ht="20.100000000000001" customHeight="1" x14ac:dyDescent="0.2">
      <c r="A482" s="206" t="s">
        <v>3259</v>
      </c>
      <c r="B482" s="206" t="s">
        <v>3260</v>
      </c>
      <c r="C482" s="200">
        <v>1</v>
      </c>
      <c r="D482" s="200" t="s">
        <v>3234</v>
      </c>
      <c r="E482" s="207">
        <v>240000</v>
      </c>
      <c r="F482" s="207">
        <f>INT(C482*E482)</f>
        <v>240000</v>
      </c>
      <c r="G482" s="207"/>
      <c r="H482" s="208"/>
      <c r="I482" s="208"/>
      <c r="J482" s="209" t="s">
        <v>3261</v>
      </c>
      <c r="K482" s="210">
        <f>0.24*C482</f>
        <v>0.24</v>
      </c>
      <c r="L482" s="211"/>
      <c r="M482" s="211"/>
      <c r="N482" s="211"/>
    </row>
    <row r="483" spans="1:14" ht="21.95" customHeight="1" x14ac:dyDescent="0.2">
      <c r="A483" s="206" t="s">
        <v>3262</v>
      </c>
      <c r="B483" s="206" t="s">
        <v>3263</v>
      </c>
      <c r="C483" s="200">
        <v>5</v>
      </c>
      <c r="D483" s="200" t="s">
        <v>3264</v>
      </c>
      <c r="E483" s="207">
        <v>290</v>
      </c>
      <c r="F483" s="207">
        <f t="shared" ref="F483:F485" si="68">C483*E483</f>
        <v>1450</v>
      </c>
      <c r="G483" s="207"/>
      <c r="H483" s="207"/>
      <c r="I483" s="208"/>
      <c r="J483" s="209" t="s">
        <v>3265</v>
      </c>
      <c r="K483" s="210">
        <f>0.055*C483</f>
        <v>0.27500000000000002</v>
      </c>
      <c r="L483" s="211"/>
      <c r="M483" s="211"/>
      <c r="N483" s="211"/>
    </row>
    <row r="484" spans="1:14" ht="21.95" customHeight="1" x14ac:dyDescent="0.2">
      <c r="A484" s="206" t="s">
        <v>3272</v>
      </c>
      <c r="B484" s="206"/>
      <c r="C484" s="200">
        <v>1</v>
      </c>
      <c r="D484" s="200" t="s">
        <v>3222</v>
      </c>
      <c r="E484" s="207">
        <v>6000</v>
      </c>
      <c r="F484" s="207">
        <f t="shared" si="68"/>
        <v>6000</v>
      </c>
      <c r="G484" s="207"/>
      <c r="H484" s="207"/>
      <c r="I484" s="208"/>
      <c r="J484" s="209"/>
      <c r="K484" s="210"/>
      <c r="L484" s="211"/>
      <c r="M484" s="211"/>
      <c r="N484" s="211"/>
    </row>
    <row r="485" spans="1:14" ht="21.95" customHeight="1" x14ac:dyDescent="0.2">
      <c r="A485" s="206" t="s">
        <v>3273</v>
      </c>
      <c r="B485" s="206"/>
      <c r="C485" s="200">
        <v>1</v>
      </c>
      <c r="D485" s="200" t="s">
        <v>3222</v>
      </c>
      <c r="E485" s="207">
        <v>4000</v>
      </c>
      <c r="F485" s="207">
        <f t="shared" si="68"/>
        <v>4000</v>
      </c>
      <c r="G485" s="207"/>
      <c r="H485" s="207"/>
      <c r="I485" s="208"/>
      <c r="J485" s="209"/>
      <c r="K485" s="210"/>
      <c r="L485" s="211"/>
      <c r="M485" s="211"/>
      <c r="N485" s="211"/>
    </row>
    <row r="486" spans="1:14" ht="21.95" customHeight="1" x14ac:dyDescent="0.2">
      <c r="A486" s="200" t="s">
        <v>3274</v>
      </c>
      <c r="B486" s="206"/>
      <c r="C486" s="200"/>
      <c r="D486" s="200"/>
      <c r="E486" s="208"/>
      <c r="F486" s="208">
        <f>SUM(F467:F485)</f>
        <v>2116442.2000000002</v>
      </c>
      <c r="G486" s="208"/>
      <c r="H486" s="208"/>
      <c r="I486" s="208"/>
      <c r="J486" s="214"/>
      <c r="K486" s="210">
        <f>SUM(K467:K485)</f>
        <v>1.3450000000000002</v>
      </c>
      <c r="L486" s="210">
        <f>SUM(L467:L485)</f>
        <v>2.5609999999999999</v>
      </c>
      <c r="M486" s="210">
        <f>SUM(M467:M485)</f>
        <v>0</v>
      </c>
      <c r="N486" s="210">
        <f>SUM(N467:N485)</f>
        <v>0.33</v>
      </c>
    </row>
    <row r="487" spans="1:14" ht="21.95" customHeight="1" x14ac:dyDescent="0.2">
      <c r="A487" s="206"/>
      <c r="B487" s="206"/>
      <c r="C487" s="200"/>
      <c r="D487" s="200"/>
      <c r="E487" s="208"/>
      <c r="F487" s="208"/>
      <c r="G487" s="208"/>
      <c r="H487" s="208"/>
      <c r="I487" s="208"/>
      <c r="J487" s="209"/>
      <c r="K487" s="210"/>
      <c r="L487" s="211"/>
      <c r="M487" s="211"/>
      <c r="N487" s="211"/>
    </row>
    <row r="488" spans="1:14" ht="21.95" customHeight="1" x14ac:dyDescent="0.2">
      <c r="A488" s="215" t="s">
        <v>3275</v>
      </c>
      <c r="B488" s="206"/>
      <c r="C488" s="200"/>
      <c r="D488" s="200"/>
      <c r="E488" s="208"/>
      <c r="F488" s="208"/>
      <c r="G488" s="208"/>
      <c r="H488" s="208"/>
      <c r="I488" s="208"/>
      <c r="J488" s="209"/>
      <c r="K488" s="210"/>
      <c r="L488" s="211"/>
      <c r="M488" s="211"/>
      <c r="N488" s="211"/>
    </row>
    <row r="489" spans="1:14" ht="21.95" customHeight="1" x14ac:dyDescent="0.2">
      <c r="A489" s="206" t="s">
        <v>3276</v>
      </c>
      <c r="B489" s="206"/>
      <c r="C489" s="216">
        <f>K486</f>
        <v>1.3450000000000002</v>
      </c>
      <c r="D489" s="217" t="s">
        <v>3277</v>
      </c>
      <c r="E489" s="218"/>
      <c r="F489" s="208"/>
      <c r="G489" s="218">
        <v>104168</v>
      </c>
      <c r="H489" s="208">
        <f>INT(C489*G489)</f>
        <v>140105</v>
      </c>
      <c r="I489" s="208"/>
      <c r="J489" s="209"/>
      <c r="K489" s="210"/>
      <c r="L489" s="211"/>
      <c r="M489" s="211"/>
      <c r="N489" s="211"/>
    </row>
    <row r="490" spans="1:14" ht="21.95" customHeight="1" x14ac:dyDescent="0.2">
      <c r="A490" s="206" t="s">
        <v>3278</v>
      </c>
      <c r="B490" s="206"/>
      <c r="C490" s="216">
        <f>L486</f>
        <v>2.5609999999999999</v>
      </c>
      <c r="D490" s="217" t="s">
        <v>3277</v>
      </c>
      <c r="E490" s="218"/>
      <c r="F490" s="208"/>
      <c r="G490" s="218">
        <v>87861</v>
      </c>
      <c r="H490" s="208">
        <f>INT(C490*G490)</f>
        <v>225012</v>
      </c>
      <c r="I490" s="208"/>
      <c r="J490" s="209"/>
      <c r="K490" s="210"/>
      <c r="L490" s="211"/>
      <c r="M490" s="211"/>
      <c r="N490" s="211"/>
    </row>
    <row r="491" spans="1:14" ht="21.95" customHeight="1" x14ac:dyDescent="0.2">
      <c r="A491" s="206" t="s">
        <v>3279</v>
      </c>
      <c r="B491" s="206"/>
      <c r="C491" s="216">
        <f>M486</f>
        <v>0</v>
      </c>
      <c r="D491" s="217" t="s">
        <v>3277</v>
      </c>
      <c r="E491" s="218"/>
      <c r="F491" s="208"/>
      <c r="G491" s="218">
        <v>92341</v>
      </c>
      <c r="H491" s="208">
        <f>INT(C491*G491)</f>
        <v>0</v>
      </c>
      <c r="I491" s="208"/>
      <c r="J491" s="209"/>
      <c r="K491" s="210"/>
      <c r="L491" s="211"/>
      <c r="M491" s="211"/>
      <c r="N491" s="211"/>
    </row>
    <row r="492" spans="1:14" ht="21.95" customHeight="1" x14ac:dyDescent="0.2">
      <c r="A492" s="206" t="s">
        <v>3280</v>
      </c>
      <c r="B492" s="206"/>
      <c r="C492" s="216">
        <f>N486</f>
        <v>0.33</v>
      </c>
      <c r="D492" s="217" t="s">
        <v>3277</v>
      </c>
      <c r="E492" s="218"/>
      <c r="F492" s="208"/>
      <c r="G492" s="218">
        <v>86008</v>
      </c>
      <c r="H492" s="208">
        <f>INT(C492*G492)</f>
        <v>28382</v>
      </c>
      <c r="I492" s="208"/>
      <c r="J492" s="209"/>
      <c r="K492" s="210"/>
      <c r="L492" s="211"/>
      <c r="M492" s="211"/>
      <c r="N492" s="211"/>
    </row>
    <row r="493" spans="1:14" ht="21.95" customHeight="1" x14ac:dyDescent="0.2">
      <c r="A493" s="200" t="s">
        <v>3281</v>
      </c>
      <c r="B493" s="206"/>
      <c r="C493" s="200"/>
      <c r="D493" s="200"/>
      <c r="E493" s="208"/>
      <c r="F493" s="208"/>
      <c r="G493" s="208"/>
      <c r="H493" s="208">
        <f>SUM(H489:H492)</f>
        <v>393499</v>
      </c>
      <c r="I493" s="208"/>
      <c r="J493" s="209"/>
      <c r="K493" s="210"/>
      <c r="L493" s="211"/>
      <c r="M493" s="211"/>
      <c r="N493" s="211"/>
    </row>
    <row r="494" spans="1:14" s="198" customFormat="1" ht="21.95" customHeight="1" x14ac:dyDescent="0.15">
      <c r="A494" s="219"/>
      <c r="B494" s="191"/>
      <c r="C494" s="192"/>
      <c r="D494" s="193"/>
      <c r="E494" s="194"/>
      <c r="F494" s="194"/>
      <c r="G494" s="194"/>
      <c r="H494" s="194"/>
      <c r="I494" s="194"/>
      <c r="J494" s="195"/>
      <c r="K494" s="196"/>
      <c r="L494" s="197"/>
      <c r="M494" s="197"/>
      <c r="N494" s="197"/>
    </row>
    <row r="495" spans="1:14" ht="21.95" customHeight="1" x14ac:dyDescent="0.2">
      <c r="A495" s="215" t="s">
        <v>3282</v>
      </c>
      <c r="B495" s="206"/>
      <c r="C495" s="200"/>
      <c r="D495" s="200"/>
      <c r="E495" s="220"/>
      <c r="F495" s="208"/>
      <c r="G495" s="208"/>
      <c r="H495" s="208"/>
      <c r="I495" s="208"/>
      <c r="J495" s="221"/>
      <c r="K495" s="210"/>
      <c r="L495" s="211"/>
      <c r="M495" s="211"/>
    </row>
    <row r="496" spans="1:14" ht="21.95" customHeight="1" x14ac:dyDescent="0.2">
      <c r="A496" s="200" t="s">
        <v>2147</v>
      </c>
      <c r="B496" s="206"/>
      <c r="C496" s="200"/>
      <c r="D496" s="200"/>
      <c r="E496" s="220"/>
      <c r="F496" s="208"/>
      <c r="G496" s="218"/>
      <c r="H496" s="208"/>
      <c r="I496" s="208">
        <f>F486</f>
        <v>2116442.2000000002</v>
      </c>
      <c r="J496" s="221"/>
      <c r="K496" s="210"/>
      <c r="L496" s="211"/>
      <c r="M496" s="211"/>
    </row>
    <row r="497" spans="1:21" ht="21.95" customHeight="1" x14ac:dyDescent="0.25">
      <c r="A497" s="200" t="s">
        <v>2148</v>
      </c>
      <c r="B497" s="206" t="s">
        <v>3283</v>
      </c>
      <c r="C497" s="222">
        <v>0.78</v>
      </c>
      <c r="D497" s="200" t="s">
        <v>3284</v>
      </c>
      <c r="E497" s="220"/>
      <c r="F497" s="208"/>
      <c r="G497" s="218"/>
      <c r="H497" s="208"/>
      <c r="I497" s="208">
        <f>I496*C497*0.01</f>
        <v>16508.249160000003</v>
      </c>
      <c r="J497" s="221"/>
      <c r="K497" s="210"/>
      <c r="L497" s="211"/>
      <c r="M497" s="211"/>
      <c r="T497" s="223"/>
      <c r="U497" s="224"/>
    </row>
    <row r="498" spans="1:21" ht="21.95" customHeight="1" x14ac:dyDescent="0.25">
      <c r="A498" s="200" t="s">
        <v>3285</v>
      </c>
      <c r="B498" s="206"/>
      <c r="C498" s="222"/>
      <c r="D498" s="200"/>
      <c r="E498" s="220"/>
      <c r="F498" s="208"/>
      <c r="G498" s="218"/>
      <c r="H498" s="208"/>
      <c r="I498" s="208">
        <f>SUM(I496:I497)</f>
        <v>2132950.4491600003</v>
      </c>
      <c r="J498" s="221"/>
      <c r="K498" s="210"/>
      <c r="L498" s="211"/>
      <c r="M498" s="211"/>
      <c r="T498" s="223"/>
      <c r="U498" s="224"/>
    </row>
    <row r="499" spans="1:21" ht="21.95" customHeight="1" x14ac:dyDescent="0.25">
      <c r="A499" s="200" t="s">
        <v>3286</v>
      </c>
      <c r="B499" s="206"/>
      <c r="C499" s="222"/>
      <c r="D499" s="200"/>
      <c r="E499" s="220"/>
      <c r="F499" s="208"/>
      <c r="G499" s="218"/>
      <c r="H499" s="208"/>
      <c r="I499" s="208">
        <f>H493</f>
        <v>393499</v>
      </c>
      <c r="J499" s="221"/>
      <c r="K499" s="210"/>
      <c r="L499" s="211"/>
      <c r="M499" s="211"/>
      <c r="T499" s="223"/>
      <c r="U499" s="224"/>
    </row>
    <row r="500" spans="1:21" ht="21.95" customHeight="1" x14ac:dyDescent="0.25">
      <c r="A500" s="200" t="s">
        <v>2150</v>
      </c>
      <c r="B500" s="206" t="s">
        <v>3287</v>
      </c>
      <c r="C500" s="222">
        <v>122.12</v>
      </c>
      <c r="D500" s="200" t="s">
        <v>3284</v>
      </c>
      <c r="E500" s="220"/>
      <c r="F500" s="208"/>
      <c r="G500" s="218"/>
      <c r="H500" s="208"/>
      <c r="I500" s="208">
        <f>I499*C500*0.01</f>
        <v>480540.97880000004</v>
      </c>
      <c r="J500" s="221"/>
      <c r="K500" s="210"/>
      <c r="L500" s="211"/>
      <c r="M500" s="211"/>
      <c r="T500" s="223"/>
      <c r="U500" s="224"/>
    </row>
    <row r="501" spans="1:21" ht="21.95" customHeight="1" x14ac:dyDescent="0.25">
      <c r="A501" s="200" t="s">
        <v>2151</v>
      </c>
      <c r="B501" s="206" t="s">
        <v>3288</v>
      </c>
      <c r="C501" s="222">
        <v>33.85</v>
      </c>
      <c r="D501" s="200" t="s">
        <v>3284</v>
      </c>
      <c r="E501" s="220"/>
      <c r="F501" s="208"/>
      <c r="G501" s="218"/>
      <c r="H501" s="208"/>
      <c r="I501" s="208">
        <f>I500*C501*0.01</f>
        <v>162663.12132380001</v>
      </c>
      <c r="J501" s="221"/>
      <c r="K501" s="210"/>
      <c r="L501" s="211"/>
      <c r="M501" s="211"/>
      <c r="T501" s="223"/>
      <c r="U501" s="224"/>
    </row>
    <row r="502" spans="1:21" ht="21.95" customHeight="1" x14ac:dyDescent="0.25">
      <c r="A502" s="200" t="s">
        <v>3285</v>
      </c>
      <c r="B502" s="206"/>
      <c r="C502" s="222"/>
      <c r="D502" s="200"/>
      <c r="E502" s="220"/>
      <c r="F502" s="208"/>
      <c r="G502" s="218"/>
      <c r="H502" s="208"/>
      <c r="I502" s="208">
        <f>I500+I501</f>
        <v>643204.1001238001</v>
      </c>
      <c r="J502" s="221"/>
      <c r="K502" s="210"/>
      <c r="L502" s="211"/>
      <c r="M502" s="211"/>
      <c r="T502" s="223"/>
      <c r="U502" s="224"/>
    </row>
    <row r="503" spans="1:21" ht="21.95" customHeight="1" x14ac:dyDescent="0.25">
      <c r="A503" s="200" t="s">
        <v>3289</v>
      </c>
      <c r="B503" s="206" t="s">
        <v>3290</v>
      </c>
      <c r="C503" s="222">
        <v>5.39</v>
      </c>
      <c r="D503" s="200" t="s">
        <v>3284</v>
      </c>
      <c r="E503" s="220"/>
      <c r="F503" s="208"/>
      <c r="G503" s="218"/>
      <c r="H503" s="208"/>
      <c r="I503" s="208">
        <f>I498*C503*0.01</f>
        <v>114966.02920972402</v>
      </c>
      <c r="J503" s="221"/>
      <c r="K503" s="210"/>
      <c r="L503" s="211"/>
      <c r="M503" s="211"/>
      <c r="T503" s="223"/>
      <c r="U503" s="224"/>
    </row>
    <row r="504" spans="1:21" ht="21.95" customHeight="1" x14ac:dyDescent="0.25">
      <c r="A504" s="200" t="s">
        <v>3291</v>
      </c>
      <c r="B504" s="206"/>
      <c r="C504" s="222"/>
      <c r="D504" s="200"/>
      <c r="E504" s="220"/>
      <c r="F504" s="208"/>
      <c r="G504" s="218"/>
      <c r="H504" s="208"/>
      <c r="I504" s="208">
        <f>I498+I502+I503</f>
        <v>2891120.5784935248</v>
      </c>
      <c r="J504" s="221"/>
      <c r="K504" s="210"/>
      <c r="L504" s="211"/>
      <c r="M504" s="211"/>
      <c r="T504" s="223"/>
      <c r="U504" s="224"/>
    </row>
    <row r="505" spans="1:21" ht="21.95" customHeight="1" x14ac:dyDescent="0.25">
      <c r="A505" s="200" t="s">
        <v>2170</v>
      </c>
      <c r="B505" s="206" t="s">
        <v>3292</v>
      </c>
      <c r="C505" s="222">
        <v>7</v>
      </c>
      <c r="D505" s="200" t="s">
        <v>3284</v>
      </c>
      <c r="E505" s="220"/>
      <c r="F505" s="208"/>
      <c r="G505" s="218"/>
      <c r="H505" s="208"/>
      <c r="I505" s="208">
        <f>I504*C505*0.01</f>
        <v>202378.44049454675</v>
      </c>
      <c r="J505" s="221"/>
      <c r="K505" s="210"/>
      <c r="L505" s="211"/>
      <c r="M505" s="211"/>
      <c r="T505" s="223"/>
      <c r="U505" s="224"/>
    </row>
    <row r="506" spans="1:21" ht="21.95" customHeight="1" x14ac:dyDescent="0.25">
      <c r="A506" s="200" t="s">
        <v>3293</v>
      </c>
      <c r="B506" s="206" t="s">
        <v>3294</v>
      </c>
      <c r="C506" s="222">
        <v>25</v>
      </c>
      <c r="D506" s="200" t="s">
        <v>3284</v>
      </c>
      <c r="E506" s="220"/>
      <c r="F506" s="208"/>
      <c r="G506" s="218"/>
      <c r="H506" s="208"/>
      <c r="I506" s="208">
        <f>(I502+I503+I505)*C506*0.01</f>
        <v>240137.14245701776</v>
      </c>
      <c r="J506" s="221"/>
      <c r="K506" s="210"/>
      <c r="L506" s="211"/>
      <c r="M506" s="211"/>
      <c r="T506" s="223"/>
      <c r="U506" s="224"/>
    </row>
    <row r="507" spans="1:21" ht="21.95" customHeight="1" x14ac:dyDescent="0.2">
      <c r="A507" s="200" t="s">
        <v>3295</v>
      </c>
      <c r="B507" s="225"/>
      <c r="C507" s="200" t="s">
        <v>68</v>
      </c>
      <c r="D507" s="200" t="s">
        <v>68</v>
      </c>
      <c r="E507" s="220"/>
      <c r="F507" s="208"/>
      <c r="G507" s="218"/>
      <c r="H507" s="208"/>
      <c r="I507" s="208">
        <f>I504+I505+I506</f>
        <v>3333636.1614450892</v>
      </c>
      <c r="J507" s="221"/>
      <c r="K507" s="210"/>
      <c r="L507" s="211"/>
      <c r="M507" s="211"/>
    </row>
    <row r="508" spans="1:21" ht="21.95" customHeight="1" x14ac:dyDescent="0.2">
      <c r="A508" s="200" t="s">
        <v>3296</v>
      </c>
      <c r="B508" s="217"/>
      <c r="C508" s="222">
        <v>10</v>
      </c>
      <c r="D508" s="226" t="s">
        <v>3297</v>
      </c>
      <c r="E508" s="220"/>
      <c r="F508" s="208"/>
      <c r="G508" s="218"/>
      <c r="H508" s="208"/>
      <c r="I508" s="208">
        <f>I507*10%</f>
        <v>333363.61614450894</v>
      </c>
      <c r="J508" s="221"/>
      <c r="K508" s="210"/>
      <c r="L508" s="211"/>
      <c r="M508" s="211"/>
    </row>
    <row r="509" spans="1:21" ht="21.95" customHeight="1" x14ac:dyDescent="0.2">
      <c r="A509" s="200" t="s">
        <v>3298</v>
      </c>
      <c r="B509" s="217"/>
      <c r="C509" s="200"/>
      <c r="D509" s="200"/>
      <c r="E509" s="220"/>
      <c r="F509" s="208"/>
      <c r="G509" s="218"/>
      <c r="H509" s="227" t="s">
        <v>3299</v>
      </c>
      <c r="I509" s="208">
        <f>ROUNDDOWN((I507+I508),-3)</f>
        <v>3666000</v>
      </c>
      <c r="J509" s="221"/>
      <c r="K509" s="210"/>
      <c r="L509" s="211"/>
      <c r="M509" s="211"/>
    </row>
    <row r="510" spans="1:21" ht="21.95" customHeight="1" x14ac:dyDescent="0.2">
      <c r="A510" s="200"/>
      <c r="B510" s="217"/>
      <c r="C510" s="200"/>
      <c r="D510" s="200"/>
      <c r="E510" s="220"/>
      <c r="F510" s="208"/>
      <c r="G510" s="218"/>
      <c r="H510" s="227"/>
      <c r="I510" s="208"/>
      <c r="J510" s="221"/>
      <c r="K510" s="210"/>
      <c r="L510" s="211"/>
      <c r="M510" s="211"/>
    </row>
    <row r="511" spans="1:21" ht="21.95" customHeight="1" x14ac:dyDescent="0.2">
      <c r="A511" s="200"/>
      <c r="B511" s="217"/>
      <c r="C511" s="200"/>
      <c r="D511" s="200"/>
      <c r="E511" s="220"/>
      <c r="F511" s="208"/>
      <c r="G511" s="218"/>
      <c r="H511" s="227"/>
      <c r="I511" s="208"/>
      <c r="J511" s="221"/>
      <c r="K511" s="210"/>
      <c r="L511" s="211"/>
      <c r="M511" s="211"/>
    </row>
    <row r="512" spans="1:21" ht="21.95" customHeight="1" x14ac:dyDescent="0.2">
      <c r="A512" s="200"/>
      <c r="B512" s="217"/>
      <c r="C512" s="200"/>
      <c r="D512" s="200"/>
      <c r="E512" s="220"/>
      <c r="F512" s="208"/>
      <c r="G512" s="218"/>
      <c r="H512" s="227"/>
      <c r="I512" s="208"/>
      <c r="J512" s="221"/>
      <c r="K512" s="210"/>
      <c r="L512" s="211"/>
      <c r="M512" s="211"/>
    </row>
    <row r="513" spans="1:13" ht="21.95" customHeight="1" x14ac:dyDescent="0.2">
      <c r="A513" s="200"/>
      <c r="B513" s="217"/>
      <c r="C513" s="200"/>
      <c r="D513" s="200"/>
      <c r="E513" s="220"/>
      <c r="F513" s="208"/>
      <c r="G513" s="218"/>
      <c r="H513" s="227"/>
      <c r="I513" s="208"/>
      <c r="J513" s="221"/>
      <c r="K513" s="210"/>
      <c r="L513" s="211"/>
      <c r="M513" s="211"/>
    </row>
    <row r="514" spans="1:13" ht="21.95" customHeight="1" x14ac:dyDescent="0.2">
      <c r="A514" s="200"/>
      <c r="B514" s="217"/>
      <c r="C514" s="200"/>
      <c r="D514" s="200"/>
      <c r="E514" s="220"/>
      <c r="F514" s="208"/>
      <c r="G514" s="218"/>
      <c r="H514" s="227"/>
      <c r="I514" s="208"/>
      <c r="J514" s="221"/>
      <c r="K514" s="210"/>
      <c r="L514" s="211"/>
      <c r="M514" s="211"/>
    </row>
    <row r="515" spans="1:13" ht="21.95" customHeight="1" x14ac:dyDescent="0.2">
      <c r="A515" s="200"/>
      <c r="B515" s="217"/>
      <c r="C515" s="200"/>
      <c r="D515" s="200"/>
      <c r="E515" s="220"/>
      <c r="F515" s="208"/>
      <c r="G515" s="218"/>
      <c r="H515" s="227"/>
      <c r="I515" s="208"/>
      <c r="J515" s="221"/>
      <c r="K515" s="210"/>
      <c r="L515" s="211"/>
      <c r="M515" s="211"/>
    </row>
    <row r="516" spans="1:13" ht="21.95" customHeight="1" x14ac:dyDescent="0.2">
      <c r="A516" s="200"/>
      <c r="B516" s="217"/>
      <c r="C516" s="200"/>
      <c r="D516" s="200"/>
      <c r="E516" s="220"/>
      <c r="F516" s="208"/>
      <c r="G516" s="218"/>
      <c r="H516" s="227"/>
      <c r="I516" s="208"/>
      <c r="J516" s="221"/>
      <c r="K516" s="210"/>
      <c r="L516" s="211"/>
      <c r="M516" s="211"/>
    </row>
    <row r="517" spans="1:13" ht="21.95" customHeight="1" x14ac:dyDescent="0.2">
      <c r="A517" s="200"/>
      <c r="B517" s="217"/>
      <c r="C517" s="200"/>
      <c r="D517" s="200"/>
      <c r="E517" s="220"/>
      <c r="F517" s="208"/>
      <c r="G517" s="218"/>
      <c r="H517" s="227"/>
      <c r="I517" s="208"/>
      <c r="J517" s="221"/>
      <c r="K517" s="210"/>
      <c r="L517" s="211"/>
      <c r="M517" s="211"/>
    </row>
    <row r="518" spans="1:13" ht="21.95" customHeight="1" x14ac:dyDescent="0.2">
      <c r="A518" s="200"/>
      <c r="B518" s="217"/>
      <c r="C518" s="200"/>
      <c r="D518" s="200"/>
      <c r="E518" s="220"/>
      <c r="F518" s="208"/>
      <c r="G518" s="218"/>
      <c r="H518" s="227"/>
      <c r="I518" s="208"/>
      <c r="J518" s="221"/>
      <c r="K518" s="210"/>
      <c r="L518" s="211"/>
      <c r="M518" s="211"/>
    </row>
    <row r="519" spans="1:13" ht="21.95" customHeight="1" x14ac:dyDescent="0.2">
      <c r="A519" s="200"/>
      <c r="B519" s="217"/>
      <c r="C519" s="200"/>
      <c r="D519" s="200"/>
      <c r="E519" s="220"/>
      <c r="F519" s="208"/>
      <c r="G519" s="218"/>
      <c r="H519" s="227"/>
      <c r="I519" s="208"/>
      <c r="J519" s="221"/>
      <c r="K519" s="210"/>
      <c r="L519" s="211"/>
      <c r="M519" s="211"/>
    </row>
    <row r="520" spans="1:13" ht="21.95" customHeight="1" x14ac:dyDescent="0.2">
      <c r="A520" s="200"/>
      <c r="B520" s="217"/>
      <c r="C520" s="200"/>
      <c r="D520" s="200"/>
      <c r="E520" s="220"/>
      <c r="F520" s="208"/>
      <c r="G520" s="218"/>
      <c r="H520" s="227"/>
      <c r="I520" s="208"/>
      <c r="J520" s="221"/>
      <c r="K520" s="210"/>
      <c r="L520" s="211"/>
      <c r="M520" s="211"/>
    </row>
    <row r="521" spans="1:13" ht="21.95" customHeight="1" x14ac:dyDescent="0.2">
      <c r="A521" s="200"/>
      <c r="B521" s="217"/>
      <c r="C521" s="200"/>
      <c r="D521" s="200"/>
      <c r="E521" s="220"/>
      <c r="F521" s="208"/>
      <c r="G521" s="218"/>
      <c r="H521" s="227"/>
      <c r="I521" s="208"/>
      <c r="J521" s="221"/>
      <c r="K521" s="210"/>
      <c r="L521" s="211"/>
      <c r="M521" s="211"/>
    </row>
    <row r="522" spans="1:13" ht="21.95" customHeight="1" x14ac:dyDescent="0.2">
      <c r="A522" s="200"/>
      <c r="B522" s="217"/>
      <c r="C522" s="200"/>
      <c r="D522" s="200"/>
      <c r="E522" s="220"/>
      <c r="F522" s="208"/>
      <c r="G522" s="218"/>
      <c r="H522" s="227"/>
      <c r="I522" s="208"/>
      <c r="J522" s="221"/>
      <c r="K522" s="210"/>
      <c r="L522" s="211"/>
      <c r="M522" s="211"/>
    </row>
    <row r="523" spans="1:13" ht="21.95" customHeight="1" x14ac:dyDescent="0.2">
      <c r="A523" s="200"/>
      <c r="B523" s="217"/>
      <c r="C523" s="200"/>
      <c r="D523" s="200"/>
      <c r="E523" s="220"/>
      <c r="F523" s="208"/>
      <c r="G523" s="218"/>
      <c r="H523" s="227"/>
      <c r="I523" s="208"/>
      <c r="J523" s="221"/>
      <c r="K523" s="210"/>
      <c r="L523" s="211"/>
      <c r="M523" s="211"/>
    </row>
    <row r="524" spans="1:13" ht="21.95" customHeight="1" x14ac:dyDescent="0.2">
      <c r="A524" s="200"/>
      <c r="B524" s="217"/>
      <c r="C524" s="200"/>
      <c r="D524" s="200"/>
      <c r="E524" s="220"/>
      <c r="F524" s="208"/>
      <c r="G524" s="218"/>
      <c r="H524" s="227"/>
      <c r="I524" s="208"/>
      <c r="J524" s="221"/>
      <c r="K524" s="210"/>
      <c r="L524" s="211"/>
      <c r="M524" s="211"/>
    </row>
    <row r="525" spans="1:13" ht="21.95" customHeight="1" x14ac:dyDescent="0.2">
      <c r="A525" s="200"/>
      <c r="B525" s="217"/>
      <c r="C525" s="200"/>
      <c r="D525" s="200"/>
      <c r="E525" s="220"/>
      <c r="F525" s="208"/>
      <c r="G525" s="218"/>
      <c r="H525" s="227"/>
      <c r="I525" s="208"/>
      <c r="J525" s="221"/>
      <c r="K525" s="210"/>
      <c r="L525" s="211"/>
      <c r="M525" s="211"/>
    </row>
    <row r="526" spans="1:13" ht="21.95" customHeight="1" x14ac:dyDescent="0.2">
      <c r="A526" s="200"/>
      <c r="B526" s="217"/>
      <c r="C526" s="200"/>
      <c r="D526" s="200"/>
      <c r="E526" s="220"/>
      <c r="F526" s="208"/>
      <c r="G526" s="218"/>
      <c r="H526" s="227"/>
      <c r="I526" s="208"/>
      <c r="J526" s="221"/>
      <c r="K526" s="210"/>
      <c r="L526" s="211"/>
      <c r="M526" s="211"/>
    </row>
    <row r="527" spans="1:13" ht="21.95" customHeight="1" x14ac:dyDescent="0.2">
      <c r="A527" s="200"/>
      <c r="B527" s="217"/>
      <c r="C527" s="200"/>
      <c r="D527" s="200"/>
      <c r="E527" s="220"/>
      <c r="F527" s="208"/>
      <c r="G527" s="218"/>
      <c r="H527" s="227"/>
      <c r="I527" s="208"/>
      <c r="J527" s="221"/>
      <c r="K527" s="210"/>
      <c r="L527" s="211"/>
      <c r="M527" s="211"/>
    </row>
    <row r="528" spans="1:13" ht="21.95" customHeight="1" x14ac:dyDescent="0.2">
      <c r="A528" s="200"/>
      <c r="B528" s="217"/>
      <c r="C528" s="200"/>
      <c r="D528" s="200"/>
      <c r="E528" s="220"/>
      <c r="F528" s="208"/>
      <c r="G528" s="218"/>
      <c r="H528" s="227"/>
      <c r="I528" s="208"/>
      <c r="J528" s="221"/>
      <c r="K528" s="210"/>
      <c r="L528" s="211"/>
      <c r="M528" s="211"/>
    </row>
    <row r="529" spans="1:21" ht="21.95" customHeight="1" x14ac:dyDescent="0.2">
      <c r="A529" s="200"/>
      <c r="B529" s="217"/>
      <c r="C529" s="200"/>
      <c r="D529" s="200"/>
      <c r="E529" s="220"/>
      <c r="F529" s="208"/>
      <c r="G529" s="218"/>
      <c r="H529" s="227"/>
      <c r="I529" s="208"/>
      <c r="J529" s="221"/>
      <c r="K529" s="210"/>
      <c r="L529" s="211"/>
      <c r="M529" s="211"/>
    </row>
    <row r="530" spans="1:21" s="198" customFormat="1" ht="21.95" customHeight="1" x14ac:dyDescent="0.15">
      <c r="A530" s="219"/>
      <c r="B530" s="191"/>
      <c r="C530" s="192"/>
      <c r="D530" s="193"/>
      <c r="E530" s="194"/>
      <c r="F530" s="194"/>
      <c r="G530" s="194"/>
      <c r="H530" s="194"/>
      <c r="I530" s="194"/>
      <c r="J530" s="195"/>
      <c r="K530" s="196"/>
      <c r="L530" s="197"/>
      <c r="M530" s="197"/>
      <c r="N530" s="197"/>
    </row>
    <row r="531" spans="1:21" s="198" customFormat="1" ht="21.95" customHeight="1" x14ac:dyDescent="0.15">
      <c r="A531" s="190" t="s">
        <v>3330</v>
      </c>
      <c r="B531" s="191"/>
      <c r="C531" s="192"/>
      <c r="D531" s="193"/>
      <c r="E531" s="194"/>
      <c r="F531" s="194"/>
      <c r="G531" s="194"/>
      <c r="H531" s="194"/>
      <c r="I531" s="194"/>
      <c r="J531" s="195"/>
      <c r="K531" s="196"/>
      <c r="L531" s="197"/>
      <c r="M531" s="197"/>
      <c r="N531" s="197"/>
    </row>
    <row r="532" spans="1:21" ht="21.95" customHeight="1" x14ac:dyDescent="0.2">
      <c r="A532" s="199" t="s">
        <v>3217</v>
      </c>
      <c r="B532" s="200"/>
      <c r="C532" s="200"/>
      <c r="D532" s="200"/>
      <c r="E532" s="201"/>
      <c r="F532" s="201"/>
      <c r="G532" s="201"/>
      <c r="H532" s="201"/>
      <c r="I532" s="201"/>
      <c r="J532" s="202"/>
      <c r="K532" s="203"/>
      <c r="L532" s="204"/>
      <c r="M532" s="204"/>
      <c r="N532" s="204"/>
    </row>
    <row r="533" spans="1:21" ht="21.95" customHeight="1" x14ac:dyDescent="0.2">
      <c r="A533" s="206" t="s">
        <v>3218</v>
      </c>
      <c r="B533" s="206" t="s">
        <v>3331</v>
      </c>
      <c r="C533" s="200">
        <v>1</v>
      </c>
      <c r="D533" s="200" t="s">
        <v>492</v>
      </c>
      <c r="E533" s="207">
        <f>ROUNDDOWN(U533,-3)</f>
        <v>360000</v>
      </c>
      <c r="F533" s="207">
        <f>C533*E533</f>
        <v>360000</v>
      </c>
      <c r="G533" s="207"/>
      <c r="H533" s="207"/>
      <c r="I533" s="208"/>
      <c r="J533" s="202"/>
      <c r="K533" s="203"/>
      <c r="L533" s="204"/>
      <c r="M533" s="204"/>
      <c r="N533" s="204"/>
      <c r="Q533" s="205">
        <v>600</v>
      </c>
      <c r="R533" s="205">
        <v>600</v>
      </c>
      <c r="S533" s="205">
        <f>Q533*R533</f>
        <v>360000</v>
      </c>
      <c r="T533" s="205">
        <f>S533/90000</f>
        <v>4</v>
      </c>
      <c r="U533" s="205">
        <f>T533*90000</f>
        <v>360000</v>
      </c>
    </row>
    <row r="534" spans="1:21" ht="21.95" customHeight="1" x14ac:dyDescent="0.2">
      <c r="A534" s="206" t="s">
        <v>3220</v>
      </c>
      <c r="B534" s="206" t="s">
        <v>3332</v>
      </c>
      <c r="C534" s="200">
        <v>1</v>
      </c>
      <c r="D534" s="200" t="s">
        <v>3222</v>
      </c>
      <c r="E534" s="207">
        <f>ROUNDDOWN(U534,-3)</f>
        <v>41000</v>
      </c>
      <c r="F534" s="207">
        <f t="shared" ref="F534:F539" si="69">C534*E534</f>
        <v>41000</v>
      </c>
      <c r="G534" s="207"/>
      <c r="H534" s="207"/>
      <c r="I534" s="208"/>
      <c r="J534" s="209"/>
      <c r="K534" s="210"/>
      <c r="L534" s="211"/>
      <c r="M534" s="211"/>
      <c r="N534" s="211"/>
      <c r="Q534" s="205">
        <f>SUM(Q533:Q533)-100</f>
        <v>500</v>
      </c>
      <c r="R534" s="205">
        <f>SUM(R533:R533)-100</f>
        <v>500</v>
      </c>
      <c r="S534" s="205">
        <f>Q534*R534</f>
        <v>250000</v>
      </c>
      <c r="T534" s="205">
        <f>S534/90000</f>
        <v>2.7777777777777777</v>
      </c>
      <c r="U534" s="205">
        <f>T534*15000</f>
        <v>41666.666666666664</v>
      </c>
    </row>
    <row r="535" spans="1:21" ht="21.95" customHeight="1" x14ac:dyDescent="0.2">
      <c r="A535" s="206" t="s">
        <v>2757</v>
      </c>
      <c r="B535" s="206" t="s">
        <v>3223</v>
      </c>
      <c r="C535" s="200">
        <v>1</v>
      </c>
      <c r="D535" s="200" t="s">
        <v>3222</v>
      </c>
      <c r="E535" s="207">
        <v>3600</v>
      </c>
      <c r="F535" s="207">
        <f t="shared" si="69"/>
        <v>3600</v>
      </c>
      <c r="G535" s="207"/>
      <c r="H535" s="207"/>
      <c r="I535" s="208"/>
      <c r="J535" s="209"/>
      <c r="K535" s="210"/>
      <c r="L535" s="211"/>
      <c r="M535" s="211"/>
      <c r="N535" s="211"/>
    </row>
    <row r="536" spans="1:21" ht="21.95" customHeight="1" x14ac:dyDescent="0.2">
      <c r="A536" s="206" t="s">
        <v>2757</v>
      </c>
      <c r="B536" s="206" t="s">
        <v>3224</v>
      </c>
      <c r="C536" s="200">
        <f>SUM(C540:C542)-1</f>
        <v>4</v>
      </c>
      <c r="D536" s="200" t="s">
        <v>3222</v>
      </c>
      <c r="E536" s="207">
        <v>500</v>
      </c>
      <c r="F536" s="207">
        <f t="shared" si="69"/>
        <v>2000</v>
      </c>
      <c r="G536" s="207"/>
      <c r="H536" s="207"/>
      <c r="I536" s="208"/>
      <c r="J536" s="209"/>
      <c r="K536" s="210"/>
      <c r="L536" s="211"/>
      <c r="M536" s="211"/>
      <c r="N536" s="211"/>
    </row>
    <row r="537" spans="1:21" ht="21.95" customHeight="1" x14ac:dyDescent="0.2">
      <c r="A537" s="206" t="s">
        <v>3225</v>
      </c>
      <c r="B537" s="206" t="s">
        <v>3226</v>
      </c>
      <c r="C537" s="200">
        <v>1</v>
      </c>
      <c r="D537" s="200" t="s">
        <v>3222</v>
      </c>
      <c r="E537" s="207">
        <v>6000</v>
      </c>
      <c r="F537" s="207">
        <f t="shared" si="69"/>
        <v>6000</v>
      </c>
      <c r="G537" s="207"/>
      <c r="H537" s="207"/>
      <c r="I537" s="208"/>
      <c r="J537" s="209"/>
      <c r="K537" s="210"/>
      <c r="L537" s="211"/>
      <c r="M537" s="211"/>
      <c r="N537" s="211"/>
    </row>
    <row r="538" spans="1:21" ht="21.95" customHeight="1" x14ac:dyDescent="0.2">
      <c r="A538" s="206" t="s">
        <v>3227</v>
      </c>
      <c r="B538" s="206" t="s">
        <v>3228</v>
      </c>
      <c r="C538" s="200">
        <v>2</v>
      </c>
      <c r="D538" s="200" t="s">
        <v>3222</v>
      </c>
      <c r="E538" s="207">
        <v>300</v>
      </c>
      <c r="F538" s="207">
        <f t="shared" si="69"/>
        <v>600</v>
      </c>
      <c r="G538" s="207"/>
      <c r="H538" s="207"/>
      <c r="I538" s="208"/>
      <c r="J538" s="209"/>
      <c r="K538" s="210"/>
      <c r="L538" s="211"/>
      <c r="M538" s="211"/>
      <c r="N538" s="211"/>
    </row>
    <row r="539" spans="1:21" ht="21.95" customHeight="1" x14ac:dyDescent="0.2">
      <c r="A539" s="206" t="s">
        <v>3229</v>
      </c>
      <c r="B539" s="206" t="s">
        <v>3230</v>
      </c>
      <c r="C539" s="200">
        <v>4</v>
      </c>
      <c r="D539" s="200" t="s">
        <v>3222</v>
      </c>
      <c r="E539" s="207">
        <v>1200</v>
      </c>
      <c r="F539" s="207">
        <f t="shared" si="69"/>
        <v>4800</v>
      </c>
      <c r="G539" s="207"/>
      <c r="H539" s="207"/>
      <c r="I539" s="208"/>
      <c r="J539" s="209" t="s">
        <v>3231</v>
      </c>
      <c r="K539" s="210">
        <f>0.02*C539</f>
        <v>0.08</v>
      </c>
      <c r="L539" s="211"/>
      <c r="M539" s="211"/>
      <c r="N539" s="211"/>
    </row>
    <row r="540" spans="1:21" ht="20.100000000000001" customHeight="1" x14ac:dyDescent="0.2">
      <c r="A540" s="206" t="s">
        <v>3232</v>
      </c>
      <c r="B540" s="206" t="s">
        <v>3233</v>
      </c>
      <c r="C540" s="200">
        <v>1</v>
      </c>
      <c r="D540" s="200" t="s">
        <v>3234</v>
      </c>
      <c r="E540" s="207">
        <v>66900</v>
      </c>
      <c r="F540" s="207">
        <f t="shared" ref="F540:F541" si="70">INT(E540*C540)</f>
        <v>66900</v>
      </c>
      <c r="G540" s="207"/>
      <c r="H540" s="207"/>
      <c r="I540" s="208"/>
      <c r="J540" s="209" t="s">
        <v>3235</v>
      </c>
      <c r="K540" s="210"/>
      <c r="L540" s="211">
        <f>0.338*C540</f>
        <v>0.33800000000000002</v>
      </c>
      <c r="M540" s="211"/>
      <c r="N540" s="211"/>
    </row>
    <row r="541" spans="1:21" ht="20.100000000000001" customHeight="1" x14ac:dyDescent="0.2">
      <c r="A541" s="206" t="s">
        <v>3333</v>
      </c>
      <c r="B541" s="206" t="s">
        <v>3233</v>
      </c>
      <c r="C541" s="200">
        <v>2</v>
      </c>
      <c r="D541" s="200" t="s">
        <v>3234</v>
      </c>
      <c r="E541" s="207">
        <v>143400</v>
      </c>
      <c r="F541" s="207">
        <f t="shared" si="70"/>
        <v>286800</v>
      </c>
      <c r="G541" s="207"/>
      <c r="H541" s="207"/>
      <c r="I541" s="208"/>
      <c r="J541" s="209" t="s">
        <v>3235</v>
      </c>
      <c r="K541" s="210"/>
      <c r="L541" s="211">
        <f>0.338*C541</f>
        <v>0.67600000000000005</v>
      </c>
      <c r="M541" s="211"/>
      <c r="N541" s="211"/>
    </row>
    <row r="542" spans="1:21" ht="21.95" customHeight="1" x14ac:dyDescent="0.2">
      <c r="A542" s="206" t="s">
        <v>3237</v>
      </c>
      <c r="B542" s="206" t="s">
        <v>3238</v>
      </c>
      <c r="C542" s="200">
        <v>2</v>
      </c>
      <c r="D542" s="200" t="s">
        <v>3222</v>
      </c>
      <c r="E542" s="207">
        <v>13200</v>
      </c>
      <c r="F542" s="207">
        <f t="shared" ref="F542" si="71">C542*E542</f>
        <v>26400</v>
      </c>
      <c r="G542" s="207"/>
      <c r="H542" s="207"/>
      <c r="I542" s="208"/>
      <c r="J542" s="209" t="s">
        <v>3239</v>
      </c>
      <c r="K542" s="210"/>
      <c r="L542" s="211">
        <f>0.133*C542</f>
        <v>0.26600000000000001</v>
      </c>
      <c r="M542" s="211"/>
      <c r="N542" s="211"/>
    </row>
    <row r="543" spans="1:21" ht="21.95" customHeight="1" x14ac:dyDescent="0.2">
      <c r="A543" s="206" t="s">
        <v>3240</v>
      </c>
      <c r="B543" s="206" t="s">
        <v>3241</v>
      </c>
      <c r="C543" s="200">
        <f>SUM(R533:R533)*0.003</f>
        <v>1.8</v>
      </c>
      <c r="D543" s="200" t="s">
        <v>1348</v>
      </c>
      <c r="E543" s="207">
        <f t="shared" ref="E543:E545" si="72">S543</f>
        <v>6628.2750000000005</v>
      </c>
      <c r="F543" s="207">
        <f>INT(E543*C543)</f>
        <v>11930</v>
      </c>
      <c r="G543" s="207"/>
      <c r="H543" s="207"/>
      <c r="I543" s="208"/>
      <c r="J543" s="209" t="s">
        <v>3242</v>
      </c>
      <c r="K543" s="210">
        <f>0.08*C543</f>
        <v>0.14400000000000002</v>
      </c>
      <c r="L543" s="211"/>
      <c r="M543" s="211"/>
      <c r="N543" s="211">
        <f>0.06*C543</f>
        <v>0.108</v>
      </c>
      <c r="O543" s="205">
        <v>3</v>
      </c>
      <c r="P543" s="205">
        <v>15</v>
      </c>
      <c r="Q543" s="205">
        <f t="shared" ref="Q543:Q545" si="73">O543*P543*0.0089</f>
        <v>0.40050000000000002</v>
      </c>
      <c r="R543" s="205">
        <v>16550</v>
      </c>
      <c r="S543" s="205">
        <f t="shared" ref="S543:S545" si="74">Q543*R543</f>
        <v>6628.2750000000005</v>
      </c>
      <c r="T543" s="205">
        <f t="shared" ref="T543:T545" si="75">Q543*C543</f>
        <v>0.7209000000000001</v>
      </c>
    </row>
    <row r="544" spans="1:21" ht="21.95" customHeight="1" x14ac:dyDescent="0.2">
      <c r="A544" s="206" t="s">
        <v>3243</v>
      </c>
      <c r="B544" s="206" t="s">
        <v>3241</v>
      </c>
      <c r="C544" s="200">
        <f>(C541)*0.4</f>
        <v>0.8</v>
      </c>
      <c r="D544" s="200" t="s">
        <v>1348</v>
      </c>
      <c r="E544" s="207">
        <f t="shared" si="72"/>
        <v>6628.2750000000005</v>
      </c>
      <c r="F544" s="207">
        <f>INT(E544*C544)</f>
        <v>5302</v>
      </c>
      <c r="G544" s="207"/>
      <c r="H544" s="207"/>
      <c r="I544" s="208"/>
      <c r="J544" s="209" t="s">
        <v>3242</v>
      </c>
      <c r="K544" s="210">
        <f>0.08*C544</f>
        <v>6.4000000000000001E-2</v>
      </c>
      <c r="L544" s="211"/>
      <c r="M544" s="211"/>
      <c r="N544" s="211">
        <f>0.06*C544</f>
        <v>4.8000000000000001E-2</v>
      </c>
      <c r="O544" s="205">
        <v>3</v>
      </c>
      <c r="P544" s="205">
        <v>15</v>
      </c>
      <c r="Q544" s="205">
        <f t="shared" si="73"/>
        <v>0.40050000000000002</v>
      </c>
      <c r="R544" s="205">
        <v>16550</v>
      </c>
      <c r="S544" s="205">
        <f t="shared" si="74"/>
        <v>6628.2750000000005</v>
      </c>
      <c r="T544" s="205">
        <f t="shared" si="75"/>
        <v>0.32040000000000002</v>
      </c>
    </row>
    <row r="545" spans="1:21" ht="21.95" customHeight="1" x14ac:dyDescent="0.2">
      <c r="A545" s="206" t="s">
        <v>3244</v>
      </c>
      <c r="B545" s="206" t="s">
        <v>3245</v>
      </c>
      <c r="C545" s="212">
        <f>(C542)*0.2</f>
        <v>0.4</v>
      </c>
      <c r="D545" s="200" t="s">
        <v>1348</v>
      </c>
      <c r="E545" s="207">
        <f t="shared" si="72"/>
        <v>3535.0800000000004</v>
      </c>
      <c r="F545" s="207">
        <f t="shared" ref="F545:F549" si="76">C545*E545</f>
        <v>1414.0320000000002</v>
      </c>
      <c r="G545" s="207"/>
      <c r="H545" s="207"/>
      <c r="I545" s="208"/>
      <c r="J545" s="209" t="s">
        <v>3242</v>
      </c>
      <c r="K545" s="210">
        <f>0.08*C545</f>
        <v>3.2000000000000001E-2</v>
      </c>
      <c r="L545" s="211"/>
      <c r="M545" s="211"/>
      <c r="N545" s="211">
        <f>0.06*C545</f>
        <v>2.4E-2</v>
      </c>
      <c r="O545" s="205">
        <v>2</v>
      </c>
      <c r="P545" s="205">
        <v>12</v>
      </c>
      <c r="Q545" s="205">
        <f t="shared" si="73"/>
        <v>0.21360000000000001</v>
      </c>
      <c r="R545" s="205">
        <v>16550</v>
      </c>
      <c r="S545" s="205">
        <f t="shared" si="74"/>
        <v>3535.0800000000004</v>
      </c>
      <c r="T545" s="205">
        <f t="shared" si="75"/>
        <v>8.5440000000000016E-2</v>
      </c>
    </row>
    <row r="546" spans="1:21" ht="21.95" customHeight="1" x14ac:dyDescent="0.2">
      <c r="A546" s="206" t="s">
        <v>3246</v>
      </c>
      <c r="B546" s="206" t="s">
        <v>3247</v>
      </c>
      <c r="C546" s="212">
        <f>SUM(C543:C545)</f>
        <v>3</v>
      </c>
      <c r="D546" s="200" t="s">
        <v>1348</v>
      </c>
      <c r="E546" s="207">
        <v>200</v>
      </c>
      <c r="F546" s="207">
        <f t="shared" si="76"/>
        <v>600</v>
      </c>
      <c r="G546" s="207"/>
      <c r="H546" s="207"/>
      <c r="I546" s="208"/>
      <c r="J546" s="209"/>
      <c r="K546" s="210"/>
      <c r="L546" s="211"/>
      <c r="M546" s="211"/>
      <c r="N546" s="211"/>
    </row>
    <row r="547" spans="1:21" ht="21.95" customHeight="1" x14ac:dyDescent="0.2">
      <c r="A547" s="206" t="s">
        <v>3248</v>
      </c>
      <c r="B547" s="206" t="s">
        <v>3249</v>
      </c>
      <c r="C547" s="212">
        <f>U547</f>
        <v>1.1267400000000001</v>
      </c>
      <c r="D547" s="200" t="s">
        <v>550</v>
      </c>
      <c r="E547" s="207">
        <v>2000</v>
      </c>
      <c r="F547" s="207">
        <f t="shared" si="76"/>
        <v>2253.48</v>
      </c>
      <c r="G547" s="207"/>
      <c r="H547" s="207"/>
      <c r="I547" s="208"/>
      <c r="J547" s="209"/>
      <c r="K547" s="210"/>
      <c r="L547" s="211"/>
      <c r="M547" s="211"/>
      <c r="N547" s="211"/>
      <c r="U547" s="213">
        <f>SUM(T543:T545)</f>
        <v>1.1267400000000001</v>
      </c>
    </row>
    <row r="548" spans="1:21" ht="21.95" customHeight="1" x14ac:dyDescent="0.2">
      <c r="A548" s="206" t="s">
        <v>3272</v>
      </c>
      <c r="B548" s="206"/>
      <c r="C548" s="200">
        <v>1</v>
      </c>
      <c r="D548" s="200" t="s">
        <v>3222</v>
      </c>
      <c r="E548" s="207">
        <v>6000</v>
      </c>
      <c r="F548" s="207">
        <f t="shared" si="76"/>
        <v>6000</v>
      </c>
      <c r="G548" s="207"/>
      <c r="H548" s="207"/>
      <c r="I548" s="208"/>
      <c r="J548" s="209"/>
      <c r="K548" s="210"/>
      <c r="L548" s="211"/>
      <c r="M548" s="211"/>
      <c r="N548" s="211"/>
    </row>
    <row r="549" spans="1:21" ht="21.95" customHeight="1" x14ac:dyDescent="0.2">
      <c r="A549" s="206" t="s">
        <v>3273</v>
      </c>
      <c r="B549" s="206"/>
      <c r="C549" s="200">
        <v>1</v>
      </c>
      <c r="D549" s="200" t="s">
        <v>3222</v>
      </c>
      <c r="E549" s="207">
        <v>4000</v>
      </c>
      <c r="F549" s="207">
        <f t="shared" si="76"/>
        <v>4000</v>
      </c>
      <c r="G549" s="207"/>
      <c r="H549" s="207"/>
      <c r="I549" s="208"/>
      <c r="J549" s="209"/>
      <c r="K549" s="210"/>
      <c r="L549" s="211"/>
      <c r="M549" s="211"/>
      <c r="N549" s="211"/>
    </row>
    <row r="550" spans="1:21" ht="21.95" customHeight="1" x14ac:dyDescent="0.2">
      <c r="A550" s="200" t="s">
        <v>3274</v>
      </c>
      <c r="B550" s="206"/>
      <c r="C550" s="200"/>
      <c r="D550" s="200"/>
      <c r="E550" s="208"/>
      <c r="F550" s="208">
        <f>SUM(F533:F549)</f>
        <v>829599.51199999999</v>
      </c>
      <c r="G550" s="208"/>
      <c r="H550" s="208"/>
      <c r="I550" s="208"/>
      <c r="J550" s="214"/>
      <c r="K550" s="210">
        <f>SUM(K533:K549)</f>
        <v>0.32000000000000006</v>
      </c>
      <c r="L550" s="210">
        <f>SUM(L533:L549)</f>
        <v>1.28</v>
      </c>
      <c r="M550" s="210">
        <f>SUM(M533:M549)</f>
        <v>0</v>
      </c>
      <c r="N550" s="210">
        <f>SUM(N533:N549)</f>
        <v>0.18</v>
      </c>
    </row>
    <row r="551" spans="1:21" ht="21.95" customHeight="1" x14ac:dyDescent="0.2">
      <c r="A551" s="206"/>
      <c r="B551" s="206"/>
      <c r="C551" s="200"/>
      <c r="D551" s="200"/>
      <c r="E551" s="208"/>
      <c r="F551" s="208"/>
      <c r="G551" s="208"/>
      <c r="H551" s="208"/>
      <c r="I551" s="208"/>
      <c r="J551" s="209"/>
      <c r="K551" s="210"/>
      <c r="L551" s="211"/>
      <c r="M551" s="211"/>
      <c r="N551" s="211"/>
    </row>
    <row r="552" spans="1:21" ht="21.95" customHeight="1" x14ac:dyDescent="0.2">
      <c r="A552" s="215" t="s">
        <v>3275</v>
      </c>
      <c r="B552" s="206"/>
      <c r="C552" s="200"/>
      <c r="D552" s="200"/>
      <c r="E552" s="208"/>
      <c r="F552" s="208"/>
      <c r="G552" s="208"/>
      <c r="H552" s="208"/>
      <c r="I552" s="208"/>
      <c r="J552" s="209"/>
      <c r="K552" s="210"/>
      <c r="L552" s="211"/>
      <c r="M552" s="211"/>
      <c r="N552" s="211"/>
    </row>
    <row r="553" spans="1:21" ht="21.95" customHeight="1" x14ac:dyDescent="0.2">
      <c r="A553" s="206" t="s">
        <v>3276</v>
      </c>
      <c r="B553" s="206"/>
      <c r="C553" s="216">
        <f>K550</f>
        <v>0.32000000000000006</v>
      </c>
      <c r="D553" s="217" t="s">
        <v>3277</v>
      </c>
      <c r="E553" s="218"/>
      <c r="F553" s="208"/>
      <c r="G553" s="218">
        <v>104168</v>
      </c>
      <c r="H553" s="208">
        <f>INT(C553*G553)</f>
        <v>33333</v>
      </c>
      <c r="I553" s="208"/>
      <c r="J553" s="209"/>
      <c r="K553" s="210"/>
      <c r="L553" s="211"/>
      <c r="M553" s="211"/>
      <c r="N553" s="211"/>
    </row>
    <row r="554" spans="1:21" ht="21.95" customHeight="1" x14ac:dyDescent="0.2">
      <c r="A554" s="206" t="s">
        <v>3278</v>
      </c>
      <c r="B554" s="206"/>
      <c r="C554" s="216">
        <f>L550</f>
        <v>1.28</v>
      </c>
      <c r="D554" s="217" t="s">
        <v>3277</v>
      </c>
      <c r="E554" s="218"/>
      <c r="F554" s="208"/>
      <c r="G554" s="218">
        <v>87861</v>
      </c>
      <c r="H554" s="208">
        <f>INT(C554*G554)</f>
        <v>112462</v>
      </c>
      <c r="I554" s="208"/>
      <c r="J554" s="209"/>
      <c r="K554" s="210"/>
      <c r="L554" s="211"/>
      <c r="M554" s="211"/>
      <c r="N554" s="211"/>
    </row>
    <row r="555" spans="1:21" ht="21.95" customHeight="1" x14ac:dyDescent="0.2">
      <c r="A555" s="206" t="s">
        <v>3279</v>
      </c>
      <c r="B555" s="206"/>
      <c r="C555" s="216">
        <f>M550</f>
        <v>0</v>
      </c>
      <c r="D555" s="217" t="s">
        <v>3277</v>
      </c>
      <c r="E555" s="218"/>
      <c r="F555" s="208"/>
      <c r="G555" s="218">
        <v>92341</v>
      </c>
      <c r="H555" s="208">
        <f>INT(C555*G555)</f>
        <v>0</v>
      </c>
      <c r="I555" s="208"/>
      <c r="J555" s="209"/>
      <c r="K555" s="210"/>
      <c r="L555" s="211"/>
      <c r="M555" s="211"/>
      <c r="N555" s="211"/>
    </row>
    <row r="556" spans="1:21" ht="21.95" customHeight="1" x14ac:dyDescent="0.2">
      <c r="A556" s="206" t="s">
        <v>3280</v>
      </c>
      <c r="B556" s="206"/>
      <c r="C556" s="216">
        <f>N550</f>
        <v>0.18</v>
      </c>
      <c r="D556" s="217" t="s">
        <v>3277</v>
      </c>
      <c r="E556" s="218"/>
      <c r="F556" s="208"/>
      <c r="G556" s="218">
        <v>86008</v>
      </c>
      <c r="H556" s="208">
        <f>INT(C556*G556)</f>
        <v>15481</v>
      </c>
      <c r="I556" s="208"/>
      <c r="J556" s="209"/>
      <c r="K556" s="210"/>
      <c r="L556" s="211"/>
      <c r="M556" s="211"/>
      <c r="N556" s="211"/>
    </row>
    <row r="557" spans="1:21" ht="21.95" customHeight="1" x14ac:dyDescent="0.2">
      <c r="A557" s="200" t="s">
        <v>3281</v>
      </c>
      <c r="B557" s="206"/>
      <c r="C557" s="200"/>
      <c r="D557" s="200"/>
      <c r="E557" s="208"/>
      <c r="F557" s="208"/>
      <c r="G557" s="208"/>
      <c r="H557" s="208">
        <f>SUM(H553:H556)</f>
        <v>161276</v>
      </c>
      <c r="I557" s="208"/>
      <c r="J557" s="209"/>
      <c r="K557" s="210"/>
      <c r="L557" s="211"/>
      <c r="M557" s="211"/>
      <c r="N557" s="211"/>
    </row>
    <row r="558" spans="1:21" s="198" customFormat="1" ht="21.95" customHeight="1" x14ac:dyDescent="0.15">
      <c r="A558" s="219"/>
      <c r="B558" s="191"/>
      <c r="C558" s="192"/>
      <c r="D558" s="193"/>
      <c r="E558" s="194"/>
      <c r="F558" s="194"/>
      <c r="G558" s="194"/>
      <c r="H558" s="194"/>
      <c r="I558" s="194"/>
      <c r="J558" s="195"/>
      <c r="K558" s="196"/>
      <c r="L558" s="197"/>
      <c r="M558" s="197"/>
      <c r="N558" s="197"/>
    </row>
    <row r="559" spans="1:21" ht="21.95" customHeight="1" x14ac:dyDescent="0.2">
      <c r="A559" s="215" t="s">
        <v>3282</v>
      </c>
      <c r="B559" s="206"/>
      <c r="C559" s="200"/>
      <c r="D559" s="200"/>
      <c r="E559" s="220"/>
      <c r="F559" s="208"/>
      <c r="G559" s="208"/>
      <c r="H559" s="208"/>
      <c r="I559" s="208"/>
      <c r="J559" s="221"/>
      <c r="K559" s="210"/>
      <c r="L559" s="211"/>
      <c r="M559" s="211"/>
    </row>
    <row r="560" spans="1:21" ht="21.95" customHeight="1" x14ac:dyDescent="0.2">
      <c r="A560" s="200" t="s">
        <v>2147</v>
      </c>
      <c r="B560" s="206"/>
      <c r="C560" s="200"/>
      <c r="D560" s="200"/>
      <c r="E560" s="220"/>
      <c r="F560" s="208"/>
      <c r="G560" s="218"/>
      <c r="H560" s="208"/>
      <c r="I560" s="208">
        <f>F550</f>
        <v>829599.51199999999</v>
      </c>
      <c r="J560" s="221"/>
      <c r="K560" s="210"/>
      <c r="L560" s="211"/>
      <c r="M560" s="211"/>
    </row>
    <row r="561" spans="1:21" ht="21.95" customHeight="1" x14ac:dyDescent="0.25">
      <c r="A561" s="200" t="s">
        <v>2148</v>
      </c>
      <c r="B561" s="206" t="s">
        <v>3283</v>
      </c>
      <c r="C561" s="222">
        <v>0.78</v>
      </c>
      <c r="D561" s="200" t="s">
        <v>3284</v>
      </c>
      <c r="E561" s="220"/>
      <c r="F561" s="208"/>
      <c r="G561" s="218"/>
      <c r="H561" s="208"/>
      <c r="I561" s="208">
        <f>I560*C561*0.01</f>
        <v>6470.8761936000001</v>
      </c>
      <c r="J561" s="221"/>
      <c r="K561" s="210"/>
      <c r="L561" s="211"/>
      <c r="M561" s="211"/>
      <c r="T561" s="223"/>
      <c r="U561" s="224"/>
    </row>
    <row r="562" spans="1:21" ht="21.95" customHeight="1" x14ac:dyDescent="0.25">
      <c r="A562" s="200" t="s">
        <v>3285</v>
      </c>
      <c r="B562" s="206"/>
      <c r="C562" s="222"/>
      <c r="D562" s="200"/>
      <c r="E562" s="220"/>
      <c r="F562" s="208"/>
      <c r="G562" s="218"/>
      <c r="H562" s="208"/>
      <c r="I562" s="208">
        <f>SUM(I560:I561)</f>
        <v>836070.3881936</v>
      </c>
      <c r="J562" s="221"/>
      <c r="K562" s="210"/>
      <c r="L562" s="211"/>
      <c r="M562" s="211"/>
      <c r="T562" s="223"/>
      <c r="U562" s="224"/>
    </row>
    <row r="563" spans="1:21" ht="21.95" customHeight="1" x14ac:dyDescent="0.25">
      <c r="A563" s="200" t="s">
        <v>3286</v>
      </c>
      <c r="B563" s="206"/>
      <c r="C563" s="222"/>
      <c r="D563" s="200"/>
      <c r="E563" s="220"/>
      <c r="F563" s="208"/>
      <c r="G563" s="218"/>
      <c r="H563" s="208"/>
      <c r="I563" s="208">
        <f>H557</f>
        <v>161276</v>
      </c>
      <c r="J563" s="221"/>
      <c r="K563" s="210"/>
      <c r="L563" s="211"/>
      <c r="M563" s="211"/>
      <c r="T563" s="223"/>
      <c r="U563" s="224"/>
    </row>
    <row r="564" spans="1:21" ht="21.95" customHeight="1" x14ac:dyDescent="0.25">
      <c r="A564" s="200" t="s">
        <v>2150</v>
      </c>
      <c r="B564" s="206" t="s">
        <v>3287</v>
      </c>
      <c r="C564" s="222">
        <v>122.12</v>
      </c>
      <c r="D564" s="200" t="s">
        <v>3284</v>
      </c>
      <c r="E564" s="220"/>
      <c r="F564" s="208"/>
      <c r="G564" s="218"/>
      <c r="H564" s="208"/>
      <c r="I564" s="208">
        <f>I563*C564*0.01</f>
        <v>196950.25120000003</v>
      </c>
      <c r="J564" s="221"/>
      <c r="K564" s="210"/>
      <c r="L564" s="211"/>
      <c r="M564" s="211"/>
      <c r="T564" s="223"/>
      <c r="U564" s="224"/>
    </row>
    <row r="565" spans="1:21" ht="21.95" customHeight="1" x14ac:dyDescent="0.25">
      <c r="A565" s="200" t="s">
        <v>2151</v>
      </c>
      <c r="B565" s="206" t="s">
        <v>3288</v>
      </c>
      <c r="C565" s="222">
        <v>33.85</v>
      </c>
      <c r="D565" s="200" t="s">
        <v>3284</v>
      </c>
      <c r="E565" s="220"/>
      <c r="F565" s="208"/>
      <c r="G565" s="218"/>
      <c r="H565" s="208"/>
      <c r="I565" s="208">
        <f>I564*C565*0.01</f>
        <v>66667.660031200008</v>
      </c>
      <c r="J565" s="221"/>
      <c r="K565" s="210"/>
      <c r="L565" s="211"/>
      <c r="M565" s="211"/>
      <c r="T565" s="223"/>
      <c r="U565" s="224"/>
    </row>
    <row r="566" spans="1:21" ht="21.95" customHeight="1" x14ac:dyDescent="0.25">
      <c r="A566" s="200" t="s">
        <v>3285</v>
      </c>
      <c r="B566" s="206"/>
      <c r="C566" s="222"/>
      <c r="D566" s="200"/>
      <c r="E566" s="220"/>
      <c r="F566" s="208"/>
      <c r="G566" s="218"/>
      <c r="H566" s="208"/>
      <c r="I566" s="208">
        <f>I564+I565</f>
        <v>263617.91123120004</v>
      </c>
      <c r="J566" s="221"/>
      <c r="K566" s="210"/>
      <c r="L566" s="211"/>
      <c r="M566" s="211"/>
      <c r="T566" s="223"/>
      <c r="U566" s="224"/>
    </row>
    <row r="567" spans="1:21" ht="21.95" customHeight="1" x14ac:dyDescent="0.25">
      <c r="A567" s="200" t="s">
        <v>3289</v>
      </c>
      <c r="B567" s="206" t="s">
        <v>3290</v>
      </c>
      <c r="C567" s="222">
        <v>5.39</v>
      </c>
      <c r="D567" s="200" t="s">
        <v>3284</v>
      </c>
      <c r="E567" s="220"/>
      <c r="F567" s="208"/>
      <c r="G567" s="218"/>
      <c r="H567" s="208"/>
      <c r="I567" s="208">
        <f>I562*C567*0.01</f>
        <v>45064.193923635037</v>
      </c>
      <c r="J567" s="221"/>
      <c r="K567" s="210"/>
      <c r="L567" s="211"/>
      <c r="M567" s="211"/>
      <c r="T567" s="223"/>
      <c r="U567" s="224"/>
    </row>
    <row r="568" spans="1:21" ht="21.95" customHeight="1" x14ac:dyDescent="0.25">
      <c r="A568" s="200" t="s">
        <v>3291</v>
      </c>
      <c r="B568" s="206"/>
      <c r="C568" s="222"/>
      <c r="D568" s="200"/>
      <c r="E568" s="220"/>
      <c r="F568" s="208"/>
      <c r="G568" s="218"/>
      <c r="H568" s="208"/>
      <c r="I568" s="208">
        <f>I562+I566+I567</f>
        <v>1144752.493348435</v>
      </c>
      <c r="J568" s="221"/>
      <c r="K568" s="210"/>
      <c r="L568" s="211"/>
      <c r="M568" s="211"/>
      <c r="T568" s="223"/>
      <c r="U568" s="224"/>
    </row>
    <row r="569" spans="1:21" ht="21.95" customHeight="1" x14ac:dyDescent="0.25">
      <c r="A569" s="200" t="s">
        <v>2170</v>
      </c>
      <c r="B569" s="206" t="s">
        <v>3292</v>
      </c>
      <c r="C569" s="222">
        <v>7</v>
      </c>
      <c r="D569" s="200" t="s">
        <v>3284</v>
      </c>
      <c r="E569" s="220"/>
      <c r="F569" s="208"/>
      <c r="G569" s="218"/>
      <c r="H569" s="208"/>
      <c r="I569" s="208">
        <f>I568*C569*0.01</f>
        <v>80132.674534390462</v>
      </c>
      <c r="J569" s="221"/>
      <c r="K569" s="210"/>
      <c r="L569" s="211"/>
      <c r="M569" s="211"/>
      <c r="T569" s="223"/>
      <c r="U569" s="224"/>
    </row>
    <row r="570" spans="1:21" ht="21.95" customHeight="1" x14ac:dyDescent="0.25">
      <c r="A570" s="200" t="s">
        <v>3293</v>
      </c>
      <c r="B570" s="206" t="s">
        <v>3294</v>
      </c>
      <c r="C570" s="222">
        <v>25</v>
      </c>
      <c r="D570" s="200" t="s">
        <v>3284</v>
      </c>
      <c r="E570" s="220"/>
      <c r="F570" s="208"/>
      <c r="G570" s="218"/>
      <c r="H570" s="208"/>
      <c r="I570" s="208">
        <f>(I566+I567+I569)*C570*0.01</f>
        <v>97203.694922306386</v>
      </c>
      <c r="J570" s="221"/>
      <c r="K570" s="210"/>
      <c r="L570" s="211"/>
      <c r="M570" s="211"/>
      <c r="T570" s="223"/>
      <c r="U570" s="224"/>
    </row>
    <row r="571" spans="1:21" ht="21.95" customHeight="1" x14ac:dyDescent="0.2">
      <c r="A571" s="200" t="s">
        <v>3295</v>
      </c>
      <c r="B571" s="225"/>
      <c r="C571" s="200" t="s">
        <v>68</v>
      </c>
      <c r="D571" s="200" t="s">
        <v>68</v>
      </c>
      <c r="E571" s="220"/>
      <c r="F571" s="208"/>
      <c r="G571" s="218"/>
      <c r="H571" s="208"/>
      <c r="I571" s="208">
        <f>I568+I569+I570</f>
        <v>1322088.8628051318</v>
      </c>
      <c r="J571" s="221"/>
      <c r="K571" s="210"/>
      <c r="L571" s="211"/>
      <c r="M571" s="211"/>
    </row>
    <row r="572" spans="1:21" ht="21.95" customHeight="1" x14ac:dyDescent="0.2">
      <c r="A572" s="200" t="s">
        <v>3296</v>
      </c>
      <c r="B572" s="217"/>
      <c r="C572" s="222">
        <v>10</v>
      </c>
      <c r="D572" s="226" t="s">
        <v>3297</v>
      </c>
      <c r="E572" s="220"/>
      <c r="F572" s="208"/>
      <c r="G572" s="218"/>
      <c r="H572" s="208"/>
      <c r="I572" s="208">
        <f>I571*10%</f>
        <v>132208.88628051319</v>
      </c>
      <c r="J572" s="221"/>
      <c r="K572" s="210"/>
      <c r="L572" s="211"/>
      <c r="M572" s="211"/>
    </row>
    <row r="573" spans="1:21" ht="21.95" customHeight="1" x14ac:dyDescent="0.2">
      <c r="A573" s="200" t="s">
        <v>3298</v>
      </c>
      <c r="B573" s="217"/>
      <c r="C573" s="200"/>
      <c r="D573" s="200"/>
      <c r="E573" s="220"/>
      <c r="F573" s="208"/>
      <c r="G573" s="218"/>
      <c r="H573" s="227" t="s">
        <v>3299</v>
      </c>
      <c r="I573" s="208">
        <f>ROUNDDOWN((I571+I572),-3)</f>
        <v>1454000</v>
      </c>
      <c r="J573" s="221"/>
      <c r="K573" s="210"/>
      <c r="L573" s="211"/>
      <c r="M573" s="211"/>
    </row>
    <row r="574" spans="1:21" s="198" customFormat="1" ht="21.95" customHeight="1" x14ac:dyDescent="0.15">
      <c r="A574" s="219"/>
      <c r="B574" s="191"/>
      <c r="C574" s="192"/>
      <c r="D574" s="193"/>
      <c r="E574" s="194"/>
      <c r="F574" s="194"/>
      <c r="G574" s="194"/>
      <c r="H574" s="194"/>
      <c r="I574" s="194"/>
      <c r="J574" s="195"/>
      <c r="K574" s="196"/>
      <c r="L574" s="197"/>
      <c r="M574" s="197"/>
      <c r="N574" s="197"/>
    </row>
    <row r="575" spans="1:21" s="235" customFormat="1" ht="21.95" customHeight="1" x14ac:dyDescent="0.15">
      <c r="A575" s="230" t="s">
        <v>3405</v>
      </c>
      <c r="B575" s="231" t="s">
        <v>3406</v>
      </c>
      <c r="C575" s="232"/>
      <c r="D575" s="232"/>
      <c r="E575" s="310"/>
      <c r="F575" s="310"/>
      <c r="G575" s="310"/>
      <c r="H575" s="310"/>
      <c r="I575" s="310"/>
      <c r="J575" s="311"/>
      <c r="K575" s="329"/>
      <c r="L575" s="330"/>
      <c r="M575" s="330"/>
      <c r="N575" s="330"/>
    </row>
    <row r="576" spans="1:21" s="235" customFormat="1" ht="21.95" customHeight="1" x14ac:dyDescent="0.15">
      <c r="A576" s="312" t="s">
        <v>3217</v>
      </c>
      <c r="B576" s="313"/>
      <c r="C576" s="313"/>
      <c r="D576" s="313"/>
      <c r="E576" s="314"/>
      <c r="F576" s="314"/>
      <c r="G576" s="314"/>
      <c r="H576" s="314"/>
      <c r="I576" s="314"/>
      <c r="J576" s="315"/>
      <c r="K576" s="331"/>
      <c r="L576" s="332"/>
      <c r="M576" s="332"/>
      <c r="N576" s="332"/>
    </row>
    <row r="577" spans="1:20" ht="21.95" customHeight="1" x14ac:dyDescent="0.2">
      <c r="A577" s="316" t="s">
        <v>3335</v>
      </c>
      <c r="B577" s="316" t="str">
        <f>B575</f>
        <v>600Wx2350Hx600D</v>
      </c>
      <c r="C577" s="313">
        <v>2</v>
      </c>
      <c r="D577" s="313" t="s">
        <v>3337</v>
      </c>
      <c r="E577" s="317">
        <v>650000</v>
      </c>
      <c r="F577" s="317">
        <f t="shared" ref="F577:F595" si="77">INT(E577*C577)</f>
        <v>1300000</v>
      </c>
      <c r="G577" s="317"/>
      <c r="H577" s="317"/>
      <c r="I577" s="317"/>
      <c r="J577" s="311"/>
      <c r="K577" s="333"/>
      <c r="L577" s="334"/>
      <c r="M577" s="334"/>
      <c r="N577" s="334"/>
    </row>
    <row r="578" spans="1:20" ht="21.95" customHeight="1" x14ac:dyDescent="0.2">
      <c r="A578" s="316" t="s">
        <v>3338</v>
      </c>
      <c r="B578" s="316" t="s">
        <v>3339</v>
      </c>
      <c r="C578" s="313">
        <f>C577</f>
        <v>2</v>
      </c>
      <c r="D578" s="313" t="s">
        <v>3222</v>
      </c>
      <c r="E578" s="310">
        <v>3600</v>
      </c>
      <c r="F578" s="317">
        <f t="shared" si="77"/>
        <v>7200</v>
      </c>
      <c r="G578" s="317"/>
      <c r="H578" s="317"/>
      <c r="I578" s="317"/>
      <c r="J578" s="311"/>
      <c r="K578" s="333"/>
      <c r="L578" s="334"/>
      <c r="M578" s="334"/>
      <c r="N578" s="334"/>
    </row>
    <row r="579" spans="1:20" ht="21.95" customHeight="1" x14ac:dyDescent="0.2">
      <c r="A579" s="316" t="s">
        <v>3340</v>
      </c>
      <c r="B579" s="316" t="s">
        <v>3341</v>
      </c>
      <c r="C579" s="313">
        <v>6</v>
      </c>
      <c r="D579" s="313" t="s">
        <v>3222</v>
      </c>
      <c r="E579" s="310">
        <v>500</v>
      </c>
      <c r="F579" s="317">
        <f t="shared" si="77"/>
        <v>3000</v>
      </c>
      <c r="G579" s="317"/>
      <c r="H579" s="317"/>
      <c r="I579" s="317"/>
      <c r="J579" s="311"/>
      <c r="K579" s="333"/>
      <c r="L579" s="334"/>
      <c r="M579" s="334"/>
      <c r="N579" s="334"/>
    </row>
    <row r="580" spans="1:20" ht="21.95" customHeight="1" x14ac:dyDescent="0.2">
      <c r="A580" s="316" t="s">
        <v>3342</v>
      </c>
      <c r="B580" s="316" t="s">
        <v>3343</v>
      </c>
      <c r="C580" s="313">
        <f>C577*2</f>
        <v>4</v>
      </c>
      <c r="D580" s="313" t="s">
        <v>3222</v>
      </c>
      <c r="E580" s="310">
        <v>8000</v>
      </c>
      <c r="F580" s="317">
        <f t="shared" si="77"/>
        <v>32000</v>
      </c>
      <c r="G580" s="317"/>
      <c r="H580" s="317"/>
      <c r="I580" s="317"/>
      <c r="J580" s="311"/>
      <c r="K580" s="333"/>
      <c r="L580" s="334"/>
      <c r="M580" s="334"/>
      <c r="N580" s="334"/>
    </row>
    <row r="581" spans="1:20" ht="21.95" customHeight="1" x14ac:dyDescent="0.2">
      <c r="A581" s="316" t="s">
        <v>3344</v>
      </c>
      <c r="B581" s="316" t="s">
        <v>3345</v>
      </c>
      <c r="C581" s="313">
        <v>3</v>
      </c>
      <c r="D581" s="313" t="s">
        <v>3222</v>
      </c>
      <c r="E581" s="310">
        <v>3000</v>
      </c>
      <c r="F581" s="317">
        <f t="shared" si="77"/>
        <v>9000</v>
      </c>
      <c r="G581" s="317"/>
      <c r="H581" s="317"/>
      <c r="I581" s="317"/>
      <c r="J581" s="311"/>
      <c r="K581" s="333"/>
      <c r="L581" s="334"/>
      <c r="M581" s="334"/>
      <c r="N581" s="334"/>
    </row>
    <row r="582" spans="1:20" ht="21.95" customHeight="1" x14ac:dyDescent="0.2">
      <c r="A582" s="316" t="s">
        <v>3346</v>
      </c>
      <c r="B582" s="316" t="s">
        <v>3347</v>
      </c>
      <c r="C582" s="313">
        <f>C577*10</f>
        <v>20</v>
      </c>
      <c r="D582" s="313" t="s">
        <v>3348</v>
      </c>
      <c r="E582" s="310">
        <f>T582</f>
        <v>22094.25</v>
      </c>
      <c r="F582" s="317">
        <f t="shared" si="77"/>
        <v>441885</v>
      </c>
      <c r="G582" s="317"/>
      <c r="H582" s="317"/>
      <c r="I582" s="317"/>
      <c r="J582" s="311" t="s">
        <v>3349</v>
      </c>
      <c r="K582" s="333">
        <f>0.08*C582</f>
        <v>1.6</v>
      </c>
      <c r="L582" s="334"/>
      <c r="M582" s="334"/>
      <c r="N582" s="334">
        <f>0.06*C582</f>
        <v>1.2</v>
      </c>
      <c r="O582" s="205">
        <f>0.08*C582</f>
        <v>1.6</v>
      </c>
      <c r="P582" s="205">
        <v>5</v>
      </c>
      <c r="Q582" s="205">
        <v>30</v>
      </c>
      <c r="R582" s="205">
        <f>Q582*P582*0.0089</f>
        <v>1.335</v>
      </c>
      <c r="S582" s="205">
        <v>16550</v>
      </c>
      <c r="T582" s="205">
        <f>S582*R582</f>
        <v>22094.25</v>
      </c>
    </row>
    <row r="583" spans="1:20" ht="21.95" customHeight="1" x14ac:dyDescent="0.2">
      <c r="A583" s="316" t="s">
        <v>3350</v>
      </c>
      <c r="B583" s="316" t="s">
        <v>3347</v>
      </c>
      <c r="C583" s="313">
        <f>C582</f>
        <v>20</v>
      </c>
      <c r="D583" s="313" t="s">
        <v>3348</v>
      </c>
      <c r="E583" s="310">
        <v>4200</v>
      </c>
      <c r="F583" s="317">
        <f t="shared" si="77"/>
        <v>84000</v>
      </c>
      <c r="G583" s="317"/>
      <c r="H583" s="317"/>
      <c r="I583" s="317"/>
      <c r="J583" s="311"/>
      <c r="K583" s="333"/>
      <c r="L583" s="334"/>
      <c r="M583" s="334"/>
      <c r="N583" s="334"/>
    </row>
    <row r="584" spans="1:20" ht="21.95" customHeight="1" x14ac:dyDescent="0.2">
      <c r="A584" s="316" t="s">
        <v>3351</v>
      </c>
      <c r="B584" s="316" t="s">
        <v>3352</v>
      </c>
      <c r="C584" s="313">
        <f>C577*0.6</f>
        <v>1.2</v>
      </c>
      <c r="D584" s="313" t="s">
        <v>3348</v>
      </c>
      <c r="E584" s="310">
        <f>T584</f>
        <v>13256.550000000001</v>
      </c>
      <c r="F584" s="317">
        <f t="shared" si="77"/>
        <v>15907</v>
      </c>
      <c r="G584" s="317"/>
      <c r="H584" s="317"/>
      <c r="I584" s="317"/>
      <c r="J584" s="311" t="s">
        <v>3353</v>
      </c>
      <c r="K584" s="333">
        <f>0.09*C584</f>
        <v>0.108</v>
      </c>
      <c r="L584" s="334"/>
      <c r="M584" s="334"/>
      <c r="N584" s="334">
        <f>0.07*C584</f>
        <v>8.4000000000000005E-2</v>
      </c>
      <c r="O584" s="205">
        <f>0.08*C584</f>
        <v>9.6000000000000002E-2</v>
      </c>
      <c r="P584" s="205">
        <v>3</v>
      </c>
      <c r="Q584" s="205">
        <v>30</v>
      </c>
      <c r="R584" s="205">
        <f>Q584*P584*0.0089</f>
        <v>0.80100000000000005</v>
      </c>
      <c r="S584" s="205">
        <v>16550</v>
      </c>
      <c r="T584" s="205">
        <f>S584*R584</f>
        <v>13256.550000000001</v>
      </c>
    </row>
    <row r="585" spans="1:20" ht="20.100000000000001" customHeight="1" x14ac:dyDescent="0.2">
      <c r="A585" s="316" t="s">
        <v>3354</v>
      </c>
      <c r="B585" s="316" t="s">
        <v>3355</v>
      </c>
      <c r="C585" s="313">
        <v>1</v>
      </c>
      <c r="D585" s="313" t="s">
        <v>3234</v>
      </c>
      <c r="E585" s="310">
        <v>66900</v>
      </c>
      <c r="F585" s="310">
        <f t="shared" si="77"/>
        <v>66900</v>
      </c>
      <c r="G585" s="310"/>
      <c r="H585" s="310"/>
      <c r="I585" s="317"/>
      <c r="J585" s="311" t="s">
        <v>3235</v>
      </c>
      <c r="K585" s="333"/>
      <c r="L585" s="334">
        <f>0.338*C585</f>
        <v>0.33800000000000002</v>
      </c>
      <c r="M585" s="334"/>
      <c r="N585" s="334"/>
    </row>
    <row r="586" spans="1:20" ht="21.95" customHeight="1" x14ac:dyDescent="0.2">
      <c r="A586" s="316" t="s">
        <v>3356</v>
      </c>
      <c r="B586" s="316" t="s">
        <v>3357</v>
      </c>
      <c r="C586" s="313">
        <f>R582*C582</f>
        <v>26.7</v>
      </c>
      <c r="D586" s="313" t="s">
        <v>3348</v>
      </c>
      <c r="E586" s="310">
        <v>2000</v>
      </c>
      <c r="F586" s="317">
        <f t="shared" si="77"/>
        <v>53400</v>
      </c>
      <c r="G586" s="317"/>
      <c r="H586" s="317"/>
      <c r="I586" s="317"/>
      <c r="J586" s="311"/>
      <c r="K586" s="333"/>
      <c r="L586" s="334"/>
      <c r="M586" s="334"/>
      <c r="N586" s="334"/>
    </row>
    <row r="587" spans="1:20" ht="21.95" customHeight="1" x14ac:dyDescent="0.2">
      <c r="A587" s="316" t="s">
        <v>3229</v>
      </c>
      <c r="B587" s="316" t="s">
        <v>3358</v>
      </c>
      <c r="C587" s="313">
        <f>C577*8</f>
        <v>16</v>
      </c>
      <c r="D587" s="313" t="s">
        <v>3234</v>
      </c>
      <c r="E587" s="310">
        <v>1200</v>
      </c>
      <c r="F587" s="317">
        <f t="shared" si="77"/>
        <v>19200</v>
      </c>
      <c r="G587" s="317"/>
      <c r="H587" s="317"/>
      <c r="I587" s="317"/>
      <c r="J587" s="311" t="s">
        <v>3231</v>
      </c>
      <c r="K587" s="333">
        <f>0.02*C587</f>
        <v>0.32</v>
      </c>
      <c r="L587" s="334"/>
      <c r="M587" s="334"/>
      <c r="N587" s="334"/>
    </row>
    <row r="588" spans="1:20" ht="21.95" customHeight="1" x14ac:dyDescent="0.2">
      <c r="A588" s="316" t="s">
        <v>3359</v>
      </c>
      <c r="B588" s="316" t="s">
        <v>3360</v>
      </c>
      <c r="C588" s="313">
        <f>C577*3</f>
        <v>6</v>
      </c>
      <c r="D588" s="313" t="s">
        <v>3234</v>
      </c>
      <c r="E588" s="310">
        <v>1800</v>
      </c>
      <c r="F588" s="317">
        <f t="shared" si="77"/>
        <v>10800</v>
      </c>
      <c r="G588" s="317"/>
      <c r="H588" s="317"/>
      <c r="I588" s="317"/>
      <c r="J588" s="311"/>
      <c r="K588" s="333"/>
      <c r="L588" s="334"/>
      <c r="M588" s="334"/>
      <c r="N588" s="334"/>
    </row>
    <row r="589" spans="1:20" ht="21.95" customHeight="1" x14ac:dyDescent="0.2">
      <c r="A589" s="316" t="s">
        <v>3359</v>
      </c>
      <c r="B589" s="316" t="s">
        <v>3361</v>
      </c>
      <c r="C589" s="313">
        <f>C577*3</f>
        <v>6</v>
      </c>
      <c r="D589" s="313" t="s">
        <v>3234</v>
      </c>
      <c r="E589" s="310">
        <v>3000</v>
      </c>
      <c r="F589" s="317">
        <f t="shared" si="77"/>
        <v>18000</v>
      </c>
      <c r="G589" s="317"/>
      <c r="H589" s="317"/>
      <c r="I589" s="317"/>
      <c r="J589" s="311"/>
      <c r="K589" s="333"/>
      <c r="L589" s="334"/>
      <c r="M589" s="334"/>
      <c r="N589" s="334"/>
    </row>
    <row r="590" spans="1:20" ht="21.95" customHeight="1" x14ac:dyDescent="0.2">
      <c r="A590" s="316" t="s">
        <v>3362</v>
      </c>
      <c r="B590" s="316" t="s">
        <v>3363</v>
      </c>
      <c r="C590" s="313">
        <v>3</v>
      </c>
      <c r="D590" s="313" t="s">
        <v>3222</v>
      </c>
      <c r="E590" s="310">
        <v>40000</v>
      </c>
      <c r="F590" s="317">
        <f t="shared" si="77"/>
        <v>120000</v>
      </c>
      <c r="G590" s="317"/>
      <c r="H590" s="317"/>
      <c r="I590" s="317"/>
      <c r="J590" s="311" t="s">
        <v>3364</v>
      </c>
      <c r="K590" s="333"/>
      <c r="L590" s="334">
        <f>0.4*C590</f>
        <v>1.2000000000000002</v>
      </c>
      <c r="M590" s="334"/>
      <c r="N590" s="334"/>
    </row>
    <row r="591" spans="1:20" ht="21.95" customHeight="1" x14ac:dyDescent="0.2">
      <c r="A591" s="316" t="s">
        <v>3365</v>
      </c>
      <c r="B591" s="316" t="s">
        <v>3366</v>
      </c>
      <c r="C591" s="313">
        <v>3</v>
      </c>
      <c r="D591" s="313" t="s">
        <v>3222</v>
      </c>
      <c r="E591" s="310">
        <v>8500</v>
      </c>
      <c r="F591" s="317">
        <f t="shared" si="77"/>
        <v>25500</v>
      </c>
      <c r="G591" s="317"/>
      <c r="H591" s="317"/>
      <c r="I591" s="317"/>
      <c r="J591" s="311" t="s">
        <v>3364</v>
      </c>
      <c r="K591" s="333"/>
      <c r="L591" s="334">
        <f>0.4*C591</f>
        <v>1.2000000000000002</v>
      </c>
      <c r="M591" s="334"/>
      <c r="N591" s="334"/>
    </row>
    <row r="592" spans="1:20" ht="20.100000000000001" customHeight="1" x14ac:dyDescent="0.2">
      <c r="A592" s="316" t="s">
        <v>3367</v>
      </c>
      <c r="B592" s="316" t="s">
        <v>3368</v>
      </c>
      <c r="C592" s="313">
        <v>1</v>
      </c>
      <c r="D592" s="313" t="s">
        <v>3234</v>
      </c>
      <c r="E592" s="310">
        <v>793000</v>
      </c>
      <c r="F592" s="310">
        <f t="shared" si="77"/>
        <v>793000</v>
      </c>
      <c r="G592" s="310"/>
      <c r="H592" s="317"/>
      <c r="I592" s="317"/>
      <c r="J592" s="311" t="s">
        <v>3369</v>
      </c>
      <c r="K592" s="333">
        <f>0.38*C592</f>
        <v>0.38</v>
      </c>
      <c r="L592" s="334"/>
      <c r="M592" s="334"/>
      <c r="N592" s="334"/>
    </row>
    <row r="593" spans="1:14" ht="20.100000000000001" customHeight="1" x14ac:dyDescent="0.2">
      <c r="A593" s="316" t="s">
        <v>3236</v>
      </c>
      <c r="B593" s="316" t="s">
        <v>3233</v>
      </c>
      <c r="C593" s="313">
        <v>1</v>
      </c>
      <c r="D593" s="313" t="s">
        <v>3234</v>
      </c>
      <c r="E593" s="310">
        <v>66900</v>
      </c>
      <c r="F593" s="310">
        <f>INT(E593*C593)</f>
        <v>66900</v>
      </c>
      <c r="G593" s="310"/>
      <c r="H593" s="317"/>
      <c r="I593" s="317"/>
      <c r="J593" s="311" t="s">
        <v>3235</v>
      </c>
      <c r="K593" s="333"/>
      <c r="L593" s="334">
        <f>0.338*C593</f>
        <v>0.33800000000000002</v>
      </c>
      <c r="M593" s="334"/>
      <c r="N593" s="334"/>
    </row>
    <row r="594" spans="1:14" ht="20.100000000000001" customHeight="1" x14ac:dyDescent="0.2">
      <c r="A594" s="316" t="s">
        <v>3259</v>
      </c>
      <c r="B594" s="316" t="s">
        <v>3260</v>
      </c>
      <c r="C594" s="313">
        <v>1</v>
      </c>
      <c r="D594" s="313" t="s">
        <v>3234</v>
      </c>
      <c r="E594" s="310">
        <v>240000</v>
      </c>
      <c r="F594" s="310">
        <f>INT(C594*E594)</f>
        <v>240000</v>
      </c>
      <c r="G594" s="310"/>
      <c r="H594" s="317"/>
      <c r="I594" s="317"/>
      <c r="J594" s="311" t="s">
        <v>3261</v>
      </c>
      <c r="K594" s="333">
        <f>0.24*C594</f>
        <v>0.24</v>
      </c>
      <c r="L594" s="334"/>
      <c r="M594" s="334"/>
      <c r="N594" s="334"/>
    </row>
    <row r="595" spans="1:14" ht="21.95" customHeight="1" x14ac:dyDescent="0.2">
      <c r="A595" s="316" t="s">
        <v>3370</v>
      </c>
      <c r="B595" s="316" t="s">
        <v>3371</v>
      </c>
      <c r="C595" s="313">
        <v>50</v>
      </c>
      <c r="D595" s="313" t="s">
        <v>1348</v>
      </c>
      <c r="E595" s="310">
        <v>290</v>
      </c>
      <c r="F595" s="317">
        <f t="shared" si="77"/>
        <v>14500</v>
      </c>
      <c r="G595" s="317"/>
      <c r="H595" s="317"/>
      <c r="I595" s="317"/>
      <c r="J595" s="318" t="s">
        <v>3372</v>
      </c>
      <c r="K595" s="333"/>
      <c r="L595" s="334">
        <f>C595*0.055</f>
        <v>2.75</v>
      </c>
      <c r="M595" s="334"/>
      <c r="N595" s="334"/>
    </row>
    <row r="596" spans="1:14" ht="21.95" customHeight="1" x14ac:dyDescent="0.2">
      <c r="A596" s="319" t="s">
        <v>3407</v>
      </c>
      <c r="B596" s="316"/>
      <c r="C596" s="313">
        <v>2</v>
      </c>
      <c r="D596" s="313" t="s">
        <v>3374</v>
      </c>
      <c r="E596" s="317"/>
      <c r="F596" s="317"/>
      <c r="G596" s="317"/>
      <c r="H596" s="317"/>
      <c r="I596" s="317"/>
      <c r="J596" s="318"/>
      <c r="K596" s="333"/>
      <c r="L596" s="334"/>
      <c r="M596" s="334"/>
      <c r="N596" s="334"/>
    </row>
    <row r="597" spans="1:14" ht="21.95" customHeight="1" x14ac:dyDescent="0.2">
      <c r="A597" s="316" t="s">
        <v>3375</v>
      </c>
      <c r="B597" s="316" t="s">
        <v>3376</v>
      </c>
      <c r="C597" s="313">
        <f>C596</f>
        <v>2</v>
      </c>
      <c r="D597" s="313" t="s">
        <v>3222</v>
      </c>
      <c r="E597" s="310">
        <v>53600</v>
      </c>
      <c r="F597" s="317">
        <f t="shared" ref="F597:F607" si="78">INT(E597*C597)</f>
        <v>107200</v>
      </c>
      <c r="G597" s="317"/>
      <c r="H597" s="317"/>
      <c r="I597" s="317"/>
      <c r="J597" s="311" t="s">
        <v>3377</v>
      </c>
      <c r="K597" s="333"/>
      <c r="L597" s="334">
        <f>0.26*C597</f>
        <v>0.52</v>
      </c>
      <c r="M597" s="334"/>
      <c r="N597" s="334"/>
    </row>
    <row r="598" spans="1:14" ht="21.95" customHeight="1" x14ac:dyDescent="0.2">
      <c r="A598" s="316" t="s">
        <v>3378</v>
      </c>
      <c r="B598" s="316" t="s">
        <v>3379</v>
      </c>
      <c r="C598" s="313">
        <f>C596</f>
        <v>2</v>
      </c>
      <c r="D598" s="313" t="s">
        <v>3234</v>
      </c>
      <c r="E598" s="310">
        <v>17600</v>
      </c>
      <c r="F598" s="317">
        <f t="shared" si="78"/>
        <v>35200</v>
      </c>
      <c r="G598" s="317"/>
      <c r="H598" s="317"/>
      <c r="I598" s="317"/>
      <c r="J598" s="311"/>
      <c r="K598" s="333"/>
      <c r="L598" s="334"/>
      <c r="M598" s="334"/>
      <c r="N598" s="334"/>
    </row>
    <row r="599" spans="1:14" ht="21.95" customHeight="1" x14ac:dyDescent="0.2">
      <c r="A599" s="316" t="s">
        <v>3380</v>
      </c>
      <c r="B599" s="316" t="s">
        <v>3381</v>
      </c>
      <c r="C599" s="313">
        <f>C596</f>
        <v>2</v>
      </c>
      <c r="D599" s="313" t="s">
        <v>3222</v>
      </c>
      <c r="E599" s="310">
        <v>131700</v>
      </c>
      <c r="F599" s="317">
        <f t="shared" si="78"/>
        <v>263400</v>
      </c>
      <c r="G599" s="317"/>
      <c r="H599" s="317"/>
      <c r="I599" s="317"/>
      <c r="J599" s="311" t="s">
        <v>3408</v>
      </c>
      <c r="K599" s="333">
        <f>0.27*C599</f>
        <v>0.54</v>
      </c>
      <c r="L599" s="334"/>
      <c r="M599" s="334"/>
      <c r="N599" s="334"/>
    </row>
    <row r="600" spans="1:14" ht="21.95" customHeight="1" x14ac:dyDescent="0.2">
      <c r="A600" s="316" t="s">
        <v>3383</v>
      </c>
      <c r="B600" s="316" t="s">
        <v>3384</v>
      </c>
      <c r="C600" s="313">
        <f>C599</f>
        <v>2</v>
      </c>
      <c r="D600" s="313" t="s">
        <v>3222</v>
      </c>
      <c r="E600" s="310">
        <v>7800</v>
      </c>
      <c r="F600" s="317">
        <f t="shared" si="78"/>
        <v>15600</v>
      </c>
      <c r="G600" s="317"/>
      <c r="H600" s="317"/>
      <c r="I600" s="317"/>
      <c r="J600" s="311" t="s">
        <v>3385</v>
      </c>
      <c r="K600" s="333">
        <f>0.4*C600</f>
        <v>0.8</v>
      </c>
      <c r="L600" s="334"/>
      <c r="M600" s="334"/>
      <c r="N600" s="334"/>
    </row>
    <row r="601" spans="1:14" ht="21.95" customHeight="1" x14ac:dyDescent="0.2">
      <c r="A601" s="316" t="s">
        <v>3386</v>
      </c>
      <c r="B601" s="316" t="s">
        <v>3387</v>
      </c>
      <c r="C601" s="313">
        <f>C596</f>
        <v>2</v>
      </c>
      <c r="D601" s="313" t="s">
        <v>3222</v>
      </c>
      <c r="E601" s="310">
        <v>13800</v>
      </c>
      <c r="F601" s="317">
        <f t="shared" si="78"/>
        <v>27600</v>
      </c>
      <c r="G601" s="317"/>
      <c r="H601" s="317"/>
      <c r="I601" s="317"/>
      <c r="J601" s="311" t="s">
        <v>3388</v>
      </c>
      <c r="K601" s="333"/>
      <c r="L601" s="334">
        <f>0.3*C601</f>
        <v>0.6</v>
      </c>
      <c r="M601" s="334"/>
      <c r="N601" s="334"/>
    </row>
    <row r="602" spans="1:14" ht="21.95" customHeight="1" x14ac:dyDescent="0.2">
      <c r="A602" s="316" t="s">
        <v>3389</v>
      </c>
      <c r="B602" s="316" t="s">
        <v>3390</v>
      </c>
      <c r="C602" s="313">
        <f>C596</f>
        <v>2</v>
      </c>
      <c r="D602" s="313" t="s">
        <v>3234</v>
      </c>
      <c r="E602" s="310">
        <v>9800</v>
      </c>
      <c r="F602" s="317">
        <f t="shared" si="78"/>
        <v>19600</v>
      </c>
      <c r="G602" s="317"/>
      <c r="H602" s="317"/>
      <c r="I602" s="317"/>
      <c r="J602" s="311" t="s">
        <v>3391</v>
      </c>
      <c r="K602" s="333">
        <f>0.2*C602</f>
        <v>0.4</v>
      </c>
      <c r="L602" s="334"/>
      <c r="M602" s="334"/>
      <c r="N602" s="334"/>
    </row>
    <row r="603" spans="1:14" ht="21.95" customHeight="1" x14ac:dyDescent="0.2">
      <c r="A603" s="316" t="s">
        <v>3392</v>
      </c>
      <c r="B603" s="316" t="s">
        <v>3393</v>
      </c>
      <c r="C603" s="313">
        <f>C596</f>
        <v>2</v>
      </c>
      <c r="D603" s="313" t="s">
        <v>3222</v>
      </c>
      <c r="E603" s="310">
        <v>2600</v>
      </c>
      <c r="F603" s="317">
        <f t="shared" si="78"/>
        <v>5200</v>
      </c>
      <c r="G603" s="317"/>
      <c r="H603" s="317"/>
      <c r="I603" s="317"/>
      <c r="J603" s="311"/>
      <c r="K603" s="333"/>
      <c r="L603" s="334"/>
      <c r="M603" s="334"/>
      <c r="N603" s="334"/>
    </row>
    <row r="604" spans="1:14" ht="21.95" customHeight="1" x14ac:dyDescent="0.2">
      <c r="A604" s="316" t="s">
        <v>3394</v>
      </c>
      <c r="B604" s="316" t="s">
        <v>3395</v>
      </c>
      <c r="C604" s="313">
        <f>C596*6</f>
        <v>12</v>
      </c>
      <c r="D604" s="313" t="s">
        <v>3264</v>
      </c>
      <c r="E604" s="310">
        <v>1829</v>
      </c>
      <c r="F604" s="317">
        <f t="shared" si="78"/>
        <v>21948</v>
      </c>
      <c r="G604" s="317"/>
      <c r="H604" s="317"/>
      <c r="I604" s="317"/>
      <c r="J604" s="318" t="s">
        <v>3396</v>
      </c>
      <c r="K604" s="333"/>
      <c r="L604" s="334">
        <f>C604*0.023</f>
        <v>0.27600000000000002</v>
      </c>
      <c r="M604" s="334"/>
      <c r="N604" s="334"/>
    </row>
    <row r="605" spans="1:14" ht="21.95" customHeight="1" x14ac:dyDescent="0.2">
      <c r="A605" s="316" t="s">
        <v>3397</v>
      </c>
      <c r="B605" s="316" t="s">
        <v>3393</v>
      </c>
      <c r="C605" s="313">
        <f>C596</f>
        <v>2</v>
      </c>
      <c r="D605" s="313" t="s">
        <v>3222</v>
      </c>
      <c r="E605" s="317">
        <v>15000</v>
      </c>
      <c r="F605" s="317">
        <f t="shared" si="78"/>
        <v>30000</v>
      </c>
      <c r="G605" s="317"/>
      <c r="H605" s="317"/>
      <c r="I605" s="317"/>
      <c r="J605" s="311"/>
      <c r="K605" s="333"/>
      <c r="L605" s="334"/>
      <c r="M605" s="334"/>
      <c r="N605" s="334"/>
    </row>
    <row r="606" spans="1:14" ht="21.95" customHeight="1" x14ac:dyDescent="0.2">
      <c r="A606" s="316" t="s">
        <v>3344</v>
      </c>
      <c r="B606" s="316" t="s">
        <v>3345</v>
      </c>
      <c r="C606" s="313">
        <f>C596</f>
        <v>2</v>
      </c>
      <c r="D606" s="313" t="s">
        <v>3222</v>
      </c>
      <c r="E606" s="317">
        <v>2000</v>
      </c>
      <c r="F606" s="317">
        <f t="shared" si="78"/>
        <v>4000</v>
      </c>
      <c r="G606" s="317"/>
      <c r="H606" s="317"/>
      <c r="I606" s="317"/>
      <c r="J606" s="311"/>
      <c r="K606" s="333"/>
      <c r="L606" s="334"/>
      <c r="M606" s="334"/>
      <c r="N606" s="334"/>
    </row>
    <row r="607" spans="1:14" ht="21.95" customHeight="1" x14ac:dyDescent="0.2">
      <c r="A607" s="316" t="s">
        <v>3398</v>
      </c>
      <c r="B607" s="316" t="s">
        <v>3409</v>
      </c>
      <c r="C607" s="313">
        <f>C596</f>
        <v>2</v>
      </c>
      <c r="D607" s="313" t="s">
        <v>3222</v>
      </c>
      <c r="E607" s="317">
        <v>14300</v>
      </c>
      <c r="F607" s="317">
        <f t="shared" si="78"/>
        <v>28600</v>
      </c>
      <c r="G607" s="317"/>
      <c r="H607" s="317"/>
      <c r="I607" s="317"/>
      <c r="J607" s="311" t="s">
        <v>3400</v>
      </c>
      <c r="K607" s="333"/>
      <c r="L607" s="334">
        <f>0.091*C607</f>
        <v>0.182</v>
      </c>
      <c r="M607" s="334"/>
      <c r="N607" s="334"/>
    </row>
    <row r="608" spans="1:14" ht="21.95" customHeight="1" x14ac:dyDescent="0.2">
      <c r="A608" s="316" t="s">
        <v>3370</v>
      </c>
      <c r="B608" s="316" t="s">
        <v>3371</v>
      </c>
      <c r="C608" s="313">
        <f>C596*30</f>
        <v>60</v>
      </c>
      <c r="D608" s="313" t="s">
        <v>1348</v>
      </c>
      <c r="E608" s="317">
        <v>290</v>
      </c>
      <c r="F608" s="317">
        <f>INT(E608*C608)</f>
        <v>17400</v>
      </c>
      <c r="G608" s="317"/>
      <c r="H608" s="317"/>
      <c r="I608" s="317"/>
      <c r="J608" s="318" t="s">
        <v>3372</v>
      </c>
      <c r="K608" s="333"/>
      <c r="L608" s="334">
        <f>C608*0.055</f>
        <v>3.3</v>
      </c>
      <c r="M608" s="334"/>
      <c r="N608" s="334"/>
    </row>
    <row r="609" spans="1:14" ht="21.95" customHeight="1" x14ac:dyDescent="0.2">
      <c r="A609" s="319" t="s">
        <v>3373</v>
      </c>
      <c r="B609" s="316"/>
      <c r="C609" s="313">
        <v>1</v>
      </c>
      <c r="D609" s="313" t="s">
        <v>3374</v>
      </c>
      <c r="E609" s="317"/>
      <c r="F609" s="317"/>
      <c r="G609" s="317"/>
      <c r="H609" s="317"/>
      <c r="I609" s="317"/>
      <c r="J609" s="318"/>
      <c r="K609" s="333"/>
      <c r="L609" s="334"/>
      <c r="M609" s="334"/>
      <c r="N609" s="334"/>
    </row>
    <row r="610" spans="1:14" ht="21.95" customHeight="1" x14ac:dyDescent="0.2">
      <c r="A610" s="316" t="s">
        <v>3375</v>
      </c>
      <c r="B610" s="316" t="s">
        <v>3376</v>
      </c>
      <c r="C610" s="313">
        <f>C609</f>
        <v>1</v>
      </c>
      <c r="D610" s="313" t="s">
        <v>3222</v>
      </c>
      <c r="E610" s="317">
        <v>53600</v>
      </c>
      <c r="F610" s="317">
        <f t="shared" ref="F610:F620" si="79">INT(E610*C610)</f>
        <v>53600</v>
      </c>
      <c r="G610" s="317"/>
      <c r="H610" s="317"/>
      <c r="I610" s="317"/>
      <c r="J610" s="311" t="s">
        <v>3377</v>
      </c>
      <c r="K610" s="333"/>
      <c r="L610" s="334">
        <f>0.26*C610</f>
        <v>0.26</v>
      </c>
      <c r="M610" s="334"/>
      <c r="N610" s="334"/>
    </row>
    <row r="611" spans="1:14" ht="21.95" customHeight="1" x14ac:dyDescent="0.2">
      <c r="A611" s="316" t="s">
        <v>3378</v>
      </c>
      <c r="B611" s="316" t="s">
        <v>3379</v>
      </c>
      <c r="C611" s="313">
        <f>C609</f>
        <v>1</v>
      </c>
      <c r="D611" s="313" t="s">
        <v>3234</v>
      </c>
      <c r="E611" s="317">
        <v>17600</v>
      </c>
      <c r="F611" s="317">
        <f t="shared" si="79"/>
        <v>17600</v>
      </c>
      <c r="G611" s="317"/>
      <c r="H611" s="317"/>
      <c r="I611" s="317"/>
      <c r="J611" s="311"/>
      <c r="K611" s="333"/>
      <c r="L611" s="334"/>
      <c r="M611" s="334"/>
      <c r="N611" s="334"/>
    </row>
    <row r="612" spans="1:14" ht="21.95" customHeight="1" x14ac:dyDescent="0.2">
      <c r="A612" s="316" t="s">
        <v>3380</v>
      </c>
      <c r="B612" s="316" t="s">
        <v>3381</v>
      </c>
      <c r="C612" s="313">
        <f>C609</f>
        <v>1</v>
      </c>
      <c r="D612" s="313" t="s">
        <v>3222</v>
      </c>
      <c r="E612" s="310">
        <v>131700</v>
      </c>
      <c r="F612" s="317">
        <f t="shared" si="79"/>
        <v>131700</v>
      </c>
      <c r="G612" s="317"/>
      <c r="H612" s="317"/>
      <c r="I612" s="317"/>
      <c r="J612" s="311" t="s">
        <v>3382</v>
      </c>
      <c r="K612" s="333">
        <f>0.28*C612</f>
        <v>0.28000000000000003</v>
      </c>
      <c r="L612" s="334"/>
      <c r="M612" s="334"/>
      <c r="N612" s="334"/>
    </row>
    <row r="613" spans="1:14" ht="21.95" customHeight="1" x14ac:dyDescent="0.2">
      <c r="A613" s="316" t="s">
        <v>3383</v>
      </c>
      <c r="B613" s="316" t="s">
        <v>3384</v>
      </c>
      <c r="C613" s="313">
        <f>C612</f>
        <v>1</v>
      </c>
      <c r="D613" s="313" t="s">
        <v>3222</v>
      </c>
      <c r="E613" s="310">
        <v>7800</v>
      </c>
      <c r="F613" s="317">
        <f t="shared" si="79"/>
        <v>7800</v>
      </c>
      <c r="G613" s="317"/>
      <c r="H613" s="317"/>
      <c r="I613" s="317"/>
      <c r="J613" s="311" t="s">
        <v>3385</v>
      </c>
      <c r="K613" s="333">
        <f>0.4*C613</f>
        <v>0.4</v>
      </c>
      <c r="L613" s="334"/>
      <c r="M613" s="334"/>
      <c r="N613" s="334"/>
    </row>
    <row r="614" spans="1:14" ht="21.95" customHeight="1" x14ac:dyDescent="0.2">
      <c r="A614" s="316" t="s">
        <v>3386</v>
      </c>
      <c r="B614" s="316" t="s">
        <v>3387</v>
      </c>
      <c r="C614" s="313">
        <f>C609</f>
        <v>1</v>
      </c>
      <c r="D614" s="313" t="s">
        <v>3222</v>
      </c>
      <c r="E614" s="310">
        <v>13800</v>
      </c>
      <c r="F614" s="317">
        <f t="shared" si="79"/>
        <v>13800</v>
      </c>
      <c r="G614" s="317"/>
      <c r="H614" s="317"/>
      <c r="I614" s="317"/>
      <c r="J614" s="311" t="s">
        <v>3388</v>
      </c>
      <c r="K614" s="333"/>
      <c r="L614" s="334">
        <f>0.3*C614</f>
        <v>0.3</v>
      </c>
      <c r="M614" s="334"/>
      <c r="N614" s="334"/>
    </row>
    <row r="615" spans="1:14" ht="21.95" customHeight="1" x14ac:dyDescent="0.2">
      <c r="A615" s="316" t="s">
        <v>3389</v>
      </c>
      <c r="B615" s="316" t="s">
        <v>3390</v>
      </c>
      <c r="C615" s="313">
        <f>C609</f>
        <v>1</v>
      </c>
      <c r="D615" s="313" t="s">
        <v>3234</v>
      </c>
      <c r="E615" s="317">
        <v>9800</v>
      </c>
      <c r="F615" s="317">
        <f t="shared" si="79"/>
        <v>9800</v>
      </c>
      <c r="G615" s="317"/>
      <c r="H615" s="317"/>
      <c r="I615" s="317"/>
      <c r="J615" s="311" t="s">
        <v>3391</v>
      </c>
      <c r="K615" s="333">
        <f>0.2*C615</f>
        <v>0.2</v>
      </c>
      <c r="L615" s="334"/>
      <c r="M615" s="334"/>
      <c r="N615" s="334"/>
    </row>
    <row r="616" spans="1:14" ht="21.95" customHeight="1" x14ac:dyDescent="0.2">
      <c r="A616" s="316" t="s">
        <v>3392</v>
      </c>
      <c r="B616" s="316" t="s">
        <v>3393</v>
      </c>
      <c r="C616" s="313">
        <f>C609</f>
        <v>1</v>
      </c>
      <c r="D616" s="313" t="s">
        <v>3222</v>
      </c>
      <c r="E616" s="317">
        <v>1150</v>
      </c>
      <c r="F616" s="317">
        <f t="shared" si="79"/>
        <v>1150</v>
      </c>
      <c r="G616" s="317"/>
      <c r="H616" s="317"/>
      <c r="I616" s="317"/>
      <c r="J616" s="311"/>
      <c r="K616" s="333"/>
      <c r="L616" s="334"/>
      <c r="M616" s="334"/>
      <c r="N616" s="334"/>
    </row>
    <row r="617" spans="1:14" ht="21.95" customHeight="1" x14ac:dyDescent="0.2">
      <c r="A617" s="316" t="s">
        <v>3394</v>
      </c>
      <c r="B617" s="316" t="s">
        <v>3395</v>
      </c>
      <c r="C617" s="313">
        <f>C609*6</f>
        <v>6</v>
      </c>
      <c r="D617" s="313" t="s">
        <v>3264</v>
      </c>
      <c r="E617" s="317">
        <v>1829</v>
      </c>
      <c r="F617" s="317">
        <f t="shared" si="79"/>
        <v>10974</v>
      </c>
      <c r="G617" s="317"/>
      <c r="H617" s="317"/>
      <c r="I617" s="317"/>
      <c r="J617" s="318" t="s">
        <v>3396</v>
      </c>
      <c r="K617" s="333"/>
      <c r="L617" s="334">
        <f>C617*0.023</f>
        <v>0.13800000000000001</v>
      </c>
      <c r="M617" s="334"/>
      <c r="N617" s="334"/>
    </row>
    <row r="618" spans="1:14" ht="21.95" customHeight="1" x14ac:dyDescent="0.2">
      <c r="A618" s="316" t="s">
        <v>3397</v>
      </c>
      <c r="B618" s="316" t="s">
        <v>3393</v>
      </c>
      <c r="C618" s="313">
        <f>C609</f>
        <v>1</v>
      </c>
      <c r="D618" s="313" t="s">
        <v>3222</v>
      </c>
      <c r="E618" s="317">
        <v>15000</v>
      </c>
      <c r="F618" s="317">
        <f t="shared" si="79"/>
        <v>15000</v>
      </c>
      <c r="G618" s="317"/>
      <c r="H618" s="317"/>
      <c r="I618" s="317"/>
      <c r="J618" s="311"/>
      <c r="K618" s="333"/>
      <c r="L618" s="334"/>
      <c r="M618" s="334"/>
      <c r="N618" s="334"/>
    </row>
    <row r="619" spans="1:14" ht="21.95" customHeight="1" x14ac:dyDescent="0.2">
      <c r="A619" s="316" t="s">
        <v>3344</v>
      </c>
      <c r="B619" s="316" t="s">
        <v>3345</v>
      </c>
      <c r="C619" s="313">
        <f>C609</f>
        <v>1</v>
      </c>
      <c r="D619" s="313" t="s">
        <v>3222</v>
      </c>
      <c r="E619" s="317">
        <v>2000</v>
      </c>
      <c r="F619" s="317">
        <f t="shared" si="79"/>
        <v>2000</v>
      </c>
      <c r="G619" s="317"/>
      <c r="H619" s="317"/>
      <c r="I619" s="317"/>
      <c r="J619" s="311"/>
      <c r="K619" s="333"/>
      <c r="L619" s="334"/>
      <c r="M619" s="334"/>
      <c r="N619" s="334"/>
    </row>
    <row r="620" spans="1:14" ht="21.95" customHeight="1" x14ac:dyDescent="0.2">
      <c r="A620" s="316" t="s">
        <v>3398</v>
      </c>
      <c r="B620" s="316" t="s">
        <v>3399</v>
      </c>
      <c r="C620" s="313">
        <v>1</v>
      </c>
      <c r="D620" s="313" t="s">
        <v>3222</v>
      </c>
      <c r="E620" s="317">
        <v>8600</v>
      </c>
      <c r="F620" s="317">
        <f t="shared" si="79"/>
        <v>8600</v>
      </c>
      <c r="G620" s="317"/>
      <c r="H620" s="317"/>
      <c r="I620" s="317"/>
      <c r="J620" s="311" t="s">
        <v>3400</v>
      </c>
      <c r="K620" s="333"/>
      <c r="L620" s="334">
        <f>0.091*C620</f>
        <v>9.0999999999999998E-2</v>
      </c>
      <c r="M620" s="334"/>
      <c r="N620" s="334"/>
    </row>
    <row r="621" spans="1:14" ht="21.95" customHeight="1" x14ac:dyDescent="0.2">
      <c r="A621" s="316" t="s">
        <v>3370</v>
      </c>
      <c r="B621" s="316" t="s">
        <v>3371</v>
      </c>
      <c r="C621" s="313">
        <f>C609*30</f>
        <v>30</v>
      </c>
      <c r="D621" s="313" t="s">
        <v>1348</v>
      </c>
      <c r="E621" s="317">
        <v>290</v>
      </c>
      <c r="F621" s="317">
        <f>INT(E621*C621)</f>
        <v>8700</v>
      </c>
      <c r="G621" s="317"/>
      <c r="H621" s="317"/>
      <c r="I621" s="317"/>
      <c r="J621" s="318" t="s">
        <v>3372</v>
      </c>
      <c r="K621" s="333"/>
      <c r="L621" s="334">
        <f>C621*0.055</f>
        <v>1.65</v>
      </c>
      <c r="M621" s="334"/>
      <c r="N621" s="334"/>
    </row>
    <row r="622" spans="1:14" ht="21.95" customHeight="1" x14ac:dyDescent="0.2">
      <c r="A622" s="319" t="s">
        <v>3404</v>
      </c>
      <c r="B622" s="316"/>
      <c r="C622" s="313">
        <v>2</v>
      </c>
      <c r="D622" s="313" t="s">
        <v>3374</v>
      </c>
      <c r="E622" s="317"/>
      <c r="F622" s="317"/>
      <c r="G622" s="317"/>
      <c r="H622" s="317"/>
      <c r="I622" s="317"/>
      <c r="J622" s="318"/>
      <c r="K622" s="333"/>
      <c r="L622" s="334"/>
      <c r="M622" s="334"/>
      <c r="N622" s="334"/>
    </row>
    <row r="623" spans="1:14" ht="21.95" customHeight="1" x14ac:dyDescent="0.2">
      <c r="A623" s="316" t="s">
        <v>3375</v>
      </c>
      <c r="B623" s="316" t="s">
        <v>3376</v>
      </c>
      <c r="C623" s="313">
        <f>C622</f>
        <v>2</v>
      </c>
      <c r="D623" s="313" t="s">
        <v>3222</v>
      </c>
      <c r="E623" s="317">
        <v>53600</v>
      </c>
      <c r="F623" s="317">
        <f>INT(E623*C623)</f>
        <v>107200</v>
      </c>
      <c r="G623" s="317"/>
      <c r="H623" s="317"/>
      <c r="I623" s="317"/>
      <c r="J623" s="311" t="s">
        <v>3377</v>
      </c>
      <c r="K623" s="333"/>
      <c r="L623" s="334">
        <f>0.26*C623</f>
        <v>0.52</v>
      </c>
      <c r="M623" s="334"/>
      <c r="N623" s="334"/>
    </row>
    <row r="624" spans="1:14" ht="21.95" customHeight="1" x14ac:dyDescent="0.2">
      <c r="A624" s="316" t="s">
        <v>3378</v>
      </c>
      <c r="B624" s="316" t="s">
        <v>3379</v>
      </c>
      <c r="C624" s="313">
        <f>C622</f>
        <v>2</v>
      </c>
      <c r="D624" s="313" t="s">
        <v>3234</v>
      </c>
      <c r="E624" s="317">
        <v>17600</v>
      </c>
      <c r="F624" s="317">
        <f>INT(E624*C624)</f>
        <v>35200</v>
      </c>
      <c r="G624" s="317"/>
      <c r="H624" s="317"/>
      <c r="I624" s="317"/>
      <c r="J624" s="311"/>
      <c r="K624" s="333"/>
      <c r="L624" s="334"/>
      <c r="M624" s="334"/>
      <c r="N624" s="334"/>
    </row>
    <row r="625" spans="1:14" ht="21.95" customHeight="1" x14ac:dyDescent="0.2">
      <c r="A625" s="316" t="s">
        <v>3392</v>
      </c>
      <c r="B625" s="316" t="s">
        <v>3393</v>
      </c>
      <c r="C625" s="313">
        <f>C622</f>
        <v>2</v>
      </c>
      <c r="D625" s="313" t="s">
        <v>3222</v>
      </c>
      <c r="E625" s="317">
        <v>1150</v>
      </c>
      <c r="F625" s="317">
        <f>INT(E625*C625)</f>
        <v>2300</v>
      </c>
      <c r="G625" s="317"/>
      <c r="H625" s="317"/>
      <c r="I625" s="317"/>
      <c r="J625" s="311"/>
      <c r="K625" s="333"/>
      <c r="L625" s="334"/>
      <c r="M625" s="334"/>
      <c r="N625" s="334"/>
    </row>
    <row r="626" spans="1:14" ht="21.95" customHeight="1" x14ac:dyDescent="0.2">
      <c r="A626" s="316" t="s">
        <v>3394</v>
      </c>
      <c r="B626" s="316" t="s">
        <v>3395</v>
      </c>
      <c r="C626" s="313">
        <f>C622*6</f>
        <v>12</v>
      </c>
      <c r="D626" s="313" t="s">
        <v>3264</v>
      </c>
      <c r="E626" s="317">
        <v>1829</v>
      </c>
      <c r="F626" s="317">
        <f>INT(E626*C626)</f>
        <v>21948</v>
      </c>
      <c r="G626" s="317"/>
      <c r="H626" s="317"/>
      <c r="I626" s="317"/>
      <c r="J626" s="318" t="s">
        <v>3396</v>
      </c>
      <c r="K626" s="333"/>
      <c r="L626" s="334">
        <f>C626*0.023</f>
        <v>0.27600000000000002</v>
      </c>
      <c r="M626" s="334"/>
      <c r="N626" s="334"/>
    </row>
    <row r="627" spans="1:14" ht="21.95" customHeight="1" x14ac:dyDescent="0.2">
      <c r="A627" s="316" t="s">
        <v>3397</v>
      </c>
      <c r="B627" s="316" t="s">
        <v>3393</v>
      </c>
      <c r="C627" s="313">
        <f>C622</f>
        <v>2</v>
      </c>
      <c r="D627" s="313" t="s">
        <v>3222</v>
      </c>
      <c r="E627" s="317">
        <v>15000</v>
      </c>
      <c r="F627" s="317">
        <f>INT(E627*C627)</f>
        <v>30000</v>
      </c>
      <c r="G627" s="317"/>
      <c r="H627" s="317"/>
      <c r="I627" s="317"/>
      <c r="J627" s="311"/>
      <c r="K627" s="333"/>
      <c r="L627" s="334"/>
      <c r="M627" s="334"/>
      <c r="N627" s="334"/>
    </row>
    <row r="628" spans="1:14" ht="21.95" customHeight="1" x14ac:dyDescent="0.2">
      <c r="A628" s="313" t="s">
        <v>3274</v>
      </c>
      <c r="B628" s="316"/>
      <c r="C628" s="313"/>
      <c r="D628" s="313"/>
      <c r="E628" s="317"/>
      <c r="F628" s="317">
        <f>SUM(F577:F627)</f>
        <v>4374312</v>
      </c>
      <c r="G628" s="317"/>
      <c r="H628" s="317"/>
      <c r="I628" s="317"/>
      <c r="J628" s="311"/>
      <c r="K628" s="335">
        <f>SUM(K577:K627)</f>
        <v>5.2680000000000007</v>
      </c>
      <c r="L628" s="335">
        <f>SUM(L577:L627)</f>
        <v>13.939</v>
      </c>
      <c r="M628" s="335">
        <f>SUM(M577:M627)</f>
        <v>0</v>
      </c>
      <c r="N628" s="335">
        <f>SUM(N577:N627)</f>
        <v>1.284</v>
      </c>
    </row>
    <row r="629" spans="1:14" ht="21.95" customHeight="1" x14ac:dyDescent="0.2">
      <c r="A629" s="316"/>
      <c r="B629" s="316"/>
      <c r="C629" s="313"/>
      <c r="D629" s="313"/>
      <c r="E629" s="317"/>
      <c r="F629" s="317"/>
      <c r="G629" s="317"/>
      <c r="H629" s="317"/>
      <c r="I629" s="317"/>
      <c r="J629" s="311"/>
      <c r="K629" s="333"/>
      <c r="L629" s="334"/>
      <c r="M629" s="334"/>
      <c r="N629" s="334"/>
    </row>
    <row r="630" spans="1:14" ht="21.95" customHeight="1" x14ac:dyDescent="0.2">
      <c r="A630" s="320" t="s">
        <v>3275</v>
      </c>
      <c r="B630" s="316"/>
      <c r="C630" s="313"/>
      <c r="D630" s="313"/>
      <c r="E630" s="317"/>
      <c r="F630" s="317"/>
      <c r="G630" s="317"/>
      <c r="H630" s="317"/>
      <c r="I630" s="317"/>
      <c r="J630" s="311"/>
      <c r="K630" s="333"/>
      <c r="L630" s="334"/>
      <c r="M630" s="334"/>
      <c r="N630" s="334"/>
    </row>
    <row r="631" spans="1:14" ht="21.95" customHeight="1" x14ac:dyDescent="0.2">
      <c r="A631" s="316" t="s">
        <v>3276</v>
      </c>
      <c r="B631" s="316"/>
      <c r="C631" s="321">
        <f>K628</f>
        <v>5.2680000000000007</v>
      </c>
      <c r="D631" s="322" t="s">
        <v>3277</v>
      </c>
      <c r="E631" s="323"/>
      <c r="F631" s="317"/>
      <c r="G631" s="323">
        <v>104168</v>
      </c>
      <c r="H631" s="317">
        <f>INT(C631*G631)</f>
        <v>548757</v>
      </c>
      <c r="I631" s="317"/>
      <c r="J631" s="311"/>
      <c r="K631" s="333"/>
      <c r="L631" s="334"/>
      <c r="M631" s="334"/>
      <c r="N631" s="334"/>
    </row>
    <row r="632" spans="1:14" ht="21.95" customHeight="1" x14ac:dyDescent="0.2">
      <c r="A632" s="316" t="s">
        <v>3278</v>
      </c>
      <c r="B632" s="316"/>
      <c r="C632" s="321">
        <f>L628</f>
        <v>13.939</v>
      </c>
      <c r="D632" s="322" t="s">
        <v>3277</v>
      </c>
      <c r="E632" s="323"/>
      <c r="F632" s="317"/>
      <c r="G632" s="323">
        <v>87861</v>
      </c>
      <c r="H632" s="317">
        <f>INT(C632*G632)</f>
        <v>1224694</v>
      </c>
      <c r="I632" s="317"/>
      <c r="J632" s="311"/>
      <c r="K632" s="333"/>
      <c r="L632" s="334"/>
      <c r="M632" s="334"/>
      <c r="N632" s="334"/>
    </row>
    <row r="633" spans="1:14" ht="21.95" customHeight="1" x14ac:dyDescent="0.2">
      <c r="A633" s="316" t="s">
        <v>3279</v>
      </c>
      <c r="B633" s="316"/>
      <c r="C633" s="321">
        <f>M628</f>
        <v>0</v>
      </c>
      <c r="D633" s="322" t="s">
        <v>3277</v>
      </c>
      <c r="E633" s="323"/>
      <c r="F633" s="317"/>
      <c r="G633" s="323">
        <v>92341</v>
      </c>
      <c r="H633" s="317">
        <f>INT(C633*G633)</f>
        <v>0</v>
      </c>
      <c r="I633" s="317"/>
      <c r="J633" s="311"/>
      <c r="K633" s="333"/>
      <c r="L633" s="334"/>
      <c r="M633" s="334"/>
      <c r="N633" s="334"/>
    </row>
    <row r="634" spans="1:14" ht="21.95" customHeight="1" x14ac:dyDescent="0.2">
      <c r="A634" s="316" t="s">
        <v>3280</v>
      </c>
      <c r="B634" s="316"/>
      <c r="C634" s="321">
        <f>N628</f>
        <v>1.284</v>
      </c>
      <c r="D634" s="322" t="s">
        <v>3277</v>
      </c>
      <c r="E634" s="323"/>
      <c r="F634" s="317"/>
      <c r="G634" s="323">
        <v>86008</v>
      </c>
      <c r="H634" s="317">
        <f>INT(C634*G634)</f>
        <v>110434</v>
      </c>
      <c r="I634" s="317"/>
      <c r="J634" s="311"/>
      <c r="K634" s="333"/>
      <c r="L634" s="334"/>
      <c r="M634" s="334"/>
      <c r="N634" s="334"/>
    </row>
    <row r="635" spans="1:14" ht="21.95" customHeight="1" x14ac:dyDescent="0.2">
      <c r="A635" s="313" t="s">
        <v>3281</v>
      </c>
      <c r="B635" s="316"/>
      <c r="C635" s="313"/>
      <c r="D635" s="313"/>
      <c r="E635" s="317"/>
      <c r="F635" s="317"/>
      <c r="G635" s="317"/>
      <c r="H635" s="317">
        <f>SUM(H631:H634)</f>
        <v>1883885</v>
      </c>
      <c r="I635" s="317"/>
      <c r="J635" s="311"/>
      <c r="K635" s="333"/>
      <c r="L635" s="334"/>
      <c r="M635" s="334"/>
      <c r="N635" s="334"/>
    </row>
    <row r="636" spans="1:14" ht="21.95" customHeight="1" x14ac:dyDescent="0.2">
      <c r="A636" s="316"/>
      <c r="B636" s="316"/>
      <c r="C636" s="313"/>
      <c r="D636" s="313"/>
      <c r="E636" s="317"/>
      <c r="F636" s="317"/>
      <c r="G636" s="317"/>
      <c r="H636" s="317"/>
      <c r="I636" s="317"/>
      <c r="J636" s="311"/>
      <c r="K636" s="333"/>
      <c r="L636" s="334"/>
      <c r="M636" s="334"/>
      <c r="N636" s="334"/>
    </row>
    <row r="637" spans="1:14" ht="21.95" customHeight="1" x14ac:dyDescent="0.2">
      <c r="A637" s="320" t="s">
        <v>3282</v>
      </c>
      <c r="B637" s="316"/>
      <c r="C637" s="313"/>
      <c r="D637" s="313"/>
      <c r="E637" s="324"/>
      <c r="F637" s="317"/>
      <c r="G637" s="317"/>
      <c r="H637" s="317"/>
      <c r="I637" s="317"/>
      <c r="J637" s="325"/>
      <c r="K637" s="333"/>
      <c r="L637" s="334"/>
      <c r="M637" s="334"/>
    </row>
    <row r="638" spans="1:14" ht="21.95" customHeight="1" x14ac:dyDescent="0.2">
      <c r="A638" s="313" t="s">
        <v>2147</v>
      </c>
      <c r="B638" s="316"/>
      <c r="C638" s="313"/>
      <c r="D638" s="313"/>
      <c r="E638" s="324"/>
      <c r="F638" s="317"/>
      <c r="G638" s="323"/>
      <c r="H638" s="317"/>
      <c r="I638" s="317">
        <f>F628</f>
        <v>4374312</v>
      </c>
      <c r="J638" s="325"/>
      <c r="K638" s="333"/>
      <c r="L638" s="334"/>
      <c r="M638" s="334"/>
    </row>
    <row r="639" spans="1:14" ht="21.95" customHeight="1" x14ac:dyDescent="0.2">
      <c r="A639" s="313" t="s">
        <v>2148</v>
      </c>
      <c r="B639" s="316" t="s">
        <v>3283</v>
      </c>
      <c r="C639" s="326">
        <v>0.78</v>
      </c>
      <c r="D639" s="313" t="s">
        <v>3284</v>
      </c>
      <c r="E639" s="324"/>
      <c r="F639" s="317"/>
      <c r="G639" s="323"/>
      <c r="H639" s="317"/>
      <c r="I639" s="317">
        <f>I638*C639*0.01</f>
        <v>34119.633600000001</v>
      </c>
      <c r="J639" s="325"/>
      <c r="K639" s="333"/>
      <c r="L639" s="334"/>
      <c r="M639" s="334"/>
    </row>
    <row r="640" spans="1:14" ht="21.95" customHeight="1" x14ac:dyDescent="0.2">
      <c r="A640" s="313" t="s">
        <v>3285</v>
      </c>
      <c r="B640" s="316"/>
      <c r="C640" s="326"/>
      <c r="D640" s="313"/>
      <c r="E640" s="324"/>
      <c r="F640" s="317"/>
      <c r="G640" s="323"/>
      <c r="H640" s="317"/>
      <c r="I640" s="317">
        <f>SUM(I638:I639)</f>
        <v>4408431.6336000003</v>
      </c>
      <c r="J640" s="325"/>
      <c r="K640" s="333"/>
      <c r="L640" s="334"/>
      <c r="M640" s="334"/>
    </row>
    <row r="641" spans="1:13" ht="21.95" customHeight="1" x14ac:dyDescent="0.2">
      <c r="A641" s="313" t="s">
        <v>3286</v>
      </c>
      <c r="B641" s="316"/>
      <c r="C641" s="326"/>
      <c r="D641" s="313"/>
      <c r="E641" s="324"/>
      <c r="F641" s="317"/>
      <c r="G641" s="323"/>
      <c r="H641" s="317"/>
      <c r="I641" s="317">
        <f>H635</f>
        <v>1883885</v>
      </c>
      <c r="J641" s="325"/>
      <c r="K641" s="333"/>
      <c r="L641" s="334"/>
      <c r="M641" s="334"/>
    </row>
    <row r="642" spans="1:13" ht="21.95" customHeight="1" x14ac:dyDescent="0.2">
      <c r="A642" s="313" t="s">
        <v>2150</v>
      </c>
      <c r="B642" s="316" t="s">
        <v>3287</v>
      </c>
      <c r="C642" s="326">
        <v>122.12</v>
      </c>
      <c r="D642" s="313" t="s">
        <v>3284</v>
      </c>
      <c r="E642" s="324"/>
      <c r="F642" s="317"/>
      <c r="G642" s="323"/>
      <c r="H642" s="317"/>
      <c r="I642" s="317">
        <f>I641*C642*0.01</f>
        <v>2300600.3620000002</v>
      </c>
      <c r="J642" s="325"/>
      <c r="K642" s="333"/>
      <c r="L642" s="334"/>
      <c r="M642" s="334"/>
    </row>
    <row r="643" spans="1:13" ht="21.95" customHeight="1" x14ac:dyDescent="0.2">
      <c r="A643" s="313" t="s">
        <v>2151</v>
      </c>
      <c r="B643" s="316" t="s">
        <v>3288</v>
      </c>
      <c r="C643" s="326">
        <v>33.85</v>
      </c>
      <c r="D643" s="313" t="s">
        <v>3284</v>
      </c>
      <c r="E643" s="324"/>
      <c r="F643" s="317"/>
      <c r="G643" s="323"/>
      <c r="H643" s="317"/>
      <c r="I643" s="317">
        <f>I642*C643*0.01</f>
        <v>778753.22253700008</v>
      </c>
      <c r="J643" s="325"/>
      <c r="K643" s="333"/>
      <c r="L643" s="334"/>
      <c r="M643" s="334"/>
    </row>
    <row r="644" spans="1:13" ht="21.95" customHeight="1" x14ac:dyDescent="0.2">
      <c r="A644" s="313" t="s">
        <v>3285</v>
      </c>
      <c r="B644" s="316"/>
      <c r="C644" s="326"/>
      <c r="D644" s="313"/>
      <c r="E644" s="324"/>
      <c r="F644" s="317"/>
      <c r="G644" s="323"/>
      <c r="H644" s="317"/>
      <c r="I644" s="317">
        <f>I642+I643</f>
        <v>3079353.5845370004</v>
      </c>
      <c r="J644" s="325"/>
      <c r="K644" s="333"/>
      <c r="L644" s="334"/>
      <c r="M644" s="334"/>
    </row>
    <row r="645" spans="1:13" ht="21.95" customHeight="1" x14ac:dyDescent="0.2">
      <c r="A645" s="313" t="s">
        <v>3289</v>
      </c>
      <c r="B645" s="316" t="s">
        <v>3290</v>
      </c>
      <c r="C645" s="326">
        <v>5.39</v>
      </c>
      <c r="D645" s="313" t="s">
        <v>3284</v>
      </c>
      <c r="E645" s="324"/>
      <c r="F645" s="317"/>
      <c r="G645" s="323"/>
      <c r="H645" s="317"/>
      <c r="I645" s="317">
        <f>I640*C645*0.01</f>
        <v>237614.46505104002</v>
      </c>
      <c r="J645" s="325"/>
      <c r="K645" s="333"/>
      <c r="L645" s="334"/>
      <c r="M645" s="334"/>
    </row>
    <row r="646" spans="1:13" ht="21.95" customHeight="1" x14ac:dyDescent="0.2">
      <c r="A646" s="313" t="s">
        <v>3291</v>
      </c>
      <c r="B646" s="316"/>
      <c r="C646" s="326"/>
      <c r="D646" s="313"/>
      <c r="E646" s="324"/>
      <c r="F646" s="317"/>
      <c r="G646" s="323"/>
      <c r="H646" s="317"/>
      <c r="I646" s="317">
        <f>I640+I644+I645</f>
        <v>7725399.6831880407</v>
      </c>
      <c r="J646" s="325"/>
      <c r="K646" s="333"/>
      <c r="L646" s="334"/>
      <c r="M646" s="334"/>
    </row>
    <row r="647" spans="1:13" ht="21.95" customHeight="1" x14ac:dyDescent="0.2">
      <c r="A647" s="313" t="s">
        <v>2170</v>
      </c>
      <c r="B647" s="316" t="s">
        <v>3292</v>
      </c>
      <c r="C647" s="326">
        <v>7</v>
      </c>
      <c r="D647" s="313" t="s">
        <v>3284</v>
      </c>
      <c r="E647" s="324"/>
      <c r="F647" s="317"/>
      <c r="G647" s="323"/>
      <c r="H647" s="317"/>
      <c r="I647" s="317">
        <f>I646*C647*0.01</f>
        <v>540777.9778231628</v>
      </c>
      <c r="J647" s="325"/>
      <c r="K647" s="333"/>
      <c r="L647" s="334"/>
      <c r="M647" s="334"/>
    </row>
    <row r="648" spans="1:13" ht="21.95" customHeight="1" x14ac:dyDescent="0.2">
      <c r="A648" s="313" t="s">
        <v>3293</v>
      </c>
      <c r="B648" s="316" t="s">
        <v>3294</v>
      </c>
      <c r="C648" s="326">
        <v>25</v>
      </c>
      <c r="D648" s="313" t="s">
        <v>3284</v>
      </c>
      <c r="E648" s="324"/>
      <c r="F648" s="317"/>
      <c r="G648" s="323"/>
      <c r="H648" s="317"/>
      <c r="I648" s="317">
        <f>(I644+I645+I647)*C648*0.01</f>
        <v>964436.50685280084</v>
      </c>
      <c r="J648" s="325"/>
      <c r="K648" s="333"/>
      <c r="L648" s="334"/>
      <c r="M648" s="334"/>
    </row>
    <row r="649" spans="1:13" ht="21.95" customHeight="1" x14ac:dyDescent="0.2">
      <c r="A649" s="313" t="s">
        <v>3295</v>
      </c>
      <c r="B649" s="327"/>
      <c r="C649" s="313" t="s">
        <v>68</v>
      </c>
      <c r="D649" s="313" t="s">
        <v>68</v>
      </c>
      <c r="E649" s="324"/>
      <c r="F649" s="317"/>
      <c r="G649" s="323"/>
      <c r="H649" s="317"/>
      <c r="I649" s="317">
        <f>I646+I647+I648</f>
        <v>9230614.1678640042</v>
      </c>
      <c r="J649" s="325"/>
      <c r="K649" s="333"/>
      <c r="L649" s="334"/>
      <c r="M649" s="334"/>
    </row>
    <row r="650" spans="1:13" ht="21.95" customHeight="1" x14ac:dyDescent="0.2">
      <c r="A650" s="313" t="s">
        <v>3296</v>
      </c>
      <c r="B650" s="322"/>
      <c r="C650" s="326">
        <v>10</v>
      </c>
      <c r="D650" s="313" t="s">
        <v>3297</v>
      </c>
      <c r="E650" s="324"/>
      <c r="F650" s="317"/>
      <c r="G650" s="323"/>
      <c r="H650" s="317"/>
      <c r="I650" s="317">
        <f>I649*10%</f>
        <v>923061.41678640048</v>
      </c>
      <c r="J650" s="325"/>
      <c r="K650" s="333"/>
      <c r="L650" s="334"/>
      <c r="M650" s="334"/>
    </row>
    <row r="651" spans="1:13" ht="21.95" customHeight="1" x14ac:dyDescent="0.2">
      <c r="A651" s="313" t="s">
        <v>3298</v>
      </c>
      <c r="B651" s="322"/>
      <c r="C651" s="313"/>
      <c r="D651" s="313"/>
      <c r="E651" s="324"/>
      <c r="F651" s="317"/>
      <c r="G651" s="323"/>
      <c r="H651" s="328" t="s">
        <v>3299</v>
      </c>
      <c r="I651" s="317">
        <f>ROUNDDOWN((I649+I650),-3)</f>
        <v>10153000</v>
      </c>
      <c r="J651" s="325"/>
      <c r="K651" s="333"/>
      <c r="L651" s="334"/>
      <c r="M651" s="334"/>
    </row>
    <row r="652" spans="1:13" ht="21.95" customHeight="1" x14ac:dyDescent="0.2">
      <c r="A652" s="313"/>
      <c r="B652" s="322"/>
      <c r="C652" s="313"/>
      <c r="D652" s="313"/>
      <c r="E652" s="324"/>
      <c r="F652" s="317"/>
      <c r="G652" s="323"/>
      <c r="H652" s="328"/>
      <c r="I652" s="317"/>
      <c r="J652" s="325"/>
      <c r="K652" s="333"/>
      <c r="L652" s="334"/>
      <c r="M652" s="334"/>
    </row>
  </sheetData>
  <mergeCells count="8">
    <mergeCell ref="I1:I2"/>
    <mergeCell ref="J1:J2"/>
    <mergeCell ref="A1:A2"/>
    <mergeCell ref="B1:B2"/>
    <mergeCell ref="C1:C2"/>
    <mergeCell ref="D1:D2"/>
    <mergeCell ref="E1:F1"/>
    <mergeCell ref="G1:H1"/>
  </mergeCells>
  <phoneticPr fontId="3" type="noConversion"/>
  <printOptions horizontalCentered="1" verticalCentered="1"/>
  <pageMargins left="0.70866141732283472" right="0.70866141732283472" top="0.74803149606299213" bottom="0.51181102362204722" header="0.31496062992125984" footer="0.31496062992125984"/>
  <pageSetup paperSize="9" scale="94" orientation="landscape" r:id="rId1"/>
  <colBreaks count="1" manualBreakCount="1">
    <brk id="10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2"/>
  <sheetViews>
    <sheetView workbookViewId="0">
      <pane xSplit="2" ySplit="3" topLeftCell="C307" activePane="bottomRight" state="frozen"/>
      <selection activeCell="I21" sqref="I21"/>
      <selection pane="topRight" activeCell="I21" sqref="I21"/>
      <selection pane="bottomLeft" activeCell="I21" sqref="I21"/>
      <selection pane="bottomRight" activeCell="H306" sqref="H306"/>
    </sheetView>
  </sheetViews>
  <sheetFormatPr defaultRowHeight="23.1" customHeight="1" x14ac:dyDescent="0.15"/>
  <cols>
    <col min="1" max="1" width="9.109375" style="9" hidden="1" customWidth="1"/>
    <col min="2" max="2" width="9.88671875" style="9" hidden="1" customWidth="1"/>
    <col min="3" max="3" width="12.77734375" style="30" customWidth="1"/>
    <col min="4" max="4" width="23.109375" style="30" customWidth="1"/>
    <col min="5" max="5" width="23.77734375" style="30" customWidth="1"/>
    <col min="6" max="6" width="4.6640625" customWidth="1"/>
    <col min="7" max="7" width="6.44140625" hidden="1" customWidth="1"/>
    <col min="8" max="9" width="11.21875" style="21" customWidth="1"/>
    <col min="10" max="10" width="5" style="21" hidden="1" customWidth="1"/>
    <col min="11" max="13" width="11.21875" style="21" customWidth="1"/>
    <col min="14" max="14" width="11.109375" style="21" customWidth="1"/>
    <col min="15" max="15" width="9.77734375" style="21" hidden="1" customWidth="1"/>
    <col min="16" max="16" width="11.21875" style="21" customWidth="1"/>
    <col min="17" max="17" width="12.21875" customWidth="1"/>
    <col min="18" max="35" width="0" hidden="1" customWidth="1"/>
  </cols>
  <sheetData>
    <row r="1" spans="1:17" s="2" customFormat="1" ht="23.1" customHeight="1" x14ac:dyDescent="0.15">
      <c r="A1" s="9"/>
      <c r="B1" s="9" t="s">
        <v>1645</v>
      </c>
      <c r="C1" s="261" t="s">
        <v>2732</v>
      </c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9"/>
    </row>
    <row r="2" spans="1:17" s="10" customFormat="1" ht="23.1" customHeight="1" x14ac:dyDescent="0.15">
      <c r="A2" s="264" t="s">
        <v>19</v>
      </c>
      <c r="B2" s="264" t="s">
        <v>18</v>
      </c>
      <c r="C2" s="265" t="s">
        <v>88</v>
      </c>
      <c r="D2" s="265" t="s">
        <v>86</v>
      </c>
      <c r="E2" s="265" t="s">
        <v>87</v>
      </c>
      <c r="F2" s="257" t="s">
        <v>77</v>
      </c>
      <c r="G2" s="284" t="s">
        <v>78</v>
      </c>
      <c r="H2" s="266" t="s">
        <v>79</v>
      </c>
      <c r="I2" s="266"/>
      <c r="J2" s="266" t="s">
        <v>80</v>
      </c>
      <c r="K2" s="266"/>
      <c r="L2" s="266"/>
      <c r="M2" s="266" t="s">
        <v>81</v>
      </c>
      <c r="N2" s="266"/>
      <c r="O2" s="33" t="s">
        <v>82</v>
      </c>
      <c r="P2" s="266" t="s">
        <v>82</v>
      </c>
      <c r="Q2" s="265" t="s">
        <v>83</v>
      </c>
    </row>
    <row r="3" spans="1:17" s="10" customFormat="1" ht="23.1" customHeight="1" x14ac:dyDescent="0.15">
      <c r="A3" s="264"/>
      <c r="B3" s="264"/>
      <c r="C3" s="265"/>
      <c r="D3" s="265"/>
      <c r="E3" s="265"/>
      <c r="F3" s="257"/>
      <c r="G3" s="284"/>
      <c r="H3" s="33" t="s">
        <v>84</v>
      </c>
      <c r="I3" s="33" t="s">
        <v>85</v>
      </c>
      <c r="J3" s="33" t="s">
        <v>78</v>
      </c>
      <c r="K3" s="33" t="s">
        <v>84</v>
      </c>
      <c r="L3" s="33" t="s">
        <v>85</v>
      </c>
      <c r="M3" s="33" t="s">
        <v>84</v>
      </c>
      <c r="N3" s="33" t="s">
        <v>85</v>
      </c>
      <c r="O3" s="33" t="s">
        <v>84</v>
      </c>
      <c r="P3" s="266"/>
      <c r="Q3" s="265"/>
    </row>
    <row r="4" spans="1:17" s="103" customFormat="1" ht="20.45" customHeight="1" x14ac:dyDescent="0.15">
      <c r="B4" s="122" t="s">
        <v>997</v>
      </c>
      <c r="C4" s="278" t="s">
        <v>2190</v>
      </c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80"/>
    </row>
    <row r="5" spans="1:17" s="103" customFormat="1" ht="23.1" customHeight="1" x14ac:dyDescent="0.15">
      <c r="A5" s="122" t="s">
        <v>1145</v>
      </c>
      <c r="B5" s="122" t="s">
        <v>1146</v>
      </c>
      <c r="C5" s="123" t="s">
        <v>1147</v>
      </c>
      <c r="D5" s="124" t="s">
        <v>1148</v>
      </c>
      <c r="E5" s="124" t="s">
        <v>1149</v>
      </c>
      <c r="F5" s="125" t="s">
        <v>1150</v>
      </c>
      <c r="G5" s="126"/>
      <c r="H5" s="127">
        <v>0</v>
      </c>
      <c r="I5" s="127">
        <v>0</v>
      </c>
      <c r="J5" s="127"/>
      <c r="K5" s="127">
        <v>33960</v>
      </c>
      <c r="L5" s="127">
        <v>33960</v>
      </c>
      <c r="M5" s="127">
        <v>0</v>
      </c>
      <c r="N5" s="127">
        <v>0</v>
      </c>
      <c r="O5" s="127">
        <v>33960</v>
      </c>
      <c r="P5" s="127">
        <v>33960</v>
      </c>
      <c r="Q5" s="128" t="s">
        <v>102</v>
      </c>
    </row>
    <row r="6" spans="1:17" s="103" customFormat="1" ht="23.1" customHeight="1" x14ac:dyDescent="0.15">
      <c r="A6" s="122" t="s">
        <v>1151</v>
      </c>
      <c r="B6" s="122" t="s">
        <v>1152</v>
      </c>
      <c r="C6" s="129" t="s">
        <v>1153</v>
      </c>
      <c r="D6" s="110" t="s">
        <v>1154</v>
      </c>
      <c r="E6" s="110" t="s">
        <v>1149</v>
      </c>
      <c r="F6" s="130" t="s">
        <v>1150</v>
      </c>
      <c r="G6" s="131"/>
      <c r="H6" s="112">
        <v>0</v>
      </c>
      <c r="I6" s="112">
        <v>0</v>
      </c>
      <c r="J6" s="112"/>
      <c r="K6" s="112">
        <v>18678</v>
      </c>
      <c r="L6" s="112">
        <v>18678</v>
      </c>
      <c r="M6" s="112">
        <v>0</v>
      </c>
      <c r="N6" s="112">
        <v>0</v>
      </c>
      <c r="O6" s="112">
        <v>18678</v>
      </c>
      <c r="P6" s="112">
        <v>18678</v>
      </c>
      <c r="Q6" s="132" t="s">
        <v>68</v>
      </c>
    </row>
    <row r="7" spans="1:17" s="103" customFormat="1" ht="23.1" customHeight="1" x14ac:dyDescent="0.15">
      <c r="A7" s="122" t="s">
        <v>1155</v>
      </c>
      <c r="B7" s="122" t="s">
        <v>1156</v>
      </c>
      <c r="C7" s="129" t="s">
        <v>1157</v>
      </c>
      <c r="D7" s="110" t="s">
        <v>1158</v>
      </c>
      <c r="E7" s="110" t="s">
        <v>1159</v>
      </c>
      <c r="F7" s="130" t="s">
        <v>571</v>
      </c>
      <c r="G7" s="131"/>
      <c r="H7" s="112">
        <v>381</v>
      </c>
      <c r="I7" s="112">
        <v>381</v>
      </c>
      <c r="J7" s="112"/>
      <c r="K7" s="112">
        <v>714</v>
      </c>
      <c r="L7" s="112">
        <v>714</v>
      </c>
      <c r="M7" s="112">
        <v>367</v>
      </c>
      <c r="N7" s="112">
        <v>367</v>
      </c>
      <c r="O7" s="112">
        <v>1462</v>
      </c>
      <c r="P7" s="112">
        <v>1462</v>
      </c>
      <c r="Q7" s="132"/>
    </row>
    <row r="8" spans="1:17" s="103" customFormat="1" ht="23.1" customHeight="1" x14ac:dyDescent="0.15">
      <c r="A8" s="122" t="s">
        <v>1160</v>
      </c>
      <c r="B8" s="122" t="s">
        <v>1161</v>
      </c>
      <c r="C8" s="129" t="s">
        <v>1162</v>
      </c>
      <c r="D8" s="110" t="s">
        <v>1163</v>
      </c>
      <c r="E8" s="110" t="s">
        <v>1159</v>
      </c>
      <c r="F8" s="130" t="s">
        <v>571</v>
      </c>
      <c r="G8" s="131"/>
      <c r="H8" s="112">
        <v>274</v>
      </c>
      <c r="I8" s="112">
        <v>274</v>
      </c>
      <c r="J8" s="112"/>
      <c r="K8" s="112">
        <v>521</v>
      </c>
      <c r="L8" s="112">
        <v>521</v>
      </c>
      <c r="M8" s="112">
        <v>264</v>
      </c>
      <c r="N8" s="112">
        <v>264</v>
      </c>
      <c r="O8" s="112">
        <v>1059</v>
      </c>
      <c r="P8" s="112">
        <v>1059</v>
      </c>
      <c r="Q8" s="132"/>
    </row>
    <row r="9" spans="1:17" s="103" customFormat="1" ht="23.1" customHeight="1" x14ac:dyDescent="0.15">
      <c r="A9" s="122" t="s">
        <v>1164</v>
      </c>
      <c r="B9" s="122" t="s">
        <v>1165</v>
      </c>
      <c r="C9" s="129" t="s">
        <v>1166</v>
      </c>
      <c r="D9" s="110" t="s">
        <v>1167</v>
      </c>
      <c r="E9" s="110" t="s">
        <v>1168</v>
      </c>
      <c r="F9" s="130" t="s">
        <v>1150</v>
      </c>
      <c r="G9" s="131"/>
      <c r="H9" s="112">
        <v>0</v>
      </c>
      <c r="I9" s="112">
        <v>0</v>
      </c>
      <c r="J9" s="112"/>
      <c r="K9" s="112">
        <v>33960</v>
      </c>
      <c r="L9" s="112">
        <v>33960</v>
      </c>
      <c r="M9" s="112">
        <v>0</v>
      </c>
      <c r="N9" s="112">
        <v>0</v>
      </c>
      <c r="O9" s="112">
        <v>33960</v>
      </c>
      <c r="P9" s="112">
        <v>33960</v>
      </c>
      <c r="Q9" s="132"/>
    </row>
    <row r="10" spans="1:17" s="103" customFormat="1" ht="23.1" customHeight="1" x14ac:dyDescent="0.15">
      <c r="A10" s="122" t="s">
        <v>1169</v>
      </c>
      <c r="B10" s="122" t="s">
        <v>1170</v>
      </c>
      <c r="C10" s="129" t="s">
        <v>1171</v>
      </c>
      <c r="D10" s="110" t="s">
        <v>1172</v>
      </c>
      <c r="E10" s="110" t="s">
        <v>1173</v>
      </c>
      <c r="F10" s="130" t="s">
        <v>571</v>
      </c>
      <c r="G10" s="131"/>
      <c r="H10" s="112">
        <v>33091</v>
      </c>
      <c r="I10" s="112">
        <v>33091</v>
      </c>
      <c r="J10" s="112"/>
      <c r="K10" s="112">
        <v>3056</v>
      </c>
      <c r="L10" s="112">
        <v>3056</v>
      </c>
      <c r="M10" s="112">
        <v>0</v>
      </c>
      <c r="N10" s="112">
        <v>0</v>
      </c>
      <c r="O10" s="112">
        <v>36147</v>
      </c>
      <c r="P10" s="112">
        <v>36147</v>
      </c>
      <c r="Q10" s="132"/>
    </row>
    <row r="11" spans="1:17" s="103" customFormat="1" ht="23.1" customHeight="1" x14ac:dyDescent="0.15">
      <c r="A11" s="122" t="s">
        <v>1174</v>
      </c>
      <c r="B11" s="122" t="s">
        <v>1175</v>
      </c>
      <c r="C11" s="129" t="s">
        <v>1176</v>
      </c>
      <c r="D11" s="110" t="s">
        <v>1177</v>
      </c>
      <c r="E11" s="110" t="s">
        <v>1178</v>
      </c>
      <c r="F11" s="130" t="s">
        <v>1179</v>
      </c>
      <c r="G11" s="131"/>
      <c r="H11" s="112">
        <v>2945</v>
      </c>
      <c r="I11" s="112">
        <v>2945</v>
      </c>
      <c r="J11" s="112"/>
      <c r="K11" s="112">
        <v>14521</v>
      </c>
      <c r="L11" s="112">
        <v>14521</v>
      </c>
      <c r="M11" s="112">
        <v>0</v>
      </c>
      <c r="N11" s="112">
        <v>0</v>
      </c>
      <c r="O11" s="112">
        <v>17466</v>
      </c>
      <c r="P11" s="112">
        <v>17466</v>
      </c>
      <c r="Q11" s="132"/>
    </row>
    <row r="12" spans="1:17" s="103" customFormat="1" ht="23.1" customHeight="1" x14ac:dyDescent="0.15">
      <c r="A12" s="122" t="s">
        <v>1180</v>
      </c>
      <c r="B12" s="122" t="s">
        <v>1181</v>
      </c>
      <c r="C12" s="129" t="s">
        <v>1182</v>
      </c>
      <c r="D12" s="110" t="s">
        <v>1177</v>
      </c>
      <c r="E12" s="110" t="s">
        <v>1183</v>
      </c>
      <c r="F12" s="130" t="s">
        <v>1179</v>
      </c>
      <c r="G12" s="131"/>
      <c r="H12" s="112">
        <v>3132</v>
      </c>
      <c r="I12" s="112">
        <v>3132</v>
      </c>
      <c r="J12" s="112"/>
      <c r="K12" s="112">
        <v>14521</v>
      </c>
      <c r="L12" s="112">
        <v>14521</v>
      </c>
      <c r="M12" s="112">
        <v>0</v>
      </c>
      <c r="N12" s="112">
        <v>0</v>
      </c>
      <c r="O12" s="112">
        <v>17653</v>
      </c>
      <c r="P12" s="112">
        <v>17653</v>
      </c>
      <c r="Q12" s="132"/>
    </row>
    <row r="13" spans="1:17" s="103" customFormat="1" ht="23.1" customHeight="1" x14ac:dyDescent="0.15">
      <c r="A13" s="122" t="s">
        <v>1184</v>
      </c>
      <c r="B13" s="122" t="s">
        <v>1185</v>
      </c>
      <c r="C13" s="129" t="s">
        <v>1186</v>
      </c>
      <c r="D13" s="110" t="s">
        <v>1187</v>
      </c>
      <c r="E13" s="110" t="s">
        <v>1188</v>
      </c>
      <c r="F13" s="130" t="s">
        <v>1179</v>
      </c>
      <c r="G13" s="131"/>
      <c r="H13" s="112">
        <v>6794</v>
      </c>
      <c r="I13" s="112">
        <v>6794</v>
      </c>
      <c r="J13" s="112"/>
      <c r="K13" s="112">
        <v>0</v>
      </c>
      <c r="L13" s="112">
        <v>0</v>
      </c>
      <c r="M13" s="112">
        <v>0</v>
      </c>
      <c r="N13" s="112">
        <v>0</v>
      </c>
      <c r="O13" s="112">
        <v>6794</v>
      </c>
      <c r="P13" s="112">
        <v>6794</v>
      </c>
      <c r="Q13" s="132"/>
    </row>
    <row r="14" spans="1:17" s="103" customFormat="1" ht="23.1" customHeight="1" x14ac:dyDescent="0.15">
      <c r="A14" s="122" t="s">
        <v>1189</v>
      </c>
      <c r="B14" s="122" t="s">
        <v>1190</v>
      </c>
      <c r="C14" s="129" t="s">
        <v>1191</v>
      </c>
      <c r="D14" s="110" t="s">
        <v>1187</v>
      </c>
      <c r="E14" s="110" t="s">
        <v>1192</v>
      </c>
      <c r="F14" s="130" t="s">
        <v>1179</v>
      </c>
      <c r="G14" s="131"/>
      <c r="H14" s="112">
        <v>7756</v>
      </c>
      <c r="I14" s="112">
        <v>7756</v>
      </c>
      <c r="J14" s="112"/>
      <c r="K14" s="112">
        <v>0</v>
      </c>
      <c r="L14" s="112">
        <v>0</v>
      </c>
      <c r="M14" s="112">
        <v>0</v>
      </c>
      <c r="N14" s="112">
        <v>0</v>
      </c>
      <c r="O14" s="112">
        <v>7756</v>
      </c>
      <c r="P14" s="112">
        <v>7756</v>
      </c>
      <c r="Q14" s="132"/>
    </row>
    <row r="15" spans="1:17" s="103" customFormat="1" ht="23.1" customHeight="1" x14ac:dyDescent="0.15">
      <c r="A15" s="122" t="s">
        <v>1193</v>
      </c>
      <c r="B15" s="122" t="s">
        <v>1194</v>
      </c>
      <c r="C15" s="129" t="s">
        <v>1195</v>
      </c>
      <c r="D15" s="110" t="s">
        <v>1196</v>
      </c>
      <c r="E15" s="110" t="s">
        <v>1188</v>
      </c>
      <c r="F15" s="130" t="s">
        <v>1179</v>
      </c>
      <c r="G15" s="131"/>
      <c r="H15" s="112">
        <v>4840</v>
      </c>
      <c r="I15" s="112">
        <v>4840</v>
      </c>
      <c r="J15" s="112"/>
      <c r="K15" s="112">
        <v>0</v>
      </c>
      <c r="L15" s="112">
        <v>0</v>
      </c>
      <c r="M15" s="112">
        <v>0</v>
      </c>
      <c r="N15" s="112">
        <v>0</v>
      </c>
      <c r="O15" s="112">
        <v>4840</v>
      </c>
      <c r="P15" s="112">
        <v>4840</v>
      </c>
      <c r="Q15" s="132"/>
    </row>
    <row r="16" spans="1:17" s="103" customFormat="1" ht="23.1" customHeight="1" x14ac:dyDescent="0.15">
      <c r="A16" s="122" t="s">
        <v>1197</v>
      </c>
      <c r="B16" s="122" t="s">
        <v>1198</v>
      </c>
      <c r="C16" s="129" t="s">
        <v>1199</v>
      </c>
      <c r="D16" s="110" t="s">
        <v>1200</v>
      </c>
      <c r="E16" s="110" t="s">
        <v>1201</v>
      </c>
      <c r="F16" s="130" t="s">
        <v>1179</v>
      </c>
      <c r="G16" s="131"/>
      <c r="H16" s="112">
        <v>3148</v>
      </c>
      <c r="I16" s="112">
        <v>3148</v>
      </c>
      <c r="J16" s="112"/>
      <c r="K16" s="112">
        <v>0</v>
      </c>
      <c r="L16" s="112">
        <v>0</v>
      </c>
      <c r="M16" s="112">
        <v>0</v>
      </c>
      <c r="N16" s="112">
        <v>0</v>
      </c>
      <c r="O16" s="112">
        <v>3148</v>
      </c>
      <c r="P16" s="112">
        <v>3148</v>
      </c>
      <c r="Q16" s="132"/>
    </row>
    <row r="17" spans="1:17" s="103" customFormat="1" ht="23.1" customHeight="1" x14ac:dyDescent="0.15">
      <c r="A17" s="122" t="s">
        <v>1202</v>
      </c>
      <c r="B17" s="122" t="s">
        <v>1203</v>
      </c>
      <c r="C17" s="129" t="s">
        <v>1204</v>
      </c>
      <c r="D17" s="110" t="s">
        <v>1205</v>
      </c>
      <c r="E17" s="110" t="s">
        <v>1206</v>
      </c>
      <c r="F17" s="130" t="s">
        <v>1179</v>
      </c>
      <c r="G17" s="131"/>
      <c r="H17" s="112">
        <v>2043</v>
      </c>
      <c r="I17" s="112">
        <v>2043</v>
      </c>
      <c r="J17" s="112"/>
      <c r="K17" s="112">
        <v>0</v>
      </c>
      <c r="L17" s="112">
        <v>0</v>
      </c>
      <c r="M17" s="112">
        <v>0</v>
      </c>
      <c r="N17" s="112">
        <v>0</v>
      </c>
      <c r="O17" s="112">
        <v>2043</v>
      </c>
      <c r="P17" s="112">
        <v>2043</v>
      </c>
      <c r="Q17" s="132"/>
    </row>
    <row r="18" spans="1:17" s="103" customFormat="1" ht="23.1" customHeight="1" x14ac:dyDescent="0.15">
      <c r="A18" s="122" t="s">
        <v>1207</v>
      </c>
      <c r="B18" s="122" t="s">
        <v>1208</v>
      </c>
      <c r="C18" s="129" t="s">
        <v>1209</v>
      </c>
      <c r="D18" s="110" t="s">
        <v>1210</v>
      </c>
      <c r="E18" s="110" t="s">
        <v>1211</v>
      </c>
      <c r="F18" s="130" t="s">
        <v>1179</v>
      </c>
      <c r="G18" s="131"/>
      <c r="H18" s="112">
        <v>39969</v>
      </c>
      <c r="I18" s="112">
        <v>39969</v>
      </c>
      <c r="J18" s="112"/>
      <c r="K18" s="112">
        <v>38723</v>
      </c>
      <c r="L18" s="112">
        <v>38723</v>
      </c>
      <c r="M18" s="112">
        <v>0</v>
      </c>
      <c r="N18" s="112">
        <v>0</v>
      </c>
      <c r="O18" s="112">
        <v>78692</v>
      </c>
      <c r="P18" s="112">
        <v>78692</v>
      </c>
      <c r="Q18" s="132"/>
    </row>
    <row r="19" spans="1:17" s="103" customFormat="1" ht="23.1" customHeight="1" x14ac:dyDescent="0.15">
      <c r="A19" s="122" t="s">
        <v>1212</v>
      </c>
      <c r="B19" s="122" t="s">
        <v>1213</v>
      </c>
      <c r="C19" s="129" t="s">
        <v>1214</v>
      </c>
      <c r="D19" s="110" t="s">
        <v>1215</v>
      </c>
      <c r="E19" s="110" t="s">
        <v>1216</v>
      </c>
      <c r="F19" s="130" t="s">
        <v>1179</v>
      </c>
      <c r="G19" s="131"/>
      <c r="H19" s="112">
        <v>61882</v>
      </c>
      <c r="I19" s="112">
        <v>61882</v>
      </c>
      <c r="J19" s="112"/>
      <c r="K19" s="112">
        <v>62747</v>
      </c>
      <c r="L19" s="112">
        <v>62747</v>
      </c>
      <c r="M19" s="112">
        <v>0</v>
      </c>
      <c r="N19" s="112">
        <v>0</v>
      </c>
      <c r="O19" s="112">
        <v>124629</v>
      </c>
      <c r="P19" s="112">
        <v>124629</v>
      </c>
      <c r="Q19" s="132"/>
    </row>
    <row r="20" spans="1:17" s="103" customFormat="1" ht="23.1" customHeight="1" x14ac:dyDescent="0.15">
      <c r="A20" s="122" t="s">
        <v>1217</v>
      </c>
      <c r="B20" s="122" t="s">
        <v>1218</v>
      </c>
      <c r="C20" s="129" t="s">
        <v>1219</v>
      </c>
      <c r="D20" s="110" t="s">
        <v>1220</v>
      </c>
      <c r="E20" s="110" t="s">
        <v>140</v>
      </c>
      <c r="F20" s="130" t="s">
        <v>1179</v>
      </c>
      <c r="G20" s="131"/>
      <c r="H20" s="112">
        <v>2187</v>
      </c>
      <c r="I20" s="112">
        <v>2187</v>
      </c>
      <c r="J20" s="112"/>
      <c r="K20" s="112">
        <v>14521</v>
      </c>
      <c r="L20" s="112">
        <v>14521</v>
      </c>
      <c r="M20" s="112">
        <v>0</v>
      </c>
      <c r="N20" s="112">
        <v>0</v>
      </c>
      <c r="O20" s="112">
        <v>16708</v>
      </c>
      <c r="P20" s="112">
        <v>16708</v>
      </c>
      <c r="Q20" s="132"/>
    </row>
    <row r="21" spans="1:17" s="103" customFormat="1" ht="23.1" customHeight="1" x14ac:dyDescent="0.15">
      <c r="A21" s="122" t="s">
        <v>1221</v>
      </c>
      <c r="B21" s="122" t="s">
        <v>1222</v>
      </c>
      <c r="C21" s="129" t="s">
        <v>1223</v>
      </c>
      <c r="D21" s="110" t="s">
        <v>1220</v>
      </c>
      <c r="E21" s="110" t="s">
        <v>143</v>
      </c>
      <c r="F21" s="130" t="s">
        <v>1179</v>
      </c>
      <c r="G21" s="131"/>
      <c r="H21" s="112">
        <v>2193</v>
      </c>
      <c r="I21" s="112">
        <v>2193</v>
      </c>
      <c r="J21" s="112"/>
      <c r="K21" s="112">
        <v>14521</v>
      </c>
      <c r="L21" s="112">
        <v>14521</v>
      </c>
      <c r="M21" s="112">
        <v>0</v>
      </c>
      <c r="N21" s="112">
        <v>0</v>
      </c>
      <c r="O21" s="112">
        <v>16714</v>
      </c>
      <c r="P21" s="112">
        <v>16714</v>
      </c>
      <c r="Q21" s="132"/>
    </row>
    <row r="22" spans="1:17" s="103" customFormat="1" ht="23.1" customHeight="1" x14ac:dyDescent="0.15">
      <c r="A22" s="122" t="s">
        <v>1224</v>
      </c>
      <c r="B22" s="122" t="s">
        <v>1225</v>
      </c>
      <c r="C22" s="129" t="s">
        <v>1226</v>
      </c>
      <c r="D22" s="110" t="s">
        <v>1220</v>
      </c>
      <c r="E22" s="110" t="s">
        <v>145</v>
      </c>
      <c r="F22" s="130" t="s">
        <v>1179</v>
      </c>
      <c r="G22" s="131"/>
      <c r="H22" s="112">
        <v>2216</v>
      </c>
      <c r="I22" s="112">
        <v>2216</v>
      </c>
      <c r="J22" s="112"/>
      <c r="K22" s="112">
        <v>14521</v>
      </c>
      <c r="L22" s="112">
        <v>14521</v>
      </c>
      <c r="M22" s="112">
        <v>0</v>
      </c>
      <c r="N22" s="112">
        <v>0</v>
      </c>
      <c r="O22" s="112">
        <v>16737</v>
      </c>
      <c r="P22" s="112">
        <v>16737</v>
      </c>
      <c r="Q22" s="132"/>
    </row>
    <row r="23" spans="1:17" s="103" customFormat="1" ht="23.1" customHeight="1" x14ac:dyDescent="0.15">
      <c r="A23" s="122" t="s">
        <v>1227</v>
      </c>
      <c r="B23" s="122" t="s">
        <v>1228</v>
      </c>
      <c r="C23" s="129" t="s">
        <v>1229</v>
      </c>
      <c r="D23" s="110" t="s">
        <v>1220</v>
      </c>
      <c r="E23" s="110" t="s">
        <v>147</v>
      </c>
      <c r="F23" s="130" t="s">
        <v>1179</v>
      </c>
      <c r="G23" s="131"/>
      <c r="H23" s="112">
        <v>2241</v>
      </c>
      <c r="I23" s="112">
        <v>2241</v>
      </c>
      <c r="J23" s="112"/>
      <c r="K23" s="112">
        <v>14521</v>
      </c>
      <c r="L23" s="112">
        <v>14521</v>
      </c>
      <c r="M23" s="112">
        <v>0</v>
      </c>
      <c r="N23" s="112">
        <v>0</v>
      </c>
      <c r="O23" s="112">
        <v>16762</v>
      </c>
      <c r="P23" s="112">
        <v>16762</v>
      </c>
      <c r="Q23" s="132"/>
    </row>
    <row r="24" spans="1:17" s="103" customFormat="1" ht="23.1" customHeight="1" x14ac:dyDescent="0.15">
      <c r="A24" s="122" t="s">
        <v>1230</v>
      </c>
      <c r="B24" s="122" t="s">
        <v>1231</v>
      </c>
      <c r="C24" s="129" t="s">
        <v>1232</v>
      </c>
      <c r="D24" s="110" t="s">
        <v>1220</v>
      </c>
      <c r="E24" s="110" t="s">
        <v>149</v>
      </c>
      <c r="F24" s="130" t="s">
        <v>1179</v>
      </c>
      <c r="G24" s="131"/>
      <c r="H24" s="112">
        <v>2268</v>
      </c>
      <c r="I24" s="112">
        <v>2268</v>
      </c>
      <c r="J24" s="112"/>
      <c r="K24" s="112">
        <v>14521</v>
      </c>
      <c r="L24" s="112">
        <v>14521</v>
      </c>
      <c r="M24" s="112">
        <v>0</v>
      </c>
      <c r="N24" s="112">
        <v>0</v>
      </c>
      <c r="O24" s="112">
        <v>16789</v>
      </c>
      <c r="P24" s="112">
        <v>16789</v>
      </c>
      <c r="Q24" s="132"/>
    </row>
    <row r="25" spans="1:17" s="103" customFormat="1" ht="23.1" customHeight="1" x14ac:dyDescent="0.15">
      <c r="A25" s="122" t="s">
        <v>1233</v>
      </c>
      <c r="B25" s="122" t="s">
        <v>1234</v>
      </c>
      <c r="C25" s="129" t="s">
        <v>1235</v>
      </c>
      <c r="D25" s="110" t="s">
        <v>1220</v>
      </c>
      <c r="E25" s="110" t="s">
        <v>151</v>
      </c>
      <c r="F25" s="130" t="s">
        <v>1179</v>
      </c>
      <c r="G25" s="131"/>
      <c r="H25" s="112">
        <v>2449</v>
      </c>
      <c r="I25" s="112">
        <v>2449</v>
      </c>
      <c r="J25" s="112"/>
      <c r="K25" s="112">
        <v>14521</v>
      </c>
      <c r="L25" s="112">
        <v>14521</v>
      </c>
      <c r="M25" s="112">
        <v>0</v>
      </c>
      <c r="N25" s="112">
        <v>0</v>
      </c>
      <c r="O25" s="112">
        <v>16970</v>
      </c>
      <c r="P25" s="112">
        <v>16970</v>
      </c>
      <c r="Q25" s="132"/>
    </row>
    <row r="26" spans="1:17" s="103" customFormat="1" ht="23.1" customHeight="1" x14ac:dyDescent="0.15">
      <c r="A26" s="122" t="s">
        <v>1236</v>
      </c>
      <c r="B26" s="122" t="s">
        <v>1237</v>
      </c>
      <c r="C26" s="129" t="s">
        <v>1238</v>
      </c>
      <c r="D26" s="110" t="s">
        <v>537</v>
      </c>
      <c r="E26" s="110" t="s">
        <v>538</v>
      </c>
      <c r="F26" s="130" t="s">
        <v>1179</v>
      </c>
      <c r="G26" s="131"/>
      <c r="H26" s="112">
        <v>1502199</v>
      </c>
      <c r="I26" s="112">
        <v>1502199</v>
      </c>
      <c r="J26" s="112"/>
      <c r="K26" s="112">
        <v>856906</v>
      </c>
      <c r="L26" s="112">
        <v>856906</v>
      </c>
      <c r="M26" s="112">
        <v>54520</v>
      </c>
      <c r="N26" s="112">
        <v>54520</v>
      </c>
      <c r="O26" s="112">
        <v>2413625</v>
      </c>
      <c r="P26" s="112">
        <v>2413625</v>
      </c>
      <c r="Q26" s="132"/>
    </row>
    <row r="27" spans="1:17" s="103" customFormat="1" ht="23.1" customHeight="1" x14ac:dyDescent="0.15">
      <c r="A27" s="122" t="s">
        <v>1239</v>
      </c>
      <c r="B27" s="122" t="s">
        <v>1240</v>
      </c>
      <c r="C27" s="129" t="s">
        <v>1241</v>
      </c>
      <c r="D27" s="110" t="s">
        <v>1242</v>
      </c>
      <c r="E27" s="110" t="s">
        <v>1243</v>
      </c>
      <c r="F27" s="130" t="s">
        <v>181</v>
      </c>
      <c r="G27" s="131"/>
      <c r="H27" s="112">
        <v>65098</v>
      </c>
      <c r="I27" s="112">
        <v>65098</v>
      </c>
      <c r="J27" s="112"/>
      <c r="K27" s="112">
        <v>62058</v>
      </c>
      <c r="L27" s="112">
        <v>62058</v>
      </c>
      <c r="M27" s="112">
        <v>0</v>
      </c>
      <c r="N27" s="112">
        <v>0</v>
      </c>
      <c r="O27" s="112">
        <v>127156</v>
      </c>
      <c r="P27" s="112">
        <v>127156</v>
      </c>
      <c r="Q27" s="132"/>
    </row>
    <row r="28" spans="1:17" s="103" customFormat="1" ht="23.1" customHeight="1" x14ac:dyDescent="0.15">
      <c r="A28" s="122" t="s">
        <v>1244</v>
      </c>
      <c r="B28" s="122" t="s">
        <v>1245</v>
      </c>
      <c r="C28" s="129" t="s">
        <v>1246</v>
      </c>
      <c r="D28" s="110" t="s">
        <v>130</v>
      </c>
      <c r="E28" s="110" t="s">
        <v>131</v>
      </c>
      <c r="F28" s="130" t="s">
        <v>132</v>
      </c>
      <c r="G28" s="131"/>
      <c r="H28" s="112">
        <v>20830</v>
      </c>
      <c r="I28" s="112">
        <v>20830</v>
      </c>
      <c r="J28" s="112"/>
      <c r="K28" s="112">
        <v>145214</v>
      </c>
      <c r="L28" s="112">
        <v>145214</v>
      </c>
      <c r="M28" s="112">
        <v>0</v>
      </c>
      <c r="N28" s="112">
        <v>0</v>
      </c>
      <c r="O28" s="112">
        <v>166044</v>
      </c>
      <c r="P28" s="112">
        <v>166044</v>
      </c>
      <c r="Q28" s="132"/>
    </row>
    <row r="29" spans="1:17" s="103" customFormat="1" ht="23.1" customHeight="1" x14ac:dyDescent="0.15">
      <c r="A29" s="122" t="s">
        <v>1247</v>
      </c>
      <c r="B29" s="122" t="s">
        <v>1248</v>
      </c>
      <c r="C29" s="129" t="s">
        <v>1249</v>
      </c>
      <c r="D29" s="110" t="s">
        <v>130</v>
      </c>
      <c r="E29" s="110" t="s">
        <v>137</v>
      </c>
      <c r="F29" s="130" t="s">
        <v>132</v>
      </c>
      <c r="G29" s="131"/>
      <c r="H29" s="112">
        <v>32198</v>
      </c>
      <c r="I29" s="112">
        <v>32198</v>
      </c>
      <c r="J29" s="112"/>
      <c r="K29" s="112">
        <v>190929</v>
      </c>
      <c r="L29" s="112">
        <v>190929</v>
      </c>
      <c r="M29" s="112">
        <v>0</v>
      </c>
      <c r="N29" s="112">
        <v>0</v>
      </c>
      <c r="O29" s="112">
        <v>223127</v>
      </c>
      <c r="P29" s="112">
        <v>223127</v>
      </c>
      <c r="Q29" s="132"/>
    </row>
    <row r="30" spans="1:17" s="103" customFormat="1" ht="23.1" customHeight="1" x14ac:dyDescent="0.15">
      <c r="A30" s="122" t="s">
        <v>1250</v>
      </c>
      <c r="B30" s="122" t="s">
        <v>1251</v>
      </c>
      <c r="C30" s="129" t="s">
        <v>1252</v>
      </c>
      <c r="D30" s="110" t="s">
        <v>1253</v>
      </c>
      <c r="E30" s="110" t="s">
        <v>131</v>
      </c>
      <c r="F30" s="130" t="s">
        <v>132</v>
      </c>
      <c r="G30" s="131"/>
      <c r="H30" s="112">
        <v>21702</v>
      </c>
      <c r="I30" s="112">
        <v>21702</v>
      </c>
      <c r="J30" s="112"/>
      <c r="K30" s="112">
        <v>174256</v>
      </c>
      <c r="L30" s="112">
        <v>174256</v>
      </c>
      <c r="M30" s="112">
        <v>0</v>
      </c>
      <c r="N30" s="112">
        <v>0</v>
      </c>
      <c r="O30" s="112">
        <v>195958</v>
      </c>
      <c r="P30" s="112">
        <v>195958</v>
      </c>
      <c r="Q30" s="132"/>
    </row>
    <row r="31" spans="1:17" s="103" customFormat="1" ht="23.1" customHeight="1" x14ac:dyDescent="0.15">
      <c r="A31" s="122" t="s">
        <v>1254</v>
      </c>
      <c r="B31" s="122" t="s">
        <v>1255</v>
      </c>
      <c r="C31" s="129" t="s">
        <v>1256</v>
      </c>
      <c r="D31" s="110" t="s">
        <v>139</v>
      </c>
      <c r="E31" s="110" t="s">
        <v>140</v>
      </c>
      <c r="F31" s="130" t="s">
        <v>132</v>
      </c>
      <c r="G31" s="131"/>
      <c r="H31" s="112">
        <v>2763</v>
      </c>
      <c r="I31" s="112">
        <v>2763</v>
      </c>
      <c r="J31" s="112"/>
      <c r="K31" s="112">
        <v>13445</v>
      </c>
      <c r="L31" s="112">
        <v>13445</v>
      </c>
      <c r="M31" s="112">
        <v>0</v>
      </c>
      <c r="N31" s="112">
        <v>0</v>
      </c>
      <c r="O31" s="112">
        <v>16208</v>
      </c>
      <c r="P31" s="112">
        <v>16208</v>
      </c>
      <c r="Q31" s="132"/>
    </row>
    <row r="32" spans="1:17" s="103" customFormat="1" ht="23.1" customHeight="1" x14ac:dyDescent="0.15">
      <c r="A32" s="122" t="s">
        <v>1257</v>
      </c>
      <c r="B32" s="122" t="s">
        <v>1258</v>
      </c>
      <c r="C32" s="129" t="s">
        <v>1259</v>
      </c>
      <c r="D32" s="110" t="s">
        <v>139</v>
      </c>
      <c r="E32" s="110" t="s">
        <v>143</v>
      </c>
      <c r="F32" s="130" t="s">
        <v>132</v>
      </c>
      <c r="G32" s="131"/>
      <c r="H32" s="112">
        <v>3674</v>
      </c>
      <c r="I32" s="112">
        <v>3674</v>
      </c>
      <c r="J32" s="112"/>
      <c r="K32" s="112">
        <v>16134</v>
      </c>
      <c r="L32" s="112">
        <v>16134</v>
      </c>
      <c r="M32" s="112">
        <v>0</v>
      </c>
      <c r="N32" s="112">
        <v>0</v>
      </c>
      <c r="O32" s="112">
        <v>19808</v>
      </c>
      <c r="P32" s="112">
        <v>19808</v>
      </c>
      <c r="Q32" s="132"/>
    </row>
    <row r="33" spans="1:17" s="103" customFormat="1" ht="23.1" customHeight="1" x14ac:dyDescent="0.15">
      <c r="A33" s="122" t="s">
        <v>1260</v>
      </c>
      <c r="B33" s="122" t="s">
        <v>1261</v>
      </c>
      <c r="C33" s="129" t="s">
        <v>1262</v>
      </c>
      <c r="D33" s="110" t="s">
        <v>139</v>
      </c>
      <c r="E33" s="110" t="s">
        <v>145</v>
      </c>
      <c r="F33" s="130" t="s">
        <v>132</v>
      </c>
      <c r="G33" s="131"/>
      <c r="H33" s="112">
        <v>5002</v>
      </c>
      <c r="I33" s="112">
        <v>5002</v>
      </c>
      <c r="J33" s="112"/>
      <c r="K33" s="112">
        <v>21513</v>
      </c>
      <c r="L33" s="112">
        <v>21513</v>
      </c>
      <c r="M33" s="112">
        <v>0</v>
      </c>
      <c r="N33" s="112">
        <v>0</v>
      </c>
      <c r="O33" s="112">
        <v>26515</v>
      </c>
      <c r="P33" s="112">
        <v>26515</v>
      </c>
      <c r="Q33" s="132"/>
    </row>
    <row r="34" spans="1:17" s="103" customFormat="1" ht="23.1" customHeight="1" x14ac:dyDescent="0.15">
      <c r="A34" s="122" t="s">
        <v>1263</v>
      </c>
      <c r="B34" s="122" t="s">
        <v>1264</v>
      </c>
      <c r="C34" s="129" t="s">
        <v>1265</v>
      </c>
      <c r="D34" s="110" t="s">
        <v>139</v>
      </c>
      <c r="E34" s="110" t="s">
        <v>147</v>
      </c>
      <c r="F34" s="130" t="s">
        <v>132</v>
      </c>
      <c r="G34" s="131"/>
      <c r="H34" s="112">
        <v>6220</v>
      </c>
      <c r="I34" s="112">
        <v>6220</v>
      </c>
      <c r="J34" s="112"/>
      <c r="K34" s="112">
        <v>26891</v>
      </c>
      <c r="L34" s="112">
        <v>26891</v>
      </c>
      <c r="M34" s="112">
        <v>0</v>
      </c>
      <c r="N34" s="112">
        <v>0</v>
      </c>
      <c r="O34" s="112">
        <v>33111</v>
      </c>
      <c r="P34" s="112">
        <v>33111</v>
      </c>
      <c r="Q34" s="132"/>
    </row>
    <row r="35" spans="1:17" s="103" customFormat="1" ht="23.1" customHeight="1" x14ac:dyDescent="0.15">
      <c r="A35" s="122" t="s">
        <v>1266</v>
      </c>
      <c r="B35" s="122" t="s">
        <v>1267</v>
      </c>
      <c r="C35" s="129" t="s">
        <v>1268</v>
      </c>
      <c r="D35" s="110" t="s">
        <v>139</v>
      </c>
      <c r="E35" s="110" t="s">
        <v>149</v>
      </c>
      <c r="F35" s="130" t="s">
        <v>132</v>
      </c>
      <c r="G35" s="131"/>
      <c r="H35" s="112">
        <v>8195</v>
      </c>
      <c r="I35" s="112">
        <v>8195</v>
      </c>
      <c r="J35" s="112"/>
      <c r="K35" s="112">
        <v>34958</v>
      </c>
      <c r="L35" s="112">
        <v>34958</v>
      </c>
      <c r="M35" s="112">
        <v>0</v>
      </c>
      <c r="N35" s="112">
        <v>0</v>
      </c>
      <c r="O35" s="112">
        <v>43153</v>
      </c>
      <c r="P35" s="112">
        <v>43153</v>
      </c>
      <c r="Q35" s="132"/>
    </row>
    <row r="36" spans="1:17" s="103" customFormat="1" ht="23.1" customHeight="1" x14ac:dyDescent="0.15">
      <c r="A36" s="122" t="s">
        <v>1269</v>
      </c>
      <c r="B36" s="122" t="s">
        <v>1270</v>
      </c>
      <c r="C36" s="129" t="s">
        <v>1271</v>
      </c>
      <c r="D36" s="110" t="s">
        <v>139</v>
      </c>
      <c r="E36" s="110" t="s">
        <v>151</v>
      </c>
      <c r="F36" s="130" t="s">
        <v>132</v>
      </c>
      <c r="G36" s="131"/>
      <c r="H36" s="112">
        <v>11525</v>
      </c>
      <c r="I36" s="112">
        <v>11525</v>
      </c>
      <c r="J36" s="112"/>
      <c r="K36" s="112">
        <v>51093</v>
      </c>
      <c r="L36" s="112">
        <v>51093</v>
      </c>
      <c r="M36" s="112">
        <v>0</v>
      </c>
      <c r="N36" s="112">
        <v>0</v>
      </c>
      <c r="O36" s="112">
        <v>62618</v>
      </c>
      <c r="P36" s="112">
        <v>62618</v>
      </c>
      <c r="Q36" s="132"/>
    </row>
    <row r="37" spans="1:17" s="103" customFormat="1" ht="23.1" customHeight="1" x14ac:dyDescent="0.15">
      <c r="A37" s="122" t="s">
        <v>1272</v>
      </c>
      <c r="B37" s="122" t="s">
        <v>1273</v>
      </c>
      <c r="C37" s="129" t="s">
        <v>1274</v>
      </c>
      <c r="D37" s="110" t="s">
        <v>153</v>
      </c>
      <c r="E37" s="110" t="s">
        <v>143</v>
      </c>
      <c r="F37" s="130" t="s">
        <v>132</v>
      </c>
      <c r="G37" s="131"/>
      <c r="H37" s="112">
        <v>3771</v>
      </c>
      <c r="I37" s="112">
        <v>3771</v>
      </c>
      <c r="J37" s="112"/>
      <c r="K37" s="112">
        <v>19361</v>
      </c>
      <c r="L37" s="112">
        <v>19361</v>
      </c>
      <c r="M37" s="112">
        <v>0</v>
      </c>
      <c r="N37" s="112">
        <v>0</v>
      </c>
      <c r="O37" s="112">
        <v>23132</v>
      </c>
      <c r="P37" s="112">
        <v>23132</v>
      </c>
      <c r="Q37" s="132"/>
    </row>
    <row r="38" spans="1:17" s="103" customFormat="1" ht="23.1" customHeight="1" x14ac:dyDescent="0.15">
      <c r="A38" s="122" t="s">
        <v>1275</v>
      </c>
      <c r="B38" s="122" t="s">
        <v>1276</v>
      </c>
      <c r="C38" s="129" t="s">
        <v>1277</v>
      </c>
      <c r="D38" s="110" t="s">
        <v>153</v>
      </c>
      <c r="E38" s="110" t="s">
        <v>149</v>
      </c>
      <c r="F38" s="130" t="s">
        <v>132</v>
      </c>
      <c r="G38" s="131"/>
      <c r="H38" s="112">
        <v>8405</v>
      </c>
      <c r="I38" s="112">
        <v>8405</v>
      </c>
      <c r="J38" s="112"/>
      <c r="K38" s="112">
        <v>41950</v>
      </c>
      <c r="L38" s="112">
        <v>41950</v>
      </c>
      <c r="M38" s="112">
        <v>0</v>
      </c>
      <c r="N38" s="112">
        <v>0</v>
      </c>
      <c r="O38" s="112">
        <v>50355</v>
      </c>
      <c r="P38" s="112">
        <v>50355</v>
      </c>
      <c r="Q38" s="132"/>
    </row>
    <row r="39" spans="1:17" s="103" customFormat="1" ht="23.1" customHeight="1" x14ac:dyDescent="0.15">
      <c r="A39" s="122" t="s">
        <v>1278</v>
      </c>
      <c r="B39" s="122" t="s">
        <v>1279</v>
      </c>
      <c r="C39" s="129" t="s">
        <v>1280</v>
      </c>
      <c r="D39" s="110" t="s">
        <v>156</v>
      </c>
      <c r="E39" s="110" t="s">
        <v>157</v>
      </c>
      <c r="F39" s="130" t="s">
        <v>132</v>
      </c>
      <c r="G39" s="131"/>
      <c r="H39" s="112">
        <v>776</v>
      </c>
      <c r="I39" s="112">
        <v>776</v>
      </c>
      <c r="J39" s="112"/>
      <c r="K39" s="112">
        <v>13445</v>
      </c>
      <c r="L39" s="112">
        <v>13445</v>
      </c>
      <c r="M39" s="112">
        <v>0</v>
      </c>
      <c r="N39" s="112">
        <v>0</v>
      </c>
      <c r="O39" s="112">
        <v>14221</v>
      </c>
      <c r="P39" s="112">
        <v>14221</v>
      </c>
      <c r="Q39" s="132"/>
    </row>
    <row r="40" spans="1:17" s="103" customFormat="1" ht="23.1" customHeight="1" x14ac:dyDescent="0.15">
      <c r="A40" s="122" t="s">
        <v>1281</v>
      </c>
      <c r="B40" s="122" t="s">
        <v>1282</v>
      </c>
      <c r="C40" s="129" t="s">
        <v>1283</v>
      </c>
      <c r="D40" s="110" t="s">
        <v>156</v>
      </c>
      <c r="E40" s="110" t="s">
        <v>162</v>
      </c>
      <c r="F40" s="130" t="s">
        <v>132</v>
      </c>
      <c r="G40" s="131"/>
      <c r="H40" s="112">
        <v>1534</v>
      </c>
      <c r="I40" s="112">
        <v>1534</v>
      </c>
      <c r="J40" s="112"/>
      <c r="K40" s="112">
        <v>21513</v>
      </c>
      <c r="L40" s="112">
        <v>21513</v>
      </c>
      <c r="M40" s="112">
        <v>0</v>
      </c>
      <c r="N40" s="112">
        <v>0</v>
      </c>
      <c r="O40" s="112">
        <v>23047</v>
      </c>
      <c r="P40" s="112">
        <v>23047</v>
      </c>
      <c r="Q40" s="132" t="s">
        <v>102</v>
      </c>
    </row>
    <row r="41" spans="1:17" s="103" customFormat="1" ht="23.1" customHeight="1" x14ac:dyDescent="0.15">
      <c r="A41" s="122" t="s">
        <v>1284</v>
      </c>
      <c r="B41" s="122" t="s">
        <v>1285</v>
      </c>
      <c r="C41" s="129" t="s">
        <v>1286</v>
      </c>
      <c r="D41" s="110" t="s">
        <v>156</v>
      </c>
      <c r="E41" s="110" t="s">
        <v>164</v>
      </c>
      <c r="F41" s="130" t="s">
        <v>132</v>
      </c>
      <c r="G41" s="131"/>
      <c r="H41" s="112">
        <v>2085</v>
      </c>
      <c r="I41" s="112">
        <v>2085</v>
      </c>
      <c r="J41" s="112"/>
      <c r="K41" s="112">
        <v>26891</v>
      </c>
      <c r="L41" s="112">
        <v>26891</v>
      </c>
      <c r="M41" s="112">
        <v>0</v>
      </c>
      <c r="N41" s="112">
        <v>0</v>
      </c>
      <c r="O41" s="112">
        <v>28976</v>
      </c>
      <c r="P41" s="112">
        <v>28976</v>
      </c>
      <c r="Q41" s="132" t="s">
        <v>68</v>
      </c>
    </row>
    <row r="42" spans="1:17" s="103" customFormat="1" ht="23.1" customHeight="1" x14ac:dyDescent="0.15">
      <c r="A42" s="122" t="s">
        <v>1287</v>
      </c>
      <c r="B42" s="122" t="s">
        <v>1288</v>
      </c>
      <c r="C42" s="129" t="s">
        <v>1289</v>
      </c>
      <c r="D42" s="110" t="s">
        <v>1290</v>
      </c>
      <c r="E42" s="110" t="s">
        <v>157</v>
      </c>
      <c r="F42" s="130" t="s">
        <v>132</v>
      </c>
      <c r="G42" s="131"/>
      <c r="H42" s="112">
        <v>640</v>
      </c>
      <c r="I42" s="112">
        <v>640</v>
      </c>
      <c r="J42" s="112"/>
      <c r="K42" s="112">
        <v>9412</v>
      </c>
      <c r="L42" s="112">
        <v>9412</v>
      </c>
      <c r="M42" s="112">
        <v>0</v>
      </c>
      <c r="N42" s="112">
        <v>0</v>
      </c>
      <c r="O42" s="112">
        <v>10052</v>
      </c>
      <c r="P42" s="112">
        <v>10052</v>
      </c>
      <c r="Q42" s="132"/>
    </row>
    <row r="43" spans="1:17" s="103" customFormat="1" ht="23.1" customHeight="1" x14ac:dyDescent="0.15">
      <c r="A43" s="122" t="s">
        <v>1291</v>
      </c>
      <c r="B43" s="122" t="s">
        <v>1292</v>
      </c>
      <c r="C43" s="129" t="s">
        <v>1293</v>
      </c>
      <c r="D43" s="110" t="s">
        <v>1290</v>
      </c>
      <c r="E43" s="110" t="s">
        <v>162</v>
      </c>
      <c r="F43" s="130" t="s">
        <v>132</v>
      </c>
      <c r="G43" s="131"/>
      <c r="H43" s="112">
        <v>1305</v>
      </c>
      <c r="I43" s="112">
        <v>1305</v>
      </c>
      <c r="J43" s="112"/>
      <c r="K43" s="112">
        <v>15059</v>
      </c>
      <c r="L43" s="112">
        <v>15059</v>
      </c>
      <c r="M43" s="112">
        <v>0</v>
      </c>
      <c r="N43" s="112">
        <v>0</v>
      </c>
      <c r="O43" s="112">
        <v>16364</v>
      </c>
      <c r="P43" s="112">
        <v>16364</v>
      </c>
      <c r="Q43" s="132"/>
    </row>
    <row r="44" spans="1:17" s="103" customFormat="1" ht="23.1" customHeight="1" x14ac:dyDescent="0.15">
      <c r="A44" s="122" t="s">
        <v>1294</v>
      </c>
      <c r="B44" s="122" t="s">
        <v>1295</v>
      </c>
      <c r="C44" s="129" t="s">
        <v>1296</v>
      </c>
      <c r="D44" s="110" t="s">
        <v>166</v>
      </c>
      <c r="E44" s="110" t="s">
        <v>167</v>
      </c>
      <c r="F44" s="130" t="s">
        <v>1297</v>
      </c>
      <c r="G44" s="131"/>
      <c r="H44" s="112">
        <v>577</v>
      </c>
      <c r="I44" s="112">
        <v>577</v>
      </c>
      <c r="J44" s="112"/>
      <c r="K44" s="112">
        <v>10756</v>
      </c>
      <c r="L44" s="112">
        <v>10756</v>
      </c>
      <c r="M44" s="112">
        <v>0</v>
      </c>
      <c r="N44" s="112">
        <v>0</v>
      </c>
      <c r="O44" s="112">
        <v>11333</v>
      </c>
      <c r="P44" s="112">
        <v>11333</v>
      </c>
      <c r="Q44" s="132"/>
    </row>
    <row r="45" spans="1:17" s="103" customFormat="1" ht="23.1" customHeight="1" x14ac:dyDescent="0.15">
      <c r="A45" s="122" t="s">
        <v>1298</v>
      </c>
      <c r="B45" s="122" t="s">
        <v>1299</v>
      </c>
      <c r="C45" s="129" t="s">
        <v>1300</v>
      </c>
      <c r="D45" s="110" t="s">
        <v>166</v>
      </c>
      <c r="E45" s="110" t="s">
        <v>171</v>
      </c>
      <c r="F45" s="130" t="s">
        <v>1297</v>
      </c>
      <c r="G45" s="131"/>
      <c r="H45" s="112">
        <v>771</v>
      </c>
      <c r="I45" s="112">
        <v>771</v>
      </c>
      <c r="J45" s="112"/>
      <c r="K45" s="112">
        <v>12907</v>
      </c>
      <c r="L45" s="112">
        <v>12907</v>
      </c>
      <c r="M45" s="112">
        <v>0</v>
      </c>
      <c r="N45" s="112">
        <v>0</v>
      </c>
      <c r="O45" s="112">
        <v>13678</v>
      </c>
      <c r="P45" s="112">
        <v>13678</v>
      </c>
      <c r="Q45" s="132"/>
    </row>
    <row r="46" spans="1:17" s="103" customFormat="1" ht="23.1" customHeight="1" x14ac:dyDescent="0.15">
      <c r="A46" s="122" t="s">
        <v>1301</v>
      </c>
      <c r="B46" s="122" t="s">
        <v>1302</v>
      </c>
      <c r="C46" s="129" t="s">
        <v>1303</v>
      </c>
      <c r="D46" s="110" t="s">
        <v>166</v>
      </c>
      <c r="E46" s="110" t="s">
        <v>173</v>
      </c>
      <c r="F46" s="130" t="s">
        <v>1297</v>
      </c>
      <c r="G46" s="131"/>
      <c r="H46" s="112">
        <v>1042</v>
      </c>
      <c r="I46" s="112">
        <v>1042</v>
      </c>
      <c r="J46" s="112"/>
      <c r="K46" s="112">
        <v>17210</v>
      </c>
      <c r="L46" s="112">
        <v>17210</v>
      </c>
      <c r="M46" s="112">
        <v>0</v>
      </c>
      <c r="N46" s="112">
        <v>0</v>
      </c>
      <c r="O46" s="112">
        <v>18252</v>
      </c>
      <c r="P46" s="112">
        <v>18252</v>
      </c>
      <c r="Q46" s="132"/>
    </row>
    <row r="47" spans="1:17" s="103" customFormat="1" ht="23.1" customHeight="1" x14ac:dyDescent="0.15">
      <c r="A47" s="122" t="s">
        <v>1304</v>
      </c>
      <c r="B47" s="122" t="s">
        <v>1305</v>
      </c>
      <c r="C47" s="129" t="s">
        <v>1306</v>
      </c>
      <c r="D47" s="110" t="s">
        <v>175</v>
      </c>
      <c r="E47" s="110" t="s">
        <v>1307</v>
      </c>
      <c r="F47" s="130" t="s">
        <v>132</v>
      </c>
      <c r="G47" s="131"/>
      <c r="H47" s="112">
        <v>3795</v>
      </c>
      <c r="I47" s="112">
        <v>3795</v>
      </c>
      <c r="J47" s="112"/>
      <c r="K47" s="112">
        <v>14687</v>
      </c>
      <c r="L47" s="112">
        <v>14687</v>
      </c>
      <c r="M47" s="112">
        <v>0</v>
      </c>
      <c r="N47" s="112">
        <v>0</v>
      </c>
      <c r="O47" s="112">
        <v>18482</v>
      </c>
      <c r="P47" s="112">
        <v>18482</v>
      </c>
      <c r="Q47" s="132"/>
    </row>
    <row r="48" spans="1:17" s="103" customFormat="1" ht="23.1" customHeight="1" x14ac:dyDescent="0.15">
      <c r="A48" s="122" t="s">
        <v>1308</v>
      </c>
      <c r="B48" s="122" t="s">
        <v>1309</v>
      </c>
      <c r="C48" s="129" t="s">
        <v>1310</v>
      </c>
      <c r="D48" s="110" t="s">
        <v>179</v>
      </c>
      <c r="E48" s="110" t="s">
        <v>192</v>
      </c>
      <c r="F48" s="130" t="s">
        <v>132</v>
      </c>
      <c r="G48" s="131"/>
      <c r="H48" s="112">
        <v>964</v>
      </c>
      <c r="I48" s="112">
        <v>964</v>
      </c>
      <c r="J48" s="112"/>
      <c r="K48" s="112">
        <v>11832</v>
      </c>
      <c r="L48" s="112">
        <v>11832</v>
      </c>
      <c r="M48" s="112">
        <v>0</v>
      </c>
      <c r="N48" s="112">
        <v>0</v>
      </c>
      <c r="O48" s="112">
        <v>12796</v>
      </c>
      <c r="P48" s="112">
        <v>12796</v>
      </c>
      <c r="Q48" s="132"/>
    </row>
    <row r="49" spans="1:17" s="103" customFormat="1" ht="23.1" customHeight="1" x14ac:dyDescent="0.15">
      <c r="A49" s="122" t="s">
        <v>1311</v>
      </c>
      <c r="B49" s="122" t="s">
        <v>1312</v>
      </c>
      <c r="C49" s="129" t="s">
        <v>1313</v>
      </c>
      <c r="D49" s="110" t="s">
        <v>179</v>
      </c>
      <c r="E49" s="110" t="s">
        <v>194</v>
      </c>
      <c r="F49" s="130" t="s">
        <v>132</v>
      </c>
      <c r="G49" s="131"/>
      <c r="H49" s="112">
        <v>2389</v>
      </c>
      <c r="I49" s="112">
        <v>2389</v>
      </c>
      <c r="J49" s="112"/>
      <c r="K49" s="112">
        <v>15865</v>
      </c>
      <c r="L49" s="112">
        <v>15865</v>
      </c>
      <c r="M49" s="112">
        <v>0</v>
      </c>
      <c r="N49" s="112">
        <v>0</v>
      </c>
      <c r="O49" s="112">
        <v>18254</v>
      </c>
      <c r="P49" s="112">
        <v>18254</v>
      </c>
      <c r="Q49" s="132"/>
    </row>
    <row r="50" spans="1:17" s="103" customFormat="1" ht="23.1" customHeight="1" x14ac:dyDescent="0.15">
      <c r="A50" s="122" t="s">
        <v>1314</v>
      </c>
      <c r="B50" s="122" t="s">
        <v>1315</v>
      </c>
      <c r="C50" s="129" t="s">
        <v>1316</v>
      </c>
      <c r="D50" s="110" t="s">
        <v>179</v>
      </c>
      <c r="E50" s="110" t="s">
        <v>196</v>
      </c>
      <c r="F50" s="130" t="s">
        <v>132</v>
      </c>
      <c r="G50" s="131"/>
      <c r="H50" s="112">
        <v>3136</v>
      </c>
      <c r="I50" s="112">
        <v>3136</v>
      </c>
      <c r="J50" s="112"/>
      <c r="K50" s="112">
        <v>19361</v>
      </c>
      <c r="L50" s="112">
        <v>19361</v>
      </c>
      <c r="M50" s="112">
        <v>0</v>
      </c>
      <c r="N50" s="112">
        <v>0</v>
      </c>
      <c r="O50" s="112">
        <v>22497</v>
      </c>
      <c r="P50" s="112">
        <v>22497</v>
      </c>
      <c r="Q50" s="132"/>
    </row>
    <row r="51" spans="1:17" s="103" customFormat="1" ht="23.1" customHeight="1" x14ac:dyDescent="0.15">
      <c r="A51" s="122" t="s">
        <v>1317</v>
      </c>
      <c r="B51" s="122" t="s">
        <v>1318</v>
      </c>
      <c r="C51" s="129" t="s">
        <v>1319</v>
      </c>
      <c r="D51" s="110" t="s">
        <v>179</v>
      </c>
      <c r="E51" s="110" t="s">
        <v>198</v>
      </c>
      <c r="F51" s="130" t="s">
        <v>132</v>
      </c>
      <c r="G51" s="131"/>
      <c r="H51" s="112">
        <v>7696</v>
      </c>
      <c r="I51" s="112">
        <v>7696</v>
      </c>
      <c r="J51" s="112"/>
      <c r="K51" s="112">
        <v>36572</v>
      </c>
      <c r="L51" s="112">
        <v>36572</v>
      </c>
      <c r="M51" s="112">
        <v>0</v>
      </c>
      <c r="N51" s="112">
        <v>0</v>
      </c>
      <c r="O51" s="112">
        <v>44268</v>
      </c>
      <c r="P51" s="112">
        <v>44268</v>
      </c>
      <c r="Q51" s="132"/>
    </row>
    <row r="52" spans="1:17" s="103" customFormat="1" ht="23.1" customHeight="1" x14ac:dyDescent="0.15">
      <c r="A52" s="122" t="s">
        <v>1320</v>
      </c>
      <c r="B52" s="122" t="s">
        <v>1321</v>
      </c>
      <c r="C52" s="129" t="s">
        <v>1322</v>
      </c>
      <c r="D52" s="110" t="s">
        <v>1323</v>
      </c>
      <c r="E52" s="110" t="s">
        <v>252</v>
      </c>
      <c r="F52" s="130" t="s">
        <v>181</v>
      </c>
      <c r="G52" s="131"/>
      <c r="H52" s="112">
        <v>1885</v>
      </c>
      <c r="I52" s="112">
        <v>1885</v>
      </c>
      <c r="J52" s="112"/>
      <c r="K52" s="112">
        <v>32269</v>
      </c>
      <c r="L52" s="112">
        <v>32269</v>
      </c>
      <c r="M52" s="112">
        <v>0</v>
      </c>
      <c r="N52" s="112">
        <v>0</v>
      </c>
      <c r="O52" s="112">
        <v>34154</v>
      </c>
      <c r="P52" s="112">
        <v>34154</v>
      </c>
      <c r="Q52" s="132"/>
    </row>
    <row r="53" spans="1:17" s="103" customFormat="1" ht="23.1" customHeight="1" x14ac:dyDescent="0.15">
      <c r="A53" s="122" t="s">
        <v>1324</v>
      </c>
      <c r="B53" s="122" t="s">
        <v>1325</v>
      </c>
      <c r="C53" s="129" t="s">
        <v>1326</v>
      </c>
      <c r="D53" s="110" t="s">
        <v>1323</v>
      </c>
      <c r="E53" s="110" t="s">
        <v>257</v>
      </c>
      <c r="F53" s="130" t="s">
        <v>181</v>
      </c>
      <c r="G53" s="131"/>
      <c r="H53" s="112">
        <v>2231</v>
      </c>
      <c r="I53" s="112">
        <v>2231</v>
      </c>
      <c r="J53" s="112"/>
      <c r="K53" s="112">
        <v>32269</v>
      </c>
      <c r="L53" s="112">
        <v>32269</v>
      </c>
      <c r="M53" s="112">
        <v>0</v>
      </c>
      <c r="N53" s="112">
        <v>0</v>
      </c>
      <c r="O53" s="112">
        <v>34500</v>
      </c>
      <c r="P53" s="112">
        <v>34500</v>
      </c>
      <c r="Q53" s="132"/>
    </row>
    <row r="54" spans="1:17" s="103" customFormat="1" ht="23.1" customHeight="1" x14ac:dyDescent="0.15">
      <c r="A54" s="122" t="s">
        <v>1327</v>
      </c>
      <c r="B54" s="122" t="s">
        <v>1328</v>
      </c>
      <c r="C54" s="129" t="s">
        <v>1329</v>
      </c>
      <c r="D54" s="110" t="s">
        <v>259</v>
      </c>
      <c r="E54" s="110" t="s">
        <v>260</v>
      </c>
      <c r="F54" s="130" t="s">
        <v>181</v>
      </c>
      <c r="G54" s="131"/>
      <c r="H54" s="112">
        <v>2205</v>
      </c>
      <c r="I54" s="112">
        <v>2205</v>
      </c>
      <c r="J54" s="112"/>
      <c r="K54" s="112">
        <v>53783</v>
      </c>
      <c r="L54" s="112">
        <v>53783</v>
      </c>
      <c r="M54" s="112">
        <v>0</v>
      </c>
      <c r="N54" s="112">
        <v>0</v>
      </c>
      <c r="O54" s="112">
        <v>55988</v>
      </c>
      <c r="P54" s="112">
        <v>55988</v>
      </c>
      <c r="Q54" s="132"/>
    </row>
    <row r="55" spans="1:17" s="103" customFormat="1" ht="23.1" customHeight="1" x14ac:dyDescent="0.15">
      <c r="A55" s="122" t="s">
        <v>1330</v>
      </c>
      <c r="B55" s="122" t="s">
        <v>1331</v>
      </c>
      <c r="C55" s="129" t="s">
        <v>1332</v>
      </c>
      <c r="D55" s="110" t="s">
        <v>259</v>
      </c>
      <c r="E55" s="110" t="s">
        <v>262</v>
      </c>
      <c r="F55" s="130" t="s">
        <v>181</v>
      </c>
      <c r="G55" s="131"/>
      <c r="H55" s="112">
        <v>2339</v>
      </c>
      <c r="I55" s="112">
        <v>2339</v>
      </c>
      <c r="J55" s="112"/>
      <c r="K55" s="112">
        <v>53783</v>
      </c>
      <c r="L55" s="112">
        <v>53783</v>
      </c>
      <c r="M55" s="112">
        <v>0</v>
      </c>
      <c r="N55" s="112">
        <v>0</v>
      </c>
      <c r="O55" s="112">
        <v>56122</v>
      </c>
      <c r="P55" s="112">
        <v>56122</v>
      </c>
      <c r="Q55" s="132"/>
    </row>
    <row r="56" spans="1:17" s="103" customFormat="1" ht="23.1" customHeight="1" x14ac:dyDescent="0.15">
      <c r="A56" s="122" t="s">
        <v>1333</v>
      </c>
      <c r="B56" s="122" t="s">
        <v>1334</v>
      </c>
      <c r="C56" s="129" t="s">
        <v>1335</v>
      </c>
      <c r="D56" s="110" t="s">
        <v>968</v>
      </c>
      <c r="E56" s="110" t="s">
        <v>969</v>
      </c>
      <c r="F56" s="130" t="s">
        <v>181</v>
      </c>
      <c r="G56" s="131"/>
      <c r="H56" s="112">
        <v>85682</v>
      </c>
      <c r="I56" s="112">
        <v>85682</v>
      </c>
      <c r="J56" s="112"/>
      <c r="K56" s="112">
        <v>169416</v>
      </c>
      <c r="L56" s="112">
        <v>169416</v>
      </c>
      <c r="M56" s="112">
        <v>0</v>
      </c>
      <c r="N56" s="112">
        <v>0</v>
      </c>
      <c r="O56" s="112">
        <v>255098</v>
      </c>
      <c r="P56" s="112">
        <v>255098</v>
      </c>
      <c r="Q56" s="132"/>
    </row>
    <row r="57" spans="1:17" s="103" customFormat="1" ht="23.1" customHeight="1" x14ac:dyDescent="0.15">
      <c r="A57" s="122" t="s">
        <v>1336</v>
      </c>
      <c r="B57" s="122" t="s">
        <v>1337</v>
      </c>
      <c r="C57" s="129" t="s">
        <v>1338</v>
      </c>
      <c r="D57" s="110" t="s">
        <v>269</v>
      </c>
      <c r="E57" s="110" t="s">
        <v>270</v>
      </c>
      <c r="F57" s="130" t="s">
        <v>181</v>
      </c>
      <c r="G57" s="131"/>
      <c r="H57" s="112">
        <v>66913</v>
      </c>
      <c r="I57" s="112">
        <v>66913</v>
      </c>
      <c r="J57" s="112"/>
      <c r="K57" s="112">
        <v>53783</v>
      </c>
      <c r="L57" s="112">
        <v>53783</v>
      </c>
      <c r="M57" s="112">
        <v>0</v>
      </c>
      <c r="N57" s="112">
        <v>0</v>
      </c>
      <c r="O57" s="112">
        <v>120696</v>
      </c>
      <c r="P57" s="112">
        <v>120696</v>
      </c>
      <c r="Q57" s="132" t="s">
        <v>68</v>
      </c>
    </row>
    <row r="58" spans="1:17" s="103" customFormat="1" ht="23.1" customHeight="1" x14ac:dyDescent="0.15">
      <c r="A58" s="122" t="s">
        <v>1339</v>
      </c>
      <c r="B58" s="122" t="s">
        <v>1340</v>
      </c>
      <c r="C58" s="129" t="s">
        <v>1341</v>
      </c>
      <c r="D58" s="110" t="s">
        <v>273</v>
      </c>
      <c r="E58" s="110" t="s">
        <v>274</v>
      </c>
      <c r="F58" s="130" t="s">
        <v>275</v>
      </c>
      <c r="G58" s="131"/>
      <c r="H58" s="112">
        <v>3012</v>
      </c>
      <c r="I58" s="112">
        <v>3012</v>
      </c>
      <c r="J58" s="112"/>
      <c r="K58" s="112">
        <v>10756</v>
      </c>
      <c r="L58" s="112">
        <v>10756</v>
      </c>
      <c r="M58" s="112">
        <v>0</v>
      </c>
      <c r="N58" s="112">
        <v>0</v>
      </c>
      <c r="O58" s="112">
        <v>13768</v>
      </c>
      <c r="P58" s="112">
        <v>13768</v>
      </c>
      <c r="Q58" s="132"/>
    </row>
    <row r="59" spans="1:17" s="103" customFormat="1" ht="23.1" customHeight="1" x14ac:dyDescent="0.15">
      <c r="A59" s="122" t="s">
        <v>1342</v>
      </c>
      <c r="B59" s="122" t="s">
        <v>1343</v>
      </c>
      <c r="C59" s="129" t="s">
        <v>1344</v>
      </c>
      <c r="D59" s="110" t="s">
        <v>277</v>
      </c>
      <c r="E59" s="110" t="s">
        <v>278</v>
      </c>
      <c r="F59" s="130" t="s">
        <v>181</v>
      </c>
      <c r="G59" s="131"/>
      <c r="H59" s="112">
        <v>4105</v>
      </c>
      <c r="I59" s="112">
        <v>4105</v>
      </c>
      <c r="J59" s="112"/>
      <c r="K59" s="112">
        <v>45715</v>
      </c>
      <c r="L59" s="112">
        <v>45715</v>
      </c>
      <c r="M59" s="112">
        <v>0</v>
      </c>
      <c r="N59" s="112">
        <v>0</v>
      </c>
      <c r="O59" s="112">
        <v>49820</v>
      </c>
      <c r="P59" s="112">
        <v>49820</v>
      </c>
      <c r="Q59" s="132"/>
    </row>
    <row r="60" spans="1:17" s="103" customFormat="1" ht="23.1" customHeight="1" x14ac:dyDescent="0.15">
      <c r="A60" s="122" t="s">
        <v>1345</v>
      </c>
      <c r="B60" s="122" t="s">
        <v>1346</v>
      </c>
      <c r="C60" s="129" t="s">
        <v>1347</v>
      </c>
      <c r="D60" s="110" t="s">
        <v>280</v>
      </c>
      <c r="E60" s="110" t="s">
        <v>281</v>
      </c>
      <c r="F60" s="130" t="s">
        <v>1348</v>
      </c>
      <c r="G60" s="131"/>
      <c r="H60" s="112">
        <v>5780</v>
      </c>
      <c r="I60" s="112">
        <v>5780</v>
      </c>
      <c r="J60" s="112"/>
      <c r="K60" s="112">
        <v>80674</v>
      </c>
      <c r="L60" s="112">
        <v>80674</v>
      </c>
      <c r="M60" s="112">
        <v>0</v>
      </c>
      <c r="N60" s="112">
        <v>0</v>
      </c>
      <c r="O60" s="112">
        <v>86454</v>
      </c>
      <c r="P60" s="112">
        <v>86454</v>
      </c>
      <c r="Q60" s="132"/>
    </row>
    <row r="61" spans="1:17" s="103" customFormat="1" ht="23.1" customHeight="1" x14ac:dyDescent="0.15">
      <c r="A61" s="122" t="s">
        <v>1349</v>
      </c>
      <c r="B61" s="122" t="s">
        <v>1350</v>
      </c>
      <c r="C61" s="129" t="s">
        <v>1351</v>
      </c>
      <c r="D61" s="110" t="s">
        <v>280</v>
      </c>
      <c r="E61" s="110" t="s">
        <v>294</v>
      </c>
      <c r="F61" s="130" t="s">
        <v>181</v>
      </c>
      <c r="G61" s="131"/>
      <c r="H61" s="112">
        <v>1722</v>
      </c>
      <c r="I61" s="112">
        <v>1722</v>
      </c>
      <c r="J61" s="112"/>
      <c r="K61" s="112">
        <v>10756</v>
      </c>
      <c r="L61" s="112">
        <v>10756</v>
      </c>
      <c r="M61" s="112">
        <v>0</v>
      </c>
      <c r="N61" s="112">
        <v>0</v>
      </c>
      <c r="O61" s="112">
        <v>12478</v>
      </c>
      <c r="P61" s="112">
        <v>12478</v>
      </c>
      <c r="Q61" s="132"/>
    </row>
    <row r="62" spans="1:17" s="103" customFormat="1" ht="23.1" customHeight="1" x14ac:dyDescent="0.15">
      <c r="A62" s="122" t="s">
        <v>1352</v>
      </c>
      <c r="B62" s="122" t="s">
        <v>1353</v>
      </c>
      <c r="C62" s="129" t="s">
        <v>1354</v>
      </c>
      <c r="D62" s="110" t="s">
        <v>280</v>
      </c>
      <c r="E62" s="110" t="s">
        <v>298</v>
      </c>
      <c r="F62" s="130" t="s">
        <v>181</v>
      </c>
      <c r="G62" s="131"/>
      <c r="H62" s="112">
        <v>3792</v>
      </c>
      <c r="I62" s="112">
        <v>3792</v>
      </c>
      <c r="J62" s="112"/>
      <c r="K62" s="112">
        <v>10756</v>
      </c>
      <c r="L62" s="112">
        <v>10756</v>
      </c>
      <c r="M62" s="112">
        <v>0</v>
      </c>
      <c r="N62" s="112">
        <v>0</v>
      </c>
      <c r="O62" s="112">
        <v>14548</v>
      </c>
      <c r="P62" s="112">
        <v>14548</v>
      </c>
      <c r="Q62" s="132"/>
    </row>
    <row r="63" spans="1:17" s="103" customFormat="1" ht="23.1" customHeight="1" x14ac:dyDescent="0.15">
      <c r="A63" s="122" t="s">
        <v>1355</v>
      </c>
      <c r="B63" s="122" t="s">
        <v>1356</v>
      </c>
      <c r="C63" s="129" t="s">
        <v>1357</v>
      </c>
      <c r="D63" s="110" t="s">
        <v>300</v>
      </c>
      <c r="E63" s="110" t="s">
        <v>301</v>
      </c>
      <c r="F63" s="130" t="s">
        <v>1348</v>
      </c>
      <c r="G63" s="131"/>
      <c r="H63" s="112">
        <v>15471</v>
      </c>
      <c r="I63" s="112">
        <v>15471</v>
      </c>
      <c r="J63" s="112"/>
      <c r="K63" s="112">
        <v>61850</v>
      </c>
      <c r="L63" s="112">
        <v>61850</v>
      </c>
      <c r="M63" s="112">
        <v>0</v>
      </c>
      <c r="N63" s="112">
        <v>0</v>
      </c>
      <c r="O63" s="112">
        <v>77321</v>
      </c>
      <c r="P63" s="112">
        <v>77321</v>
      </c>
      <c r="Q63" s="132"/>
    </row>
    <row r="64" spans="1:17" s="103" customFormat="1" ht="23.1" customHeight="1" x14ac:dyDescent="0.15">
      <c r="A64" s="122" t="s">
        <v>1358</v>
      </c>
      <c r="B64" s="122" t="s">
        <v>1359</v>
      </c>
      <c r="C64" s="129" t="s">
        <v>1360</v>
      </c>
      <c r="D64" s="110" t="s">
        <v>300</v>
      </c>
      <c r="E64" s="110" t="s">
        <v>306</v>
      </c>
      <c r="F64" s="130" t="s">
        <v>1348</v>
      </c>
      <c r="G64" s="131"/>
      <c r="H64" s="112">
        <v>16000</v>
      </c>
      <c r="I64" s="112">
        <v>16000</v>
      </c>
      <c r="J64" s="112"/>
      <c r="K64" s="112">
        <v>80674</v>
      </c>
      <c r="L64" s="112">
        <v>80674</v>
      </c>
      <c r="M64" s="112">
        <v>0</v>
      </c>
      <c r="N64" s="112">
        <v>0</v>
      </c>
      <c r="O64" s="112">
        <v>96674</v>
      </c>
      <c r="P64" s="112">
        <v>96674</v>
      </c>
      <c r="Q64" s="132"/>
    </row>
    <row r="65" spans="1:17" s="103" customFormat="1" ht="23.1" customHeight="1" x14ac:dyDescent="0.15">
      <c r="A65" s="122" t="s">
        <v>1361</v>
      </c>
      <c r="B65" s="122" t="s">
        <v>1362</v>
      </c>
      <c r="C65" s="129" t="s">
        <v>1363</v>
      </c>
      <c r="D65" s="110" t="s">
        <v>300</v>
      </c>
      <c r="E65" s="110" t="s">
        <v>308</v>
      </c>
      <c r="F65" s="130" t="s">
        <v>1348</v>
      </c>
      <c r="G65" s="131"/>
      <c r="H65" s="112">
        <v>27608</v>
      </c>
      <c r="I65" s="112">
        <v>27608</v>
      </c>
      <c r="J65" s="112"/>
      <c r="K65" s="112">
        <v>12370</v>
      </c>
      <c r="L65" s="112">
        <v>12370</v>
      </c>
      <c r="M65" s="112">
        <v>0</v>
      </c>
      <c r="N65" s="112">
        <v>0</v>
      </c>
      <c r="O65" s="112">
        <v>39978</v>
      </c>
      <c r="P65" s="112">
        <v>39978</v>
      </c>
      <c r="Q65" s="132"/>
    </row>
    <row r="66" spans="1:17" s="103" customFormat="1" ht="23.1" customHeight="1" x14ac:dyDescent="0.15">
      <c r="A66" s="122" t="s">
        <v>1364</v>
      </c>
      <c r="B66" s="122" t="s">
        <v>1365</v>
      </c>
      <c r="C66" s="129" t="s">
        <v>1366</v>
      </c>
      <c r="D66" s="110" t="s">
        <v>300</v>
      </c>
      <c r="E66" s="110" t="s">
        <v>310</v>
      </c>
      <c r="F66" s="130" t="s">
        <v>1348</v>
      </c>
      <c r="G66" s="131"/>
      <c r="H66" s="112">
        <v>43628</v>
      </c>
      <c r="I66" s="112">
        <v>43628</v>
      </c>
      <c r="J66" s="112"/>
      <c r="K66" s="112">
        <v>16134</v>
      </c>
      <c r="L66" s="112">
        <v>16134</v>
      </c>
      <c r="M66" s="112">
        <v>0</v>
      </c>
      <c r="N66" s="112">
        <v>0</v>
      </c>
      <c r="O66" s="112">
        <v>59762</v>
      </c>
      <c r="P66" s="112">
        <v>59762</v>
      </c>
      <c r="Q66" s="132"/>
    </row>
    <row r="67" spans="1:17" s="103" customFormat="1" ht="23.1" customHeight="1" x14ac:dyDescent="0.15">
      <c r="A67" s="122" t="s">
        <v>1367</v>
      </c>
      <c r="B67" s="122" t="s">
        <v>1368</v>
      </c>
      <c r="C67" s="129" t="s">
        <v>1369</v>
      </c>
      <c r="D67" s="110" t="s">
        <v>312</v>
      </c>
      <c r="E67" s="110" t="s">
        <v>313</v>
      </c>
      <c r="F67" s="130" t="s">
        <v>181</v>
      </c>
      <c r="G67" s="131"/>
      <c r="H67" s="112">
        <v>18931</v>
      </c>
      <c r="I67" s="112">
        <v>18931</v>
      </c>
      <c r="J67" s="112"/>
      <c r="K67" s="112">
        <v>61850</v>
      </c>
      <c r="L67" s="112">
        <v>61850</v>
      </c>
      <c r="M67" s="112">
        <v>0</v>
      </c>
      <c r="N67" s="112">
        <v>0</v>
      </c>
      <c r="O67" s="112">
        <v>80781</v>
      </c>
      <c r="P67" s="112">
        <v>80781</v>
      </c>
      <c r="Q67" s="132"/>
    </row>
    <row r="68" spans="1:17" s="103" customFormat="1" ht="23.1" customHeight="1" x14ac:dyDescent="0.15">
      <c r="A68" s="122" t="s">
        <v>1370</v>
      </c>
      <c r="B68" s="122" t="s">
        <v>1371</v>
      </c>
      <c r="C68" s="129" t="s">
        <v>1372</v>
      </c>
      <c r="D68" s="110" t="s">
        <v>312</v>
      </c>
      <c r="E68" s="110" t="s">
        <v>315</v>
      </c>
      <c r="F68" s="130" t="s">
        <v>181</v>
      </c>
      <c r="G68" s="131"/>
      <c r="H68" s="112">
        <v>22070</v>
      </c>
      <c r="I68" s="112">
        <v>22070</v>
      </c>
      <c r="J68" s="112"/>
      <c r="K68" s="112">
        <v>80674</v>
      </c>
      <c r="L68" s="112">
        <v>80674</v>
      </c>
      <c r="M68" s="112">
        <v>0</v>
      </c>
      <c r="N68" s="112">
        <v>0</v>
      </c>
      <c r="O68" s="112">
        <v>102744</v>
      </c>
      <c r="P68" s="112">
        <v>102744</v>
      </c>
      <c r="Q68" s="132"/>
    </row>
    <row r="69" spans="1:17" s="103" customFormat="1" ht="23.1" customHeight="1" x14ac:dyDescent="0.15">
      <c r="A69" s="122" t="s">
        <v>1373</v>
      </c>
      <c r="B69" s="122" t="s">
        <v>1374</v>
      </c>
      <c r="C69" s="129" t="s">
        <v>1375</v>
      </c>
      <c r="D69" s="110" t="s">
        <v>312</v>
      </c>
      <c r="E69" s="110" t="s">
        <v>317</v>
      </c>
      <c r="F69" s="130" t="s">
        <v>181</v>
      </c>
      <c r="G69" s="131"/>
      <c r="H69" s="112">
        <v>19407</v>
      </c>
      <c r="I69" s="112">
        <v>19407</v>
      </c>
      <c r="J69" s="112"/>
      <c r="K69" s="112">
        <v>61850</v>
      </c>
      <c r="L69" s="112">
        <v>61850</v>
      </c>
      <c r="M69" s="112">
        <v>0</v>
      </c>
      <c r="N69" s="112">
        <v>0</v>
      </c>
      <c r="O69" s="112">
        <v>81257</v>
      </c>
      <c r="P69" s="112">
        <v>81257</v>
      </c>
      <c r="Q69" s="132"/>
    </row>
    <row r="70" spans="1:17" s="103" customFormat="1" ht="23.1" customHeight="1" x14ac:dyDescent="0.15">
      <c r="A70" s="122" t="s">
        <v>1376</v>
      </c>
      <c r="B70" s="122" t="s">
        <v>1377</v>
      </c>
      <c r="C70" s="129" t="s">
        <v>1378</v>
      </c>
      <c r="D70" s="110" t="s">
        <v>312</v>
      </c>
      <c r="E70" s="110" t="s">
        <v>319</v>
      </c>
      <c r="F70" s="130" t="s">
        <v>181</v>
      </c>
      <c r="G70" s="131"/>
      <c r="H70" s="112">
        <v>15778</v>
      </c>
      <c r="I70" s="112">
        <v>15778</v>
      </c>
      <c r="J70" s="112"/>
      <c r="K70" s="112">
        <v>80674</v>
      </c>
      <c r="L70" s="112">
        <v>80674</v>
      </c>
      <c r="M70" s="112">
        <v>0</v>
      </c>
      <c r="N70" s="112">
        <v>0</v>
      </c>
      <c r="O70" s="112">
        <v>96452</v>
      </c>
      <c r="P70" s="112">
        <v>96452</v>
      </c>
      <c r="Q70" s="132"/>
    </row>
    <row r="71" spans="1:17" s="103" customFormat="1" ht="23.1" customHeight="1" x14ac:dyDescent="0.15">
      <c r="A71" s="122" t="s">
        <v>1379</v>
      </c>
      <c r="B71" s="122" t="s">
        <v>1380</v>
      </c>
      <c r="C71" s="129" t="s">
        <v>1381</v>
      </c>
      <c r="D71" s="110" t="s">
        <v>312</v>
      </c>
      <c r="E71" s="110" t="s">
        <v>321</v>
      </c>
      <c r="F71" s="130" t="s">
        <v>181</v>
      </c>
      <c r="G71" s="131"/>
      <c r="H71" s="112">
        <v>29185</v>
      </c>
      <c r="I71" s="112">
        <v>29185</v>
      </c>
      <c r="J71" s="112"/>
      <c r="K71" s="112">
        <v>61850</v>
      </c>
      <c r="L71" s="112">
        <v>61850</v>
      </c>
      <c r="M71" s="112">
        <v>0</v>
      </c>
      <c r="N71" s="112">
        <v>0</v>
      </c>
      <c r="O71" s="112">
        <v>91035</v>
      </c>
      <c r="P71" s="112">
        <v>91035</v>
      </c>
      <c r="Q71" s="132"/>
    </row>
    <row r="72" spans="1:17" s="103" customFormat="1" ht="23.1" customHeight="1" x14ac:dyDescent="0.15">
      <c r="A72" s="122" t="s">
        <v>1382</v>
      </c>
      <c r="B72" s="122" t="s">
        <v>1383</v>
      </c>
      <c r="C72" s="129" t="s">
        <v>1384</v>
      </c>
      <c r="D72" s="110" t="s">
        <v>312</v>
      </c>
      <c r="E72" s="110" t="s">
        <v>323</v>
      </c>
      <c r="F72" s="130" t="s">
        <v>181</v>
      </c>
      <c r="G72" s="131"/>
      <c r="H72" s="112">
        <v>25829</v>
      </c>
      <c r="I72" s="112">
        <v>25829</v>
      </c>
      <c r="J72" s="112"/>
      <c r="K72" s="112">
        <v>80674</v>
      </c>
      <c r="L72" s="112">
        <v>80674</v>
      </c>
      <c r="M72" s="112">
        <v>0</v>
      </c>
      <c r="N72" s="112">
        <v>0</v>
      </c>
      <c r="O72" s="112">
        <v>106503</v>
      </c>
      <c r="P72" s="112">
        <v>106503</v>
      </c>
      <c r="Q72" s="132"/>
    </row>
    <row r="73" spans="1:17" s="103" customFormat="1" ht="23.1" customHeight="1" x14ac:dyDescent="0.15">
      <c r="A73" s="122" t="s">
        <v>1385</v>
      </c>
      <c r="B73" s="122" t="s">
        <v>1386</v>
      </c>
      <c r="C73" s="129" t="s">
        <v>1387</v>
      </c>
      <c r="D73" s="110" t="s">
        <v>312</v>
      </c>
      <c r="E73" s="110" t="s">
        <v>325</v>
      </c>
      <c r="F73" s="130" t="s">
        <v>181</v>
      </c>
      <c r="G73" s="131"/>
      <c r="H73" s="112">
        <v>16364</v>
      </c>
      <c r="I73" s="112">
        <v>16364</v>
      </c>
      <c r="J73" s="112"/>
      <c r="K73" s="112">
        <v>80674</v>
      </c>
      <c r="L73" s="112">
        <v>80674</v>
      </c>
      <c r="M73" s="112">
        <v>0</v>
      </c>
      <c r="N73" s="112">
        <v>0</v>
      </c>
      <c r="O73" s="112">
        <v>97038</v>
      </c>
      <c r="P73" s="112">
        <v>97038</v>
      </c>
      <c r="Q73" s="132"/>
    </row>
    <row r="74" spans="1:17" s="103" customFormat="1" ht="23.1" customHeight="1" x14ac:dyDescent="0.15">
      <c r="A74" s="122" t="s">
        <v>1388</v>
      </c>
      <c r="B74" s="122" t="s">
        <v>1389</v>
      </c>
      <c r="C74" s="129" t="s">
        <v>1390</v>
      </c>
      <c r="D74" s="110" t="s">
        <v>379</v>
      </c>
      <c r="E74" s="110" t="s">
        <v>380</v>
      </c>
      <c r="F74" s="130" t="s">
        <v>132</v>
      </c>
      <c r="G74" s="131"/>
      <c r="H74" s="112">
        <v>617</v>
      </c>
      <c r="I74" s="112">
        <v>617</v>
      </c>
      <c r="J74" s="112"/>
      <c r="K74" s="112">
        <v>2151</v>
      </c>
      <c r="L74" s="112">
        <v>2151</v>
      </c>
      <c r="M74" s="112">
        <v>0</v>
      </c>
      <c r="N74" s="112">
        <v>0</v>
      </c>
      <c r="O74" s="112">
        <v>2768</v>
      </c>
      <c r="P74" s="112">
        <v>2768</v>
      </c>
      <c r="Q74" s="132"/>
    </row>
    <row r="75" spans="1:17" s="103" customFormat="1" ht="23.1" customHeight="1" x14ac:dyDescent="0.15">
      <c r="A75" s="122" t="s">
        <v>1391</v>
      </c>
      <c r="B75" s="122" t="s">
        <v>1392</v>
      </c>
      <c r="C75" s="129" t="s">
        <v>1393</v>
      </c>
      <c r="D75" s="110" t="s">
        <v>379</v>
      </c>
      <c r="E75" s="110" t="s">
        <v>385</v>
      </c>
      <c r="F75" s="130" t="s">
        <v>132</v>
      </c>
      <c r="G75" s="131"/>
      <c r="H75" s="112">
        <v>633</v>
      </c>
      <c r="I75" s="112">
        <v>633</v>
      </c>
      <c r="J75" s="112"/>
      <c r="K75" s="112">
        <v>2689</v>
      </c>
      <c r="L75" s="112">
        <v>2689</v>
      </c>
      <c r="M75" s="112">
        <v>0</v>
      </c>
      <c r="N75" s="112">
        <v>0</v>
      </c>
      <c r="O75" s="112">
        <v>3322</v>
      </c>
      <c r="P75" s="112">
        <v>3322</v>
      </c>
      <c r="Q75" s="132"/>
    </row>
    <row r="76" spans="1:17" s="103" customFormat="1" ht="23.1" customHeight="1" x14ac:dyDescent="0.15">
      <c r="A76" s="122" t="s">
        <v>1394</v>
      </c>
      <c r="B76" s="122" t="s">
        <v>1395</v>
      </c>
      <c r="C76" s="129" t="s">
        <v>1396</v>
      </c>
      <c r="D76" s="110" t="s">
        <v>387</v>
      </c>
      <c r="E76" s="110" t="s">
        <v>388</v>
      </c>
      <c r="F76" s="130" t="s">
        <v>132</v>
      </c>
      <c r="G76" s="131"/>
      <c r="H76" s="112">
        <v>1104</v>
      </c>
      <c r="I76" s="112">
        <v>1104</v>
      </c>
      <c r="J76" s="112"/>
      <c r="K76" s="112">
        <v>2420</v>
      </c>
      <c r="L76" s="112">
        <v>2420</v>
      </c>
      <c r="M76" s="112">
        <v>0</v>
      </c>
      <c r="N76" s="112">
        <v>0</v>
      </c>
      <c r="O76" s="112">
        <v>3524</v>
      </c>
      <c r="P76" s="112">
        <v>3524</v>
      </c>
      <c r="Q76" s="132"/>
    </row>
    <row r="77" spans="1:17" s="103" customFormat="1" ht="23.1" customHeight="1" x14ac:dyDescent="0.15">
      <c r="A77" s="122" t="s">
        <v>1397</v>
      </c>
      <c r="B77" s="122" t="s">
        <v>1398</v>
      </c>
      <c r="C77" s="129" t="s">
        <v>1399</v>
      </c>
      <c r="D77" s="110" t="s">
        <v>387</v>
      </c>
      <c r="E77" s="110" t="s">
        <v>392</v>
      </c>
      <c r="F77" s="130" t="s">
        <v>132</v>
      </c>
      <c r="G77" s="131"/>
      <c r="H77" s="112">
        <v>1243</v>
      </c>
      <c r="I77" s="112">
        <v>1243</v>
      </c>
      <c r="J77" s="112"/>
      <c r="K77" s="112">
        <v>2420</v>
      </c>
      <c r="L77" s="112">
        <v>2420</v>
      </c>
      <c r="M77" s="112">
        <v>0</v>
      </c>
      <c r="N77" s="112">
        <v>0</v>
      </c>
      <c r="O77" s="112">
        <v>3663</v>
      </c>
      <c r="P77" s="112">
        <v>3663</v>
      </c>
      <c r="Q77" s="132"/>
    </row>
    <row r="78" spans="1:17" s="103" customFormat="1" ht="23.1" customHeight="1" x14ac:dyDescent="0.15">
      <c r="A78" s="122" t="s">
        <v>1400</v>
      </c>
      <c r="B78" s="122" t="s">
        <v>1401</v>
      </c>
      <c r="C78" s="129" t="s">
        <v>1402</v>
      </c>
      <c r="D78" s="110" t="s">
        <v>387</v>
      </c>
      <c r="E78" s="110" t="s">
        <v>394</v>
      </c>
      <c r="F78" s="130" t="s">
        <v>132</v>
      </c>
      <c r="G78" s="131"/>
      <c r="H78" s="112">
        <v>2195</v>
      </c>
      <c r="I78" s="112">
        <v>2195</v>
      </c>
      <c r="J78" s="112"/>
      <c r="K78" s="112">
        <v>2420</v>
      </c>
      <c r="L78" s="112">
        <v>2420</v>
      </c>
      <c r="M78" s="112">
        <v>0</v>
      </c>
      <c r="N78" s="112">
        <v>0</v>
      </c>
      <c r="O78" s="112">
        <v>4615</v>
      </c>
      <c r="P78" s="112">
        <v>4615</v>
      </c>
      <c r="Q78" s="132"/>
    </row>
    <row r="79" spans="1:17" s="103" customFormat="1" ht="23.1" customHeight="1" x14ac:dyDescent="0.15">
      <c r="A79" s="122" t="s">
        <v>1403</v>
      </c>
      <c r="B79" s="122" t="s">
        <v>1404</v>
      </c>
      <c r="C79" s="129" t="s">
        <v>1405</v>
      </c>
      <c r="D79" s="110" t="s">
        <v>387</v>
      </c>
      <c r="E79" s="110" t="s">
        <v>396</v>
      </c>
      <c r="F79" s="130" t="s">
        <v>132</v>
      </c>
      <c r="G79" s="131"/>
      <c r="H79" s="112">
        <v>2769</v>
      </c>
      <c r="I79" s="112">
        <v>2769</v>
      </c>
      <c r="J79" s="112"/>
      <c r="K79" s="112">
        <v>2823</v>
      </c>
      <c r="L79" s="112">
        <v>2823</v>
      </c>
      <c r="M79" s="112">
        <v>0</v>
      </c>
      <c r="N79" s="112">
        <v>0</v>
      </c>
      <c r="O79" s="112">
        <v>5592</v>
      </c>
      <c r="P79" s="112">
        <v>5592</v>
      </c>
      <c r="Q79" s="132"/>
    </row>
    <row r="80" spans="1:17" s="103" customFormat="1" ht="23.1" customHeight="1" x14ac:dyDescent="0.15">
      <c r="A80" s="122" t="s">
        <v>1406</v>
      </c>
      <c r="B80" s="122" t="s">
        <v>1407</v>
      </c>
      <c r="C80" s="129" t="s">
        <v>1408</v>
      </c>
      <c r="D80" s="110" t="s">
        <v>387</v>
      </c>
      <c r="E80" s="110" t="s">
        <v>398</v>
      </c>
      <c r="F80" s="130" t="s">
        <v>132</v>
      </c>
      <c r="G80" s="131"/>
      <c r="H80" s="112">
        <v>8136</v>
      </c>
      <c r="I80" s="112">
        <v>8136</v>
      </c>
      <c r="J80" s="112"/>
      <c r="K80" s="112">
        <v>3226</v>
      </c>
      <c r="L80" s="112">
        <v>3226</v>
      </c>
      <c r="M80" s="112">
        <v>0</v>
      </c>
      <c r="N80" s="112">
        <v>0</v>
      </c>
      <c r="O80" s="112">
        <v>11362</v>
      </c>
      <c r="P80" s="112">
        <v>11362</v>
      </c>
      <c r="Q80" s="132"/>
    </row>
    <row r="81" spans="1:17" s="103" customFormat="1" ht="23.1" customHeight="1" x14ac:dyDescent="0.15">
      <c r="A81" s="122" t="s">
        <v>1409</v>
      </c>
      <c r="B81" s="122" t="s">
        <v>1410</v>
      </c>
      <c r="C81" s="129" t="s">
        <v>1411</v>
      </c>
      <c r="D81" s="110" t="s">
        <v>387</v>
      </c>
      <c r="E81" s="110" t="s">
        <v>400</v>
      </c>
      <c r="F81" s="130" t="s">
        <v>132</v>
      </c>
      <c r="G81" s="131"/>
      <c r="H81" s="112">
        <v>15409</v>
      </c>
      <c r="I81" s="112">
        <v>15409</v>
      </c>
      <c r="J81" s="112"/>
      <c r="K81" s="112">
        <v>3226</v>
      </c>
      <c r="L81" s="112">
        <v>3226</v>
      </c>
      <c r="M81" s="112">
        <v>0</v>
      </c>
      <c r="N81" s="112">
        <v>0</v>
      </c>
      <c r="O81" s="112">
        <v>18635</v>
      </c>
      <c r="P81" s="112">
        <v>18635</v>
      </c>
      <c r="Q81" s="132"/>
    </row>
    <row r="82" spans="1:17" s="103" customFormat="1" ht="23.1" customHeight="1" x14ac:dyDescent="0.15">
      <c r="A82" s="122" t="s">
        <v>1412</v>
      </c>
      <c r="B82" s="122" t="s">
        <v>1413</v>
      </c>
      <c r="C82" s="129" t="s">
        <v>1414</v>
      </c>
      <c r="D82" s="110" t="s">
        <v>387</v>
      </c>
      <c r="E82" s="110" t="s">
        <v>402</v>
      </c>
      <c r="F82" s="130" t="s">
        <v>132</v>
      </c>
      <c r="G82" s="131"/>
      <c r="H82" s="112">
        <v>19388</v>
      </c>
      <c r="I82" s="112">
        <v>19388</v>
      </c>
      <c r="J82" s="112"/>
      <c r="K82" s="112">
        <v>4437</v>
      </c>
      <c r="L82" s="112">
        <v>4437</v>
      </c>
      <c r="M82" s="112">
        <v>0</v>
      </c>
      <c r="N82" s="112">
        <v>0</v>
      </c>
      <c r="O82" s="112">
        <v>23825</v>
      </c>
      <c r="P82" s="112">
        <v>23825</v>
      </c>
      <c r="Q82" s="132"/>
    </row>
    <row r="83" spans="1:17" s="103" customFormat="1" ht="23.1" customHeight="1" x14ac:dyDescent="0.15">
      <c r="A83" s="122" t="s">
        <v>1415</v>
      </c>
      <c r="B83" s="122" t="s">
        <v>1416</v>
      </c>
      <c r="C83" s="129" t="s">
        <v>1417</v>
      </c>
      <c r="D83" s="110" t="s">
        <v>404</v>
      </c>
      <c r="E83" s="110" t="s">
        <v>405</v>
      </c>
      <c r="F83" s="130" t="s">
        <v>132</v>
      </c>
      <c r="G83" s="131"/>
      <c r="H83" s="112">
        <v>11051</v>
      </c>
      <c r="I83" s="112">
        <v>11051</v>
      </c>
      <c r="J83" s="112"/>
      <c r="K83" s="112">
        <v>2151</v>
      </c>
      <c r="L83" s="112">
        <v>2151</v>
      </c>
      <c r="M83" s="112">
        <v>0</v>
      </c>
      <c r="N83" s="112">
        <v>0</v>
      </c>
      <c r="O83" s="112">
        <v>13202</v>
      </c>
      <c r="P83" s="112">
        <v>13202</v>
      </c>
      <c r="Q83" s="132" t="s">
        <v>68</v>
      </c>
    </row>
    <row r="84" spans="1:17" s="103" customFormat="1" ht="23.1" customHeight="1" x14ac:dyDescent="0.15">
      <c r="A84" s="122" t="s">
        <v>1418</v>
      </c>
      <c r="B84" s="122" t="s">
        <v>1419</v>
      </c>
      <c r="C84" s="129" t="s">
        <v>1420</v>
      </c>
      <c r="D84" s="110" t="s">
        <v>409</v>
      </c>
      <c r="E84" s="110" t="s">
        <v>410</v>
      </c>
      <c r="F84" s="130" t="s">
        <v>132</v>
      </c>
      <c r="G84" s="131"/>
      <c r="H84" s="112">
        <v>17984</v>
      </c>
      <c r="I84" s="112">
        <v>17984</v>
      </c>
      <c r="J84" s="112"/>
      <c r="K84" s="112">
        <v>18125</v>
      </c>
      <c r="L84" s="112">
        <v>18125</v>
      </c>
      <c r="M84" s="112">
        <v>0</v>
      </c>
      <c r="N84" s="112">
        <v>0</v>
      </c>
      <c r="O84" s="112">
        <v>36109</v>
      </c>
      <c r="P84" s="112">
        <v>36109</v>
      </c>
      <c r="Q84" s="132"/>
    </row>
    <row r="85" spans="1:17" s="103" customFormat="1" ht="23.1" customHeight="1" x14ac:dyDescent="0.15">
      <c r="A85" s="122" t="s">
        <v>1421</v>
      </c>
      <c r="B85" s="122" t="s">
        <v>1422</v>
      </c>
      <c r="C85" s="129" t="s">
        <v>1423</v>
      </c>
      <c r="D85" s="110" t="s">
        <v>409</v>
      </c>
      <c r="E85" s="110" t="s">
        <v>413</v>
      </c>
      <c r="F85" s="130" t="s">
        <v>132</v>
      </c>
      <c r="G85" s="131"/>
      <c r="H85" s="112">
        <v>34248</v>
      </c>
      <c r="I85" s="112">
        <v>34248</v>
      </c>
      <c r="J85" s="112"/>
      <c r="K85" s="112">
        <v>27570</v>
      </c>
      <c r="L85" s="112">
        <v>27570</v>
      </c>
      <c r="M85" s="112">
        <v>0</v>
      </c>
      <c r="N85" s="112">
        <v>0</v>
      </c>
      <c r="O85" s="112">
        <v>61818</v>
      </c>
      <c r="P85" s="112">
        <v>61818</v>
      </c>
      <c r="Q85" s="132"/>
    </row>
    <row r="86" spans="1:17" s="103" customFormat="1" ht="23.1" customHeight="1" x14ac:dyDescent="0.15">
      <c r="A86" s="122" t="s">
        <v>1424</v>
      </c>
      <c r="B86" s="122" t="s">
        <v>1425</v>
      </c>
      <c r="C86" s="129" t="s">
        <v>1426</v>
      </c>
      <c r="D86" s="110" t="s">
        <v>415</v>
      </c>
      <c r="E86" s="110" t="s">
        <v>413</v>
      </c>
      <c r="F86" s="130" t="s">
        <v>132</v>
      </c>
      <c r="G86" s="131"/>
      <c r="H86" s="112">
        <v>32980</v>
      </c>
      <c r="I86" s="112">
        <v>32980</v>
      </c>
      <c r="J86" s="112"/>
      <c r="K86" s="112">
        <v>6125</v>
      </c>
      <c r="L86" s="112">
        <v>6125</v>
      </c>
      <c r="M86" s="112">
        <v>0</v>
      </c>
      <c r="N86" s="112">
        <v>0</v>
      </c>
      <c r="O86" s="112">
        <v>39105</v>
      </c>
      <c r="P86" s="112">
        <v>39105</v>
      </c>
      <c r="Q86" s="132"/>
    </row>
    <row r="87" spans="1:17" s="103" customFormat="1" ht="23.1" customHeight="1" x14ac:dyDescent="0.15">
      <c r="A87" s="122" t="s">
        <v>1427</v>
      </c>
      <c r="B87" s="122" t="s">
        <v>1428</v>
      </c>
      <c r="C87" s="129" t="s">
        <v>1429</v>
      </c>
      <c r="D87" s="110" t="s">
        <v>417</v>
      </c>
      <c r="E87" s="110" t="s">
        <v>418</v>
      </c>
      <c r="F87" s="130" t="s">
        <v>132</v>
      </c>
      <c r="G87" s="131"/>
      <c r="H87" s="112">
        <v>3194</v>
      </c>
      <c r="I87" s="112">
        <v>3194</v>
      </c>
      <c r="J87" s="112"/>
      <c r="K87" s="112">
        <v>6607</v>
      </c>
      <c r="L87" s="112">
        <v>6607</v>
      </c>
      <c r="M87" s="112">
        <v>0</v>
      </c>
      <c r="N87" s="112">
        <v>0</v>
      </c>
      <c r="O87" s="112">
        <v>9801</v>
      </c>
      <c r="P87" s="112">
        <v>9801</v>
      </c>
      <c r="Q87" s="132"/>
    </row>
    <row r="88" spans="1:17" s="103" customFormat="1" ht="23.1" customHeight="1" x14ac:dyDescent="0.15">
      <c r="A88" s="122" t="s">
        <v>1430</v>
      </c>
      <c r="B88" s="122" t="s">
        <v>1431</v>
      </c>
      <c r="C88" s="129" t="s">
        <v>1432</v>
      </c>
      <c r="D88" s="110" t="s">
        <v>417</v>
      </c>
      <c r="E88" s="110" t="s">
        <v>420</v>
      </c>
      <c r="F88" s="130" t="s">
        <v>132</v>
      </c>
      <c r="G88" s="131"/>
      <c r="H88" s="112">
        <v>3877</v>
      </c>
      <c r="I88" s="112">
        <v>3877</v>
      </c>
      <c r="J88" s="112"/>
      <c r="K88" s="112">
        <v>8709</v>
      </c>
      <c r="L88" s="112">
        <v>8709</v>
      </c>
      <c r="M88" s="112">
        <v>0</v>
      </c>
      <c r="N88" s="112">
        <v>0</v>
      </c>
      <c r="O88" s="112">
        <v>12586</v>
      </c>
      <c r="P88" s="112">
        <v>12586</v>
      </c>
      <c r="Q88" s="132"/>
    </row>
    <row r="89" spans="1:17" s="103" customFormat="1" ht="23.1" customHeight="1" x14ac:dyDescent="0.15">
      <c r="A89" s="122" t="s">
        <v>1433</v>
      </c>
      <c r="B89" s="122" t="s">
        <v>1434</v>
      </c>
      <c r="C89" s="129" t="s">
        <v>1435</v>
      </c>
      <c r="D89" s="110" t="s">
        <v>417</v>
      </c>
      <c r="E89" s="110" t="s">
        <v>422</v>
      </c>
      <c r="F89" s="130" t="s">
        <v>132</v>
      </c>
      <c r="G89" s="131"/>
      <c r="H89" s="112">
        <v>5545</v>
      </c>
      <c r="I89" s="112">
        <v>5545</v>
      </c>
      <c r="J89" s="112"/>
      <c r="K89" s="112">
        <v>10211</v>
      </c>
      <c r="L89" s="112">
        <v>10211</v>
      </c>
      <c r="M89" s="112">
        <v>0</v>
      </c>
      <c r="N89" s="112">
        <v>0</v>
      </c>
      <c r="O89" s="112">
        <v>15756</v>
      </c>
      <c r="P89" s="112">
        <v>15756</v>
      </c>
      <c r="Q89" s="132"/>
    </row>
    <row r="90" spans="1:17" s="103" customFormat="1" ht="23.1" customHeight="1" x14ac:dyDescent="0.15">
      <c r="A90" s="122" t="s">
        <v>1436</v>
      </c>
      <c r="B90" s="122" t="s">
        <v>1437</v>
      </c>
      <c r="C90" s="129" t="s">
        <v>1438</v>
      </c>
      <c r="D90" s="110" t="s">
        <v>417</v>
      </c>
      <c r="E90" s="110" t="s">
        <v>424</v>
      </c>
      <c r="F90" s="130" t="s">
        <v>132</v>
      </c>
      <c r="G90" s="131"/>
      <c r="H90" s="112">
        <v>8637</v>
      </c>
      <c r="I90" s="112">
        <v>8637</v>
      </c>
      <c r="J90" s="112"/>
      <c r="K90" s="112">
        <v>14716</v>
      </c>
      <c r="L90" s="112">
        <v>14716</v>
      </c>
      <c r="M90" s="112">
        <v>0</v>
      </c>
      <c r="N90" s="112">
        <v>0</v>
      </c>
      <c r="O90" s="112">
        <v>23353</v>
      </c>
      <c r="P90" s="112">
        <v>23353</v>
      </c>
      <c r="Q90" s="132"/>
    </row>
    <row r="91" spans="1:17" s="103" customFormat="1" ht="23.1" customHeight="1" x14ac:dyDescent="0.15">
      <c r="A91" s="122" t="s">
        <v>1439</v>
      </c>
      <c r="B91" s="122" t="s">
        <v>1440</v>
      </c>
      <c r="C91" s="129" t="s">
        <v>1441</v>
      </c>
      <c r="D91" s="110" t="s">
        <v>417</v>
      </c>
      <c r="E91" s="110" t="s">
        <v>426</v>
      </c>
      <c r="F91" s="130" t="s">
        <v>132</v>
      </c>
      <c r="G91" s="131"/>
      <c r="H91" s="112">
        <v>13946</v>
      </c>
      <c r="I91" s="112">
        <v>13946</v>
      </c>
      <c r="J91" s="112"/>
      <c r="K91" s="112">
        <v>17960</v>
      </c>
      <c r="L91" s="112">
        <v>17960</v>
      </c>
      <c r="M91" s="112">
        <v>0</v>
      </c>
      <c r="N91" s="112">
        <v>0</v>
      </c>
      <c r="O91" s="112">
        <v>31906</v>
      </c>
      <c r="P91" s="112">
        <v>31906</v>
      </c>
      <c r="Q91" s="132"/>
    </row>
    <row r="92" spans="1:17" s="103" customFormat="1" ht="23.1" customHeight="1" x14ac:dyDescent="0.15">
      <c r="A92" s="122" t="s">
        <v>1442</v>
      </c>
      <c r="B92" s="122" t="s">
        <v>1443</v>
      </c>
      <c r="C92" s="129" t="s">
        <v>1444</v>
      </c>
      <c r="D92" s="110" t="s">
        <v>417</v>
      </c>
      <c r="E92" s="110" t="s">
        <v>428</v>
      </c>
      <c r="F92" s="130" t="s">
        <v>132</v>
      </c>
      <c r="G92" s="131"/>
      <c r="H92" s="112">
        <v>21401</v>
      </c>
      <c r="I92" s="112">
        <v>21401</v>
      </c>
      <c r="J92" s="112"/>
      <c r="K92" s="112">
        <v>23426</v>
      </c>
      <c r="L92" s="112">
        <v>23426</v>
      </c>
      <c r="M92" s="112">
        <v>0</v>
      </c>
      <c r="N92" s="112">
        <v>0</v>
      </c>
      <c r="O92" s="112">
        <v>44827</v>
      </c>
      <c r="P92" s="112">
        <v>44827</v>
      </c>
      <c r="Q92" s="132"/>
    </row>
    <row r="93" spans="1:17" s="103" customFormat="1" ht="23.1" customHeight="1" x14ac:dyDescent="0.15">
      <c r="A93" s="122" t="s">
        <v>1445</v>
      </c>
      <c r="B93" s="122" t="s">
        <v>1446</v>
      </c>
      <c r="C93" s="129" t="s">
        <v>1447</v>
      </c>
      <c r="D93" s="110" t="s">
        <v>430</v>
      </c>
      <c r="E93" s="110" t="s">
        <v>431</v>
      </c>
      <c r="F93" s="130" t="s">
        <v>132</v>
      </c>
      <c r="G93" s="131"/>
      <c r="H93" s="112">
        <v>5368</v>
      </c>
      <c r="I93" s="112">
        <v>5368</v>
      </c>
      <c r="J93" s="112"/>
      <c r="K93" s="112">
        <v>6607</v>
      </c>
      <c r="L93" s="112">
        <v>6607</v>
      </c>
      <c r="M93" s="112">
        <v>0</v>
      </c>
      <c r="N93" s="112">
        <v>0</v>
      </c>
      <c r="O93" s="112">
        <v>11975</v>
      </c>
      <c r="P93" s="112">
        <v>11975</v>
      </c>
      <c r="Q93" s="132"/>
    </row>
    <row r="94" spans="1:17" s="103" customFormat="1" ht="23.1" customHeight="1" x14ac:dyDescent="0.15">
      <c r="A94" s="122" t="s">
        <v>1448</v>
      </c>
      <c r="B94" s="122" t="s">
        <v>1449</v>
      </c>
      <c r="C94" s="129" t="s">
        <v>1450</v>
      </c>
      <c r="D94" s="110" t="s">
        <v>430</v>
      </c>
      <c r="E94" s="110" t="s">
        <v>436</v>
      </c>
      <c r="F94" s="130" t="s">
        <v>132</v>
      </c>
      <c r="G94" s="131"/>
      <c r="H94" s="112">
        <v>8988</v>
      </c>
      <c r="I94" s="112">
        <v>8988</v>
      </c>
      <c r="J94" s="112"/>
      <c r="K94" s="112">
        <v>9730</v>
      </c>
      <c r="L94" s="112">
        <v>9730</v>
      </c>
      <c r="M94" s="112">
        <v>0</v>
      </c>
      <c r="N94" s="112">
        <v>0</v>
      </c>
      <c r="O94" s="112">
        <v>18718</v>
      </c>
      <c r="P94" s="112">
        <v>18718</v>
      </c>
      <c r="Q94" s="132"/>
    </row>
    <row r="95" spans="1:17" s="103" customFormat="1" ht="23.1" customHeight="1" x14ac:dyDescent="0.15">
      <c r="A95" s="122" t="s">
        <v>1451</v>
      </c>
      <c r="B95" s="122" t="s">
        <v>1452</v>
      </c>
      <c r="C95" s="129" t="s">
        <v>1453</v>
      </c>
      <c r="D95" s="110" t="s">
        <v>430</v>
      </c>
      <c r="E95" s="110" t="s">
        <v>438</v>
      </c>
      <c r="F95" s="130" t="s">
        <v>132</v>
      </c>
      <c r="G95" s="131"/>
      <c r="H95" s="112">
        <v>22962</v>
      </c>
      <c r="I95" s="112">
        <v>22962</v>
      </c>
      <c r="J95" s="112"/>
      <c r="K95" s="112">
        <v>23426</v>
      </c>
      <c r="L95" s="112">
        <v>23426</v>
      </c>
      <c r="M95" s="112">
        <v>0</v>
      </c>
      <c r="N95" s="112">
        <v>0</v>
      </c>
      <c r="O95" s="112">
        <v>46388</v>
      </c>
      <c r="P95" s="112">
        <v>46388</v>
      </c>
      <c r="Q95" s="132"/>
    </row>
    <row r="96" spans="1:17" s="103" customFormat="1" ht="23.1" customHeight="1" x14ac:dyDescent="0.15">
      <c r="A96" s="122" t="s">
        <v>1454</v>
      </c>
      <c r="B96" s="122" t="s">
        <v>1455</v>
      </c>
      <c r="C96" s="129" t="s">
        <v>1456</v>
      </c>
      <c r="D96" s="110" t="s">
        <v>440</v>
      </c>
      <c r="E96" s="110" t="s">
        <v>441</v>
      </c>
      <c r="F96" s="130" t="s">
        <v>132</v>
      </c>
      <c r="G96" s="131"/>
      <c r="H96" s="112">
        <v>6240</v>
      </c>
      <c r="I96" s="112">
        <v>6240</v>
      </c>
      <c r="J96" s="112"/>
      <c r="K96" s="112">
        <v>8559</v>
      </c>
      <c r="L96" s="112">
        <v>8559</v>
      </c>
      <c r="M96" s="112">
        <v>0</v>
      </c>
      <c r="N96" s="112">
        <v>0</v>
      </c>
      <c r="O96" s="112">
        <v>14799</v>
      </c>
      <c r="P96" s="112">
        <v>14799</v>
      </c>
      <c r="Q96" s="132"/>
    </row>
    <row r="97" spans="1:17" s="103" customFormat="1" ht="23.1" customHeight="1" x14ac:dyDescent="0.15">
      <c r="A97" s="122" t="s">
        <v>1457</v>
      </c>
      <c r="B97" s="122" t="s">
        <v>1458</v>
      </c>
      <c r="C97" s="129" t="s">
        <v>1459</v>
      </c>
      <c r="D97" s="110" t="s">
        <v>446</v>
      </c>
      <c r="E97" s="110" t="s">
        <v>447</v>
      </c>
      <c r="F97" s="130" t="s">
        <v>132</v>
      </c>
      <c r="G97" s="131"/>
      <c r="H97" s="112">
        <v>1929</v>
      </c>
      <c r="I97" s="112">
        <v>1929</v>
      </c>
      <c r="J97" s="112"/>
      <c r="K97" s="112">
        <v>5706</v>
      </c>
      <c r="L97" s="112">
        <v>5706</v>
      </c>
      <c r="M97" s="112">
        <v>0</v>
      </c>
      <c r="N97" s="112">
        <v>0</v>
      </c>
      <c r="O97" s="112">
        <v>7635</v>
      </c>
      <c r="P97" s="112">
        <v>7635</v>
      </c>
      <c r="Q97" s="132"/>
    </row>
    <row r="98" spans="1:17" s="103" customFormat="1" ht="23.1" customHeight="1" x14ac:dyDescent="0.15">
      <c r="A98" s="122" t="s">
        <v>1460</v>
      </c>
      <c r="B98" s="122" t="s">
        <v>1461</v>
      </c>
      <c r="C98" s="129" t="s">
        <v>1462</v>
      </c>
      <c r="D98" s="110" t="s">
        <v>446</v>
      </c>
      <c r="E98" s="110" t="s">
        <v>452</v>
      </c>
      <c r="F98" s="130" t="s">
        <v>132</v>
      </c>
      <c r="G98" s="131"/>
      <c r="H98" s="112">
        <v>3259</v>
      </c>
      <c r="I98" s="112">
        <v>3259</v>
      </c>
      <c r="J98" s="112"/>
      <c r="K98" s="112">
        <v>9370</v>
      </c>
      <c r="L98" s="112">
        <v>9370</v>
      </c>
      <c r="M98" s="112">
        <v>0</v>
      </c>
      <c r="N98" s="112">
        <v>0</v>
      </c>
      <c r="O98" s="112">
        <v>12629</v>
      </c>
      <c r="P98" s="112">
        <v>12629</v>
      </c>
      <c r="Q98" s="132"/>
    </row>
    <row r="99" spans="1:17" s="103" customFormat="1" ht="23.1" customHeight="1" x14ac:dyDescent="0.15">
      <c r="A99" s="122" t="s">
        <v>1463</v>
      </c>
      <c r="B99" s="122" t="s">
        <v>1464</v>
      </c>
      <c r="C99" s="129" t="s">
        <v>1465</v>
      </c>
      <c r="D99" s="110" t="s">
        <v>454</v>
      </c>
      <c r="E99" s="110" t="s">
        <v>455</v>
      </c>
      <c r="F99" s="130" t="s">
        <v>132</v>
      </c>
      <c r="G99" s="131"/>
      <c r="H99" s="112">
        <v>633</v>
      </c>
      <c r="I99" s="112">
        <v>633</v>
      </c>
      <c r="J99" s="112"/>
      <c r="K99" s="112">
        <v>6501</v>
      </c>
      <c r="L99" s="112">
        <v>6501</v>
      </c>
      <c r="M99" s="112">
        <v>0</v>
      </c>
      <c r="N99" s="112">
        <v>0</v>
      </c>
      <c r="O99" s="112">
        <v>7134</v>
      </c>
      <c r="P99" s="112">
        <v>7134</v>
      </c>
      <c r="Q99" s="132"/>
    </row>
    <row r="100" spans="1:17" s="103" customFormat="1" ht="23.1" customHeight="1" x14ac:dyDescent="0.15">
      <c r="A100" s="122" t="s">
        <v>1466</v>
      </c>
      <c r="B100" s="122" t="s">
        <v>1467</v>
      </c>
      <c r="C100" s="129" t="s">
        <v>1468</v>
      </c>
      <c r="D100" s="110" t="s">
        <v>459</v>
      </c>
      <c r="E100" s="110" t="s">
        <v>455</v>
      </c>
      <c r="F100" s="130" t="s">
        <v>132</v>
      </c>
      <c r="G100" s="131"/>
      <c r="H100" s="112">
        <v>3179</v>
      </c>
      <c r="I100" s="112">
        <v>3179</v>
      </c>
      <c r="J100" s="112"/>
      <c r="K100" s="112">
        <v>7801</v>
      </c>
      <c r="L100" s="112">
        <v>7801</v>
      </c>
      <c r="M100" s="112">
        <v>0</v>
      </c>
      <c r="N100" s="112">
        <v>0</v>
      </c>
      <c r="O100" s="112">
        <v>10980</v>
      </c>
      <c r="P100" s="112">
        <v>10980</v>
      </c>
      <c r="Q100" s="132"/>
    </row>
    <row r="101" spans="1:17" s="103" customFormat="1" ht="23.1" customHeight="1" x14ac:dyDescent="0.15">
      <c r="A101" s="122" t="s">
        <v>1469</v>
      </c>
      <c r="B101" s="122" t="s">
        <v>1470</v>
      </c>
      <c r="C101" s="129" t="s">
        <v>1471</v>
      </c>
      <c r="D101" s="110" t="s">
        <v>461</v>
      </c>
      <c r="E101" s="110" t="s">
        <v>462</v>
      </c>
      <c r="F101" s="130" t="s">
        <v>181</v>
      </c>
      <c r="G101" s="131"/>
      <c r="H101" s="112">
        <v>2009</v>
      </c>
      <c r="I101" s="112">
        <v>2009</v>
      </c>
      <c r="J101" s="112"/>
      <c r="K101" s="112">
        <v>22857</v>
      </c>
      <c r="L101" s="112">
        <v>22857</v>
      </c>
      <c r="M101" s="112">
        <v>0</v>
      </c>
      <c r="N101" s="112">
        <v>0</v>
      </c>
      <c r="O101" s="112">
        <v>24866</v>
      </c>
      <c r="P101" s="112">
        <v>24866</v>
      </c>
      <c r="Q101" s="132"/>
    </row>
    <row r="102" spans="1:17" s="103" customFormat="1" ht="23.1" customHeight="1" x14ac:dyDescent="0.15">
      <c r="A102" s="122" t="s">
        <v>1472</v>
      </c>
      <c r="B102" s="122" t="s">
        <v>1473</v>
      </c>
      <c r="C102" s="129" t="s">
        <v>1474</v>
      </c>
      <c r="D102" s="110" t="s">
        <v>461</v>
      </c>
      <c r="E102" s="110" t="s">
        <v>467</v>
      </c>
      <c r="F102" s="130" t="s">
        <v>181</v>
      </c>
      <c r="G102" s="131"/>
      <c r="H102" s="112">
        <v>2538</v>
      </c>
      <c r="I102" s="112">
        <v>2538</v>
      </c>
      <c r="J102" s="112"/>
      <c r="K102" s="112">
        <v>22857</v>
      </c>
      <c r="L102" s="112">
        <v>22857</v>
      </c>
      <c r="M102" s="112">
        <v>0</v>
      </c>
      <c r="N102" s="112">
        <v>0</v>
      </c>
      <c r="O102" s="112">
        <v>25395</v>
      </c>
      <c r="P102" s="112">
        <v>25395</v>
      </c>
      <c r="Q102" s="132"/>
    </row>
    <row r="103" spans="1:17" s="103" customFormat="1" ht="23.1" customHeight="1" x14ac:dyDescent="0.15">
      <c r="A103" s="122" t="s">
        <v>1475</v>
      </c>
      <c r="B103" s="122" t="s">
        <v>1476</v>
      </c>
      <c r="C103" s="129" t="s">
        <v>1477</v>
      </c>
      <c r="D103" s="110" t="s">
        <v>461</v>
      </c>
      <c r="E103" s="110" t="s">
        <v>469</v>
      </c>
      <c r="F103" s="130" t="s">
        <v>181</v>
      </c>
      <c r="G103" s="131"/>
      <c r="H103" s="112">
        <v>3080</v>
      </c>
      <c r="I103" s="112">
        <v>3080</v>
      </c>
      <c r="J103" s="112"/>
      <c r="K103" s="112">
        <v>22857</v>
      </c>
      <c r="L103" s="112">
        <v>22857</v>
      </c>
      <c r="M103" s="112">
        <v>0</v>
      </c>
      <c r="N103" s="112">
        <v>0</v>
      </c>
      <c r="O103" s="112">
        <v>25937</v>
      </c>
      <c r="P103" s="112">
        <v>25937</v>
      </c>
      <c r="Q103" s="132"/>
    </row>
    <row r="104" spans="1:17" s="103" customFormat="1" ht="23.1" customHeight="1" x14ac:dyDescent="0.15">
      <c r="A104" s="122" t="s">
        <v>1478</v>
      </c>
      <c r="B104" s="122" t="s">
        <v>1479</v>
      </c>
      <c r="C104" s="129" t="s">
        <v>1480</v>
      </c>
      <c r="D104" s="110" t="s">
        <v>461</v>
      </c>
      <c r="E104" s="110" t="s">
        <v>471</v>
      </c>
      <c r="F104" s="130" t="s">
        <v>181</v>
      </c>
      <c r="G104" s="131"/>
      <c r="H104" s="112">
        <v>2255</v>
      </c>
      <c r="I104" s="112">
        <v>2255</v>
      </c>
      <c r="J104" s="112"/>
      <c r="K104" s="112">
        <v>22857</v>
      </c>
      <c r="L104" s="112">
        <v>22857</v>
      </c>
      <c r="M104" s="112">
        <v>0</v>
      </c>
      <c r="N104" s="112">
        <v>0</v>
      </c>
      <c r="O104" s="112">
        <v>25112</v>
      </c>
      <c r="P104" s="112">
        <v>25112</v>
      </c>
      <c r="Q104" s="132"/>
    </row>
    <row r="105" spans="1:17" s="103" customFormat="1" ht="23.1" customHeight="1" x14ac:dyDescent="0.15">
      <c r="A105" s="122" t="s">
        <v>1481</v>
      </c>
      <c r="B105" s="122" t="s">
        <v>1482</v>
      </c>
      <c r="C105" s="129" t="s">
        <v>1483</v>
      </c>
      <c r="D105" s="110" t="s">
        <v>461</v>
      </c>
      <c r="E105" s="110" t="s">
        <v>473</v>
      </c>
      <c r="F105" s="130" t="s">
        <v>181</v>
      </c>
      <c r="G105" s="131"/>
      <c r="H105" s="112">
        <v>3040</v>
      </c>
      <c r="I105" s="112">
        <v>3040</v>
      </c>
      <c r="J105" s="112"/>
      <c r="K105" s="112">
        <v>22857</v>
      </c>
      <c r="L105" s="112">
        <v>22857</v>
      </c>
      <c r="M105" s="112">
        <v>0</v>
      </c>
      <c r="N105" s="112">
        <v>0</v>
      </c>
      <c r="O105" s="112">
        <v>25897</v>
      </c>
      <c r="P105" s="112">
        <v>25897</v>
      </c>
      <c r="Q105" s="132"/>
    </row>
    <row r="106" spans="1:17" s="103" customFormat="1" ht="23.1" customHeight="1" x14ac:dyDescent="0.15">
      <c r="A106" s="122" t="s">
        <v>1484</v>
      </c>
      <c r="B106" s="122" t="s">
        <v>1485</v>
      </c>
      <c r="C106" s="129" t="s">
        <v>1486</v>
      </c>
      <c r="D106" s="110" t="s">
        <v>475</v>
      </c>
      <c r="E106" s="110" t="s">
        <v>476</v>
      </c>
      <c r="F106" s="130" t="s">
        <v>181</v>
      </c>
      <c r="G106" s="131"/>
      <c r="H106" s="112">
        <v>1580</v>
      </c>
      <c r="I106" s="112">
        <v>1580</v>
      </c>
      <c r="J106" s="112"/>
      <c r="K106" s="112">
        <v>21513</v>
      </c>
      <c r="L106" s="112">
        <v>21513</v>
      </c>
      <c r="M106" s="112">
        <v>0</v>
      </c>
      <c r="N106" s="112">
        <v>0</v>
      </c>
      <c r="O106" s="112">
        <v>23093</v>
      </c>
      <c r="P106" s="112">
        <v>23093</v>
      </c>
      <c r="Q106" s="132"/>
    </row>
    <row r="107" spans="1:17" s="103" customFormat="1" ht="23.1" customHeight="1" x14ac:dyDescent="0.15">
      <c r="A107" s="122" t="s">
        <v>1487</v>
      </c>
      <c r="B107" s="122" t="s">
        <v>1488</v>
      </c>
      <c r="C107" s="129" t="s">
        <v>1489</v>
      </c>
      <c r="D107" s="110" t="s">
        <v>475</v>
      </c>
      <c r="E107" s="110" t="s">
        <v>480</v>
      </c>
      <c r="F107" s="130" t="s">
        <v>181</v>
      </c>
      <c r="G107" s="131"/>
      <c r="H107" s="112">
        <v>2030</v>
      </c>
      <c r="I107" s="112">
        <v>2030</v>
      </c>
      <c r="J107" s="112"/>
      <c r="K107" s="112">
        <v>21513</v>
      </c>
      <c r="L107" s="112">
        <v>21513</v>
      </c>
      <c r="M107" s="112">
        <v>0</v>
      </c>
      <c r="N107" s="112">
        <v>0</v>
      </c>
      <c r="O107" s="112">
        <v>23543</v>
      </c>
      <c r="P107" s="112">
        <v>23543</v>
      </c>
      <c r="Q107" s="132"/>
    </row>
    <row r="108" spans="1:17" s="103" customFormat="1" ht="23.1" customHeight="1" x14ac:dyDescent="0.15">
      <c r="A108" s="122" t="s">
        <v>1490</v>
      </c>
      <c r="B108" s="122" t="s">
        <v>1491</v>
      </c>
      <c r="C108" s="129" t="s">
        <v>1492</v>
      </c>
      <c r="D108" s="110" t="s">
        <v>482</v>
      </c>
      <c r="E108" s="110" t="s">
        <v>476</v>
      </c>
      <c r="F108" s="130" t="s">
        <v>181</v>
      </c>
      <c r="G108" s="131"/>
      <c r="H108" s="112">
        <v>2682</v>
      </c>
      <c r="I108" s="112">
        <v>2682</v>
      </c>
      <c r="J108" s="112"/>
      <c r="K108" s="112">
        <v>21513</v>
      </c>
      <c r="L108" s="112">
        <v>21513</v>
      </c>
      <c r="M108" s="112">
        <v>0</v>
      </c>
      <c r="N108" s="112">
        <v>0</v>
      </c>
      <c r="O108" s="112">
        <v>24195</v>
      </c>
      <c r="P108" s="112">
        <v>24195</v>
      </c>
      <c r="Q108" s="132"/>
    </row>
    <row r="109" spans="1:17" s="103" customFormat="1" ht="23.1" customHeight="1" x14ac:dyDescent="0.15">
      <c r="A109" s="122" t="s">
        <v>1493</v>
      </c>
      <c r="B109" s="122" t="s">
        <v>1494</v>
      </c>
      <c r="C109" s="129" t="s">
        <v>1495</v>
      </c>
      <c r="D109" s="110" t="s">
        <v>482</v>
      </c>
      <c r="E109" s="110" t="s">
        <v>480</v>
      </c>
      <c r="F109" s="130" t="s">
        <v>181</v>
      </c>
      <c r="G109" s="131"/>
      <c r="H109" s="112">
        <v>2768</v>
      </c>
      <c r="I109" s="112">
        <v>2768</v>
      </c>
      <c r="J109" s="112"/>
      <c r="K109" s="112">
        <v>21513</v>
      </c>
      <c r="L109" s="112">
        <v>21513</v>
      </c>
      <c r="M109" s="112">
        <v>0</v>
      </c>
      <c r="N109" s="112">
        <v>0</v>
      </c>
      <c r="O109" s="112">
        <v>24281</v>
      </c>
      <c r="P109" s="112">
        <v>24281</v>
      </c>
      <c r="Q109" s="132" t="s">
        <v>68</v>
      </c>
    </row>
    <row r="110" spans="1:17" s="103" customFormat="1" ht="23.1" customHeight="1" x14ac:dyDescent="0.15">
      <c r="A110" s="122" t="s">
        <v>1496</v>
      </c>
      <c r="B110" s="122" t="s">
        <v>1497</v>
      </c>
      <c r="C110" s="129" t="s">
        <v>1498</v>
      </c>
      <c r="D110" s="110" t="s">
        <v>984</v>
      </c>
      <c r="E110" s="110" t="s">
        <v>985</v>
      </c>
      <c r="F110" s="130" t="s">
        <v>181</v>
      </c>
      <c r="G110" s="131"/>
      <c r="H110" s="112">
        <v>50645</v>
      </c>
      <c r="I110" s="112">
        <v>50645</v>
      </c>
      <c r="J110" s="112"/>
      <c r="K110" s="112">
        <v>21513</v>
      </c>
      <c r="L110" s="112">
        <v>21513</v>
      </c>
      <c r="M110" s="112">
        <v>0</v>
      </c>
      <c r="N110" s="112">
        <v>0</v>
      </c>
      <c r="O110" s="112">
        <v>72158</v>
      </c>
      <c r="P110" s="112">
        <v>72158</v>
      </c>
      <c r="Q110" s="132"/>
    </row>
    <row r="111" spans="1:17" s="103" customFormat="1" ht="23.1" customHeight="1" x14ac:dyDescent="0.15">
      <c r="A111" s="122" t="s">
        <v>1499</v>
      </c>
      <c r="B111" s="122" t="s">
        <v>1500</v>
      </c>
      <c r="C111" s="129" t="s">
        <v>1501</v>
      </c>
      <c r="D111" s="110" t="s">
        <v>485</v>
      </c>
      <c r="E111" s="110" t="s">
        <v>486</v>
      </c>
      <c r="F111" s="130" t="s">
        <v>181</v>
      </c>
      <c r="G111" s="131"/>
      <c r="H111" s="112">
        <v>4612</v>
      </c>
      <c r="I111" s="112">
        <v>4612</v>
      </c>
      <c r="J111" s="112"/>
      <c r="K111" s="112">
        <v>43164</v>
      </c>
      <c r="L111" s="112">
        <v>43164</v>
      </c>
      <c r="M111" s="112">
        <v>0</v>
      </c>
      <c r="N111" s="112">
        <v>0</v>
      </c>
      <c r="O111" s="112">
        <v>47776</v>
      </c>
      <c r="P111" s="112">
        <v>47776</v>
      </c>
      <c r="Q111" s="132"/>
    </row>
    <row r="112" spans="1:17" s="103" customFormat="1" ht="23.1" customHeight="1" x14ac:dyDescent="0.15">
      <c r="A112" s="122" t="s">
        <v>1502</v>
      </c>
      <c r="B112" s="122" t="s">
        <v>1503</v>
      </c>
      <c r="C112" s="129" t="s">
        <v>1504</v>
      </c>
      <c r="D112" s="110" t="s">
        <v>490</v>
      </c>
      <c r="E112" s="110" t="s">
        <v>491</v>
      </c>
      <c r="F112" s="130" t="s">
        <v>492</v>
      </c>
      <c r="G112" s="131"/>
      <c r="H112" s="112">
        <v>87958</v>
      </c>
      <c r="I112" s="112">
        <v>87958</v>
      </c>
      <c r="J112" s="112"/>
      <c r="K112" s="112">
        <v>177483</v>
      </c>
      <c r="L112" s="112">
        <v>177483</v>
      </c>
      <c r="M112" s="112">
        <v>0</v>
      </c>
      <c r="N112" s="112">
        <v>0</v>
      </c>
      <c r="O112" s="112">
        <v>265441</v>
      </c>
      <c r="P112" s="112">
        <v>265441</v>
      </c>
      <c r="Q112" s="132"/>
    </row>
    <row r="113" spans="1:17" s="103" customFormat="1" ht="23.1" customHeight="1" x14ac:dyDescent="0.15">
      <c r="A113" s="122" t="s">
        <v>1505</v>
      </c>
      <c r="B113" s="122" t="s">
        <v>1506</v>
      </c>
      <c r="C113" s="129" t="s">
        <v>1507</v>
      </c>
      <c r="D113" s="110" t="s">
        <v>490</v>
      </c>
      <c r="E113" s="110" t="s">
        <v>495</v>
      </c>
      <c r="F113" s="130" t="s">
        <v>492</v>
      </c>
      <c r="G113" s="131"/>
      <c r="H113" s="112">
        <v>162643</v>
      </c>
      <c r="I113" s="112">
        <v>162643</v>
      </c>
      <c r="J113" s="112"/>
      <c r="K113" s="112">
        <v>177483</v>
      </c>
      <c r="L113" s="112">
        <v>177483</v>
      </c>
      <c r="M113" s="112">
        <v>0</v>
      </c>
      <c r="N113" s="112">
        <v>0</v>
      </c>
      <c r="O113" s="112">
        <v>340126</v>
      </c>
      <c r="P113" s="112">
        <v>340126</v>
      </c>
      <c r="Q113" s="132"/>
    </row>
    <row r="114" spans="1:17" s="103" customFormat="1" ht="23.1" customHeight="1" x14ac:dyDescent="0.15">
      <c r="A114" s="122" t="s">
        <v>1508</v>
      </c>
      <c r="B114" s="122" t="s">
        <v>1509</v>
      </c>
      <c r="C114" s="129" t="s">
        <v>1510</v>
      </c>
      <c r="D114" s="110" t="s">
        <v>490</v>
      </c>
      <c r="E114" s="110" t="s">
        <v>497</v>
      </c>
      <c r="F114" s="130" t="s">
        <v>492</v>
      </c>
      <c r="G114" s="131"/>
      <c r="H114" s="112">
        <v>390324</v>
      </c>
      <c r="I114" s="112">
        <v>390324</v>
      </c>
      <c r="J114" s="112"/>
      <c r="K114" s="112">
        <v>177483</v>
      </c>
      <c r="L114" s="112">
        <v>177483</v>
      </c>
      <c r="M114" s="112">
        <v>0</v>
      </c>
      <c r="N114" s="112">
        <v>0</v>
      </c>
      <c r="O114" s="112">
        <v>567807</v>
      </c>
      <c r="P114" s="112">
        <v>567807</v>
      </c>
      <c r="Q114" s="132"/>
    </row>
    <row r="115" spans="1:17" s="103" customFormat="1" ht="23.1" customHeight="1" x14ac:dyDescent="0.15">
      <c r="A115" s="122" t="s">
        <v>1511</v>
      </c>
      <c r="B115" s="122" t="s">
        <v>1512</v>
      </c>
      <c r="C115" s="129" t="s">
        <v>1513</v>
      </c>
      <c r="D115" s="110" t="s">
        <v>490</v>
      </c>
      <c r="E115" s="110" t="s">
        <v>499</v>
      </c>
      <c r="F115" s="130" t="s">
        <v>492</v>
      </c>
      <c r="G115" s="131"/>
      <c r="H115" s="112">
        <v>390324</v>
      </c>
      <c r="I115" s="112">
        <v>390324</v>
      </c>
      <c r="J115" s="112"/>
      <c r="K115" s="112">
        <v>177483</v>
      </c>
      <c r="L115" s="112">
        <v>177483</v>
      </c>
      <c r="M115" s="112">
        <v>0</v>
      </c>
      <c r="N115" s="112">
        <v>0</v>
      </c>
      <c r="O115" s="112">
        <v>567807</v>
      </c>
      <c r="P115" s="112">
        <v>567807</v>
      </c>
      <c r="Q115" s="132"/>
    </row>
    <row r="116" spans="1:17" s="103" customFormat="1" ht="23.1" customHeight="1" x14ac:dyDescent="0.15">
      <c r="A116" s="122" t="s">
        <v>1514</v>
      </c>
      <c r="B116" s="122" t="s">
        <v>1515</v>
      </c>
      <c r="C116" s="129" t="s">
        <v>1516</v>
      </c>
      <c r="D116" s="110" t="s">
        <v>508</v>
      </c>
      <c r="E116" s="110" t="s">
        <v>509</v>
      </c>
      <c r="F116" s="130" t="s">
        <v>181</v>
      </c>
      <c r="G116" s="131"/>
      <c r="H116" s="112">
        <v>4631</v>
      </c>
      <c r="I116" s="112">
        <v>4631</v>
      </c>
      <c r="J116" s="112"/>
      <c r="K116" s="112">
        <v>54060</v>
      </c>
      <c r="L116" s="112">
        <v>54060</v>
      </c>
      <c r="M116" s="112">
        <v>0</v>
      </c>
      <c r="N116" s="112">
        <v>0</v>
      </c>
      <c r="O116" s="112">
        <v>58691</v>
      </c>
      <c r="P116" s="112">
        <v>58691</v>
      </c>
      <c r="Q116" s="132"/>
    </row>
    <row r="117" spans="1:17" s="103" customFormat="1" ht="23.1" customHeight="1" x14ac:dyDescent="0.15">
      <c r="A117" s="122" t="s">
        <v>1517</v>
      </c>
      <c r="B117" s="122" t="s">
        <v>1518</v>
      </c>
      <c r="C117" s="129" t="s">
        <v>1519</v>
      </c>
      <c r="D117" s="110" t="s">
        <v>508</v>
      </c>
      <c r="E117" s="110" t="s">
        <v>514</v>
      </c>
      <c r="F117" s="130" t="s">
        <v>181</v>
      </c>
      <c r="G117" s="131"/>
      <c r="H117" s="112">
        <v>7865</v>
      </c>
      <c r="I117" s="112">
        <v>7865</v>
      </c>
      <c r="J117" s="112"/>
      <c r="K117" s="112">
        <v>73522</v>
      </c>
      <c r="L117" s="112">
        <v>73522</v>
      </c>
      <c r="M117" s="112">
        <v>0</v>
      </c>
      <c r="N117" s="112">
        <v>0</v>
      </c>
      <c r="O117" s="112">
        <v>81387</v>
      </c>
      <c r="P117" s="112">
        <v>81387</v>
      </c>
      <c r="Q117" s="132"/>
    </row>
    <row r="118" spans="1:17" s="103" customFormat="1" ht="23.1" customHeight="1" x14ac:dyDescent="0.15">
      <c r="A118" s="122" t="s">
        <v>1520</v>
      </c>
      <c r="B118" s="122" t="s">
        <v>1521</v>
      </c>
      <c r="C118" s="129" t="s">
        <v>1522</v>
      </c>
      <c r="D118" s="110" t="s">
        <v>508</v>
      </c>
      <c r="E118" s="110" t="s">
        <v>516</v>
      </c>
      <c r="F118" s="130" t="s">
        <v>181</v>
      </c>
      <c r="G118" s="131"/>
      <c r="H118" s="112">
        <v>3139</v>
      </c>
      <c r="I118" s="112">
        <v>3139</v>
      </c>
      <c r="J118" s="112"/>
      <c r="K118" s="112">
        <v>4302</v>
      </c>
      <c r="L118" s="112">
        <v>4302</v>
      </c>
      <c r="M118" s="112">
        <v>0</v>
      </c>
      <c r="N118" s="112">
        <v>0</v>
      </c>
      <c r="O118" s="112">
        <v>7441</v>
      </c>
      <c r="P118" s="112">
        <v>7441</v>
      </c>
      <c r="Q118" s="132"/>
    </row>
    <row r="119" spans="1:17" s="103" customFormat="1" ht="23.1" customHeight="1" x14ac:dyDescent="0.15">
      <c r="A119" s="122" t="s">
        <v>1523</v>
      </c>
      <c r="B119" s="122" t="s">
        <v>1524</v>
      </c>
      <c r="C119" s="129" t="s">
        <v>1525</v>
      </c>
      <c r="D119" s="110" t="s">
        <v>518</v>
      </c>
      <c r="E119" s="110" t="s">
        <v>519</v>
      </c>
      <c r="F119" s="130" t="s">
        <v>181</v>
      </c>
      <c r="G119" s="131"/>
      <c r="H119" s="112">
        <v>256</v>
      </c>
      <c r="I119" s="112">
        <v>256</v>
      </c>
      <c r="J119" s="112"/>
      <c r="K119" s="112">
        <v>4302</v>
      </c>
      <c r="L119" s="112">
        <v>4302</v>
      </c>
      <c r="M119" s="112">
        <v>0</v>
      </c>
      <c r="N119" s="112">
        <v>0</v>
      </c>
      <c r="O119" s="112">
        <v>4558</v>
      </c>
      <c r="P119" s="112">
        <v>4558</v>
      </c>
      <c r="Q119" s="132"/>
    </row>
    <row r="120" spans="1:17" s="103" customFormat="1" ht="23.1" customHeight="1" x14ac:dyDescent="0.15">
      <c r="A120" s="122" t="s">
        <v>1526</v>
      </c>
      <c r="B120" s="122" t="s">
        <v>1527</v>
      </c>
      <c r="C120" s="129" t="s">
        <v>1528</v>
      </c>
      <c r="D120" s="110" t="s">
        <v>518</v>
      </c>
      <c r="E120" s="110" t="s">
        <v>521</v>
      </c>
      <c r="F120" s="130" t="s">
        <v>181</v>
      </c>
      <c r="G120" s="131"/>
      <c r="H120" s="112">
        <v>532</v>
      </c>
      <c r="I120" s="112">
        <v>532</v>
      </c>
      <c r="J120" s="112"/>
      <c r="K120" s="112">
        <v>4302</v>
      </c>
      <c r="L120" s="112">
        <v>4302</v>
      </c>
      <c r="M120" s="112">
        <v>0</v>
      </c>
      <c r="N120" s="112">
        <v>0</v>
      </c>
      <c r="O120" s="112">
        <v>4834</v>
      </c>
      <c r="P120" s="112">
        <v>4834</v>
      </c>
      <c r="Q120" s="132"/>
    </row>
    <row r="121" spans="1:17" s="103" customFormat="1" ht="23.1" customHeight="1" x14ac:dyDescent="0.15">
      <c r="A121" s="122" t="s">
        <v>1529</v>
      </c>
      <c r="B121" s="122" t="s">
        <v>1530</v>
      </c>
      <c r="C121" s="129" t="s">
        <v>1531</v>
      </c>
      <c r="D121" s="110" t="s">
        <v>518</v>
      </c>
      <c r="E121" s="110" t="s">
        <v>523</v>
      </c>
      <c r="F121" s="130" t="s">
        <v>181</v>
      </c>
      <c r="G121" s="131"/>
      <c r="H121" s="112">
        <v>2259</v>
      </c>
      <c r="I121" s="112">
        <v>2259</v>
      </c>
      <c r="J121" s="112"/>
      <c r="K121" s="112">
        <v>58385</v>
      </c>
      <c r="L121" s="112">
        <v>58385</v>
      </c>
      <c r="M121" s="112">
        <v>0</v>
      </c>
      <c r="N121" s="112">
        <v>0</v>
      </c>
      <c r="O121" s="112">
        <v>60644</v>
      </c>
      <c r="P121" s="112">
        <v>60644</v>
      </c>
      <c r="Q121" s="132"/>
    </row>
    <row r="122" spans="1:17" s="103" customFormat="1" ht="23.1" customHeight="1" x14ac:dyDescent="0.15">
      <c r="A122" s="122" t="s">
        <v>1532</v>
      </c>
      <c r="B122" s="122" t="s">
        <v>1533</v>
      </c>
      <c r="C122" s="129" t="s">
        <v>1534</v>
      </c>
      <c r="D122" s="110" t="s">
        <v>518</v>
      </c>
      <c r="E122" s="110" t="s">
        <v>525</v>
      </c>
      <c r="F122" s="130" t="s">
        <v>181</v>
      </c>
      <c r="G122" s="131"/>
      <c r="H122" s="112">
        <v>2891</v>
      </c>
      <c r="I122" s="112">
        <v>2891</v>
      </c>
      <c r="J122" s="112"/>
      <c r="K122" s="112">
        <v>72657</v>
      </c>
      <c r="L122" s="112">
        <v>72657</v>
      </c>
      <c r="M122" s="112">
        <v>0</v>
      </c>
      <c r="N122" s="112">
        <v>0</v>
      </c>
      <c r="O122" s="112">
        <v>75548</v>
      </c>
      <c r="P122" s="112">
        <v>75548</v>
      </c>
      <c r="Q122" s="132"/>
    </row>
    <row r="123" spans="1:17" s="103" customFormat="1" ht="23.1" customHeight="1" x14ac:dyDescent="0.15">
      <c r="A123" s="122" t="s">
        <v>1535</v>
      </c>
      <c r="B123" s="122" t="s">
        <v>1536</v>
      </c>
      <c r="C123" s="129" t="s">
        <v>1537</v>
      </c>
      <c r="D123" s="110" t="s">
        <v>533</v>
      </c>
      <c r="E123" s="110" t="s">
        <v>534</v>
      </c>
      <c r="F123" s="130" t="s">
        <v>1348</v>
      </c>
      <c r="G123" s="131"/>
      <c r="H123" s="112">
        <v>729</v>
      </c>
      <c r="I123" s="112">
        <v>729</v>
      </c>
      <c r="J123" s="112"/>
      <c r="K123" s="112">
        <v>319</v>
      </c>
      <c r="L123" s="112">
        <v>319</v>
      </c>
      <c r="M123" s="112">
        <v>0</v>
      </c>
      <c r="N123" s="112">
        <v>0</v>
      </c>
      <c r="O123" s="112">
        <v>1048</v>
      </c>
      <c r="P123" s="112">
        <v>1048</v>
      </c>
      <c r="Q123" s="132"/>
    </row>
    <row r="124" spans="1:17" s="103" customFormat="1" ht="23.1" customHeight="1" x14ac:dyDescent="0.15">
      <c r="A124" s="122" t="s">
        <v>1538</v>
      </c>
      <c r="B124" s="122" t="s">
        <v>1539</v>
      </c>
      <c r="C124" s="129" t="s">
        <v>1540</v>
      </c>
      <c r="D124" s="110" t="s">
        <v>579</v>
      </c>
      <c r="E124" s="110"/>
      <c r="F124" s="130" t="s">
        <v>275</v>
      </c>
      <c r="G124" s="131"/>
      <c r="H124" s="112">
        <v>80524</v>
      </c>
      <c r="I124" s="112">
        <v>80524</v>
      </c>
      <c r="J124" s="112"/>
      <c r="K124" s="112">
        <v>17479</v>
      </c>
      <c r="L124" s="112">
        <v>17479</v>
      </c>
      <c r="M124" s="112">
        <v>0</v>
      </c>
      <c r="N124" s="112">
        <v>0</v>
      </c>
      <c r="O124" s="112">
        <v>98003</v>
      </c>
      <c r="P124" s="112">
        <v>98003</v>
      </c>
      <c r="Q124" s="132"/>
    </row>
    <row r="125" spans="1:17" s="103" customFormat="1" ht="23.1" customHeight="1" x14ac:dyDescent="0.15">
      <c r="A125" s="122" t="s">
        <v>1541</v>
      </c>
      <c r="B125" s="122" t="s">
        <v>1542</v>
      </c>
      <c r="C125" s="129" t="s">
        <v>1543</v>
      </c>
      <c r="D125" s="110" t="s">
        <v>582</v>
      </c>
      <c r="E125" s="110"/>
      <c r="F125" s="130" t="s">
        <v>275</v>
      </c>
      <c r="G125" s="131"/>
      <c r="H125" s="112">
        <v>240524</v>
      </c>
      <c r="I125" s="112">
        <v>240524</v>
      </c>
      <c r="J125" s="112"/>
      <c r="K125" s="112">
        <v>17479</v>
      </c>
      <c r="L125" s="112">
        <v>17479</v>
      </c>
      <c r="M125" s="112">
        <v>0</v>
      </c>
      <c r="N125" s="112">
        <v>0</v>
      </c>
      <c r="O125" s="112">
        <v>258003</v>
      </c>
      <c r="P125" s="112">
        <v>258003</v>
      </c>
      <c r="Q125" s="132"/>
    </row>
    <row r="126" spans="1:17" s="103" customFormat="1" ht="23.1" customHeight="1" x14ac:dyDescent="0.15">
      <c r="A126" s="122" t="s">
        <v>1544</v>
      </c>
      <c r="B126" s="122" t="s">
        <v>1545</v>
      </c>
      <c r="C126" s="129" t="s">
        <v>1546</v>
      </c>
      <c r="D126" s="110" t="s">
        <v>620</v>
      </c>
      <c r="E126" s="110" t="s">
        <v>621</v>
      </c>
      <c r="F126" s="130" t="s">
        <v>275</v>
      </c>
      <c r="G126" s="131"/>
      <c r="H126" s="112">
        <v>7661</v>
      </c>
      <c r="I126" s="112">
        <v>7661</v>
      </c>
      <c r="J126" s="112"/>
      <c r="K126" s="112">
        <v>5378</v>
      </c>
      <c r="L126" s="112">
        <v>5378</v>
      </c>
      <c r="M126" s="112">
        <v>0</v>
      </c>
      <c r="N126" s="112">
        <v>0</v>
      </c>
      <c r="O126" s="112">
        <v>13039</v>
      </c>
      <c r="P126" s="112">
        <v>13039</v>
      </c>
      <c r="Q126" s="132"/>
    </row>
    <row r="127" spans="1:17" s="103" customFormat="1" ht="23.1" customHeight="1" x14ac:dyDescent="0.15">
      <c r="A127" s="122" t="s">
        <v>1547</v>
      </c>
      <c r="B127" s="122" t="s">
        <v>1548</v>
      </c>
      <c r="C127" s="129" t="s">
        <v>1549</v>
      </c>
      <c r="D127" s="110" t="s">
        <v>623</v>
      </c>
      <c r="E127" s="110" t="s">
        <v>624</v>
      </c>
      <c r="F127" s="130" t="s">
        <v>275</v>
      </c>
      <c r="G127" s="131"/>
      <c r="H127" s="112">
        <v>3982</v>
      </c>
      <c r="I127" s="112">
        <v>3982</v>
      </c>
      <c r="J127" s="112"/>
      <c r="K127" s="112">
        <v>26084</v>
      </c>
      <c r="L127" s="112">
        <v>26084</v>
      </c>
      <c r="M127" s="112">
        <v>0</v>
      </c>
      <c r="N127" s="112">
        <v>0</v>
      </c>
      <c r="O127" s="112">
        <v>30066</v>
      </c>
      <c r="P127" s="112">
        <v>30066</v>
      </c>
      <c r="Q127" s="132"/>
    </row>
    <row r="128" spans="1:17" s="103" customFormat="1" ht="23.1" customHeight="1" x14ac:dyDescent="0.15">
      <c r="A128" s="122" t="s">
        <v>1550</v>
      </c>
      <c r="B128" s="122" t="s">
        <v>1551</v>
      </c>
      <c r="C128" s="129" t="s">
        <v>1552</v>
      </c>
      <c r="D128" s="110" t="s">
        <v>625</v>
      </c>
      <c r="E128" s="110" t="s">
        <v>626</v>
      </c>
      <c r="F128" s="130" t="s">
        <v>275</v>
      </c>
      <c r="G128" s="131"/>
      <c r="H128" s="112">
        <v>454521</v>
      </c>
      <c r="I128" s="112">
        <v>454521</v>
      </c>
      <c r="J128" s="112"/>
      <c r="K128" s="112">
        <v>150716</v>
      </c>
      <c r="L128" s="112">
        <v>150716</v>
      </c>
      <c r="M128" s="112">
        <v>0</v>
      </c>
      <c r="N128" s="112">
        <v>0</v>
      </c>
      <c r="O128" s="112">
        <v>605237</v>
      </c>
      <c r="P128" s="112">
        <v>605237</v>
      </c>
      <c r="Q128" s="132"/>
    </row>
    <row r="129" spans="1:17" s="103" customFormat="1" ht="23.1" customHeight="1" x14ac:dyDescent="0.15">
      <c r="A129" s="122" t="s">
        <v>1553</v>
      </c>
      <c r="B129" s="122" t="s">
        <v>1554</v>
      </c>
      <c r="C129" s="129" t="s">
        <v>1555</v>
      </c>
      <c r="D129" s="110" t="s">
        <v>627</v>
      </c>
      <c r="E129" s="110" t="s">
        <v>628</v>
      </c>
      <c r="F129" s="130" t="s">
        <v>629</v>
      </c>
      <c r="G129" s="131"/>
      <c r="H129" s="112">
        <v>45887</v>
      </c>
      <c r="I129" s="112">
        <v>45887</v>
      </c>
      <c r="J129" s="112"/>
      <c r="K129" s="112">
        <v>29580</v>
      </c>
      <c r="L129" s="112">
        <v>29580</v>
      </c>
      <c r="M129" s="112">
        <v>0</v>
      </c>
      <c r="N129" s="112">
        <v>0</v>
      </c>
      <c r="O129" s="112">
        <v>75467</v>
      </c>
      <c r="P129" s="112">
        <v>75467</v>
      </c>
      <c r="Q129" s="132"/>
    </row>
    <row r="130" spans="1:17" s="103" customFormat="1" ht="23.1" customHeight="1" x14ac:dyDescent="0.15">
      <c r="A130" s="122" t="s">
        <v>1556</v>
      </c>
      <c r="B130" s="122" t="s">
        <v>1557</v>
      </c>
      <c r="C130" s="129" t="s">
        <v>1558</v>
      </c>
      <c r="D130" s="110" t="s">
        <v>630</v>
      </c>
      <c r="E130" s="110" t="s">
        <v>631</v>
      </c>
      <c r="F130" s="130" t="s">
        <v>275</v>
      </c>
      <c r="G130" s="131"/>
      <c r="H130" s="112">
        <v>41565</v>
      </c>
      <c r="I130" s="112">
        <v>41565</v>
      </c>
      <c r="J130" s="112"/>
      <c r="K130" s="112">
        <v>52169</v>
      </c>
      <c r="L130" s="112">
        <v>52169</v>
      </c>
      <c r="M130" s="112">
        <v>0</v>
      </c>
      <c r="N130" s="112">
        <v>0</v>
      </c>
      <c r="O130" s="112">
        <v>93734</v>
      </c>
      <c r="P130" s="112">
        <v>93734</v>
      </c>
      <c r="Q130" s="132"/>
    </row>
    <row r="131" spans="1:17" s="103" customFormat="1" ht="23.1" customHeight="1" x14ac:dyDescent="0.15">
      <c r="A131" s="122" t="s">
        <v>1559</v>
      </c>
      <c r="B131" s="122" t="s">
        <v>1560</v>
      </c>
      <c r="C131" s="129" t="s">
        <v>1561</v>
      </c>
      <c r="D131" s="110" t="s">
        <v>632</v>
      </c>
      <c r="E131" s="110"/>
      <c r="F131" s="130" t="s">
        <v>633</v>
      </c>
      <c r="G131" s="131"/>
      <c r="H131" s="112">
        <v>14952</v>
      </c>
      <c r="I131" s="112">
        <v>14952</v>
      </c>
      <c r="J131" s="112"/>
      <c r="K131" s="112">
        <v>498404</v>
      </c>
      <c r="L131" s="112">
        <v>498404</v>
      </c>
      <c r="M131" s="112">
        <v>0</v>
      </c>
      <c r="N131" s="112">
        <v>0</v>
      </c>
      <c r="O131" s="112">
        <v>513356</v>
      </c>
      <c r="P131" s="112">
        <v>513356</v>
      </c>
      <c r="Q131" s="132"/>
    </row>
    <row r="132" spans="1:17" s="103" customFormat="1" ht="23.1" customHeight="1" x14ac:dyDescent="0.15">
      <c r="A132" s="122" t="s">
        <v>1562</v>
      </c>
      <c r="B132" s="122" t="s">
        <v>1563</v>
      </c>
      <c r="C132" s="129" t="s">
        <v>1564</v>
      </c>
      <c r="D132" s="110" t="s">
        <v>634</v>
      </c>
      <c r="E132" s="110"/>
      <c r="F132" s="130" t="s">
        <v>635</v>
      </c>
      <c r="G132" s="131"/>
      <c r="H132" s="112">
        <v>2632</v>
      </c>
      <c r="I132" s="112">
        <v>2632</v>
      </c>
      <c r="J132" s="112"/>
      <c r="K132" s="112">
        <v>87754</v>
      </c>
      <c r="L132" s="112">
        <v>87754</v>
      </c>
      <c r="M132" s="112">
        <v>0</v>
      </c>
      <c r="N132" s="112">
        <v>0</v>
      </c>
      <c r="O132" s="112">
        <v>90386</v>
      </c>
      <c r="P132" s="112">
        <v>90386</v>
      </c>
      <c r="Q132" s="132"/>
    </row>
    <row r="133" spans="1:17" s="103" customFormat="1" ht="23.1" customHeight="1" x14ac:dyDescent="0.15">
      <c r="A133" s="122" t="s">
        <v>1565</v>
      </c>
      <c r="B133" s="122" t="s">
        <v>1566</v>
      </c>
      <c r="C133" s="129" t="s">
        <v>1567</v>
      </c>
      <c r="D133" s="110" t="s">
        <v>636</v>
      </c>
      <c r="E133" s="110" t="s">
        <v>637</v>
      </c>
      <c r="F133" s="130" t="s">
        <v>1348</v>
      </c>
      <c r="G133" s="131"/>
      <c r="H133" s="112">
        <v>4407</v>
      </c>
      <c r="I133" s="112">
        <v>4407</v>
      </c>
      <c r="J133" s="112"/>
      <c r="K133" s="112">
        <v>5929</v>
      </c>
      <c r="L133" s="112">
        <v>5929</v>
      </c>
      <c r="M133" s="112">
        <v>0</v>
      </c>
      <c r="N133" s="112">
        <v>0</v>
      </c>
      <c r="O133" s="112">
        <v>10336</v>
      </c>
      <c r="P133" s="112">
        <v>10336</v>
      </c>
      <c r="Q133" s="132"/>
    </row>
    <row r="134" spans="1:17" s="103" customFormat="1" ht="23.1" customHeight="1" x14ac:dyDescent="0.15">
      <c r="A134" s="122" t="s">
        <v>1568</v>
      </c>
      <c r="B134" s="122" t="s">
        <v>1569</v>
      </c>
      <c r="C134" s="129" t="s">
        <v>1570</v>
      </c>
      <c r="D134" s="110" t="s">
        <v>644</v>
      </c>
      <c r="E134" s="110" t="s">
        <v>645</v>
      </c>
      <c r="F134" s="130" t="s">
        <v>275</v>
      </c>
      <c r="G134" s="131"/>
      <c r="H134" s="112">
        <v>425</v>
      </c>
      <c r="I134" s="112">
        <v>425</v>
      </c>
      <c r="J134" s="112"/>
      <c r="K134" s="112">
        <v>7529</v>
      </c>
      <c r="L134" s="112">
        <v>7529</v>
      </c>
      <c r="M134" s="112">
        <v>0</v>
      </c>
      <c r="N134" s="112">
        <v>0</v>
      </c>
      <c r="O134" s="112">
        <v>7954</v>
      </c>
      <c r="P134" s="112">
        <v>7954</v>
      </c>
      <c r="Q134" s="132"/>
    </row>
    <row r="135" spans="1:17" s="103" customFormat="1" ht="23.1" customHeight="1" x14ac:dyDescent="0.15">
      <c r="A135" s="122" t="s">
        <v>1571</v>
      </c>
      <c r="B135" s="122" t="s">
        <v>1572</v>
      </c>
      <c r="C135" s="129" t="s">
        <v>1573</v>
      </c>
      <c r="D135" s="110" t="s">
        <v>646</v>
      </c>
      <c r="E135" s="110" t="s">
        <v>647</v>
      </c>
      <c r="F135" s="130" t="s">
        <v>275</v>
      </c>
      <c r="G135" s="131"/>
      <c r="H135" s="112">
        <v>50177</v>
      </c>
      <c r="I135" s="112">
        <v>50177</v>
      </c>
      <c r="J135" s="112"/>
      <c r="K135" s="112">
        <v>5929</v>
      </c>
      <c r="L135" s="112">
        <v>5929</v>
      </c>
      <c r="M135" s="112">
        <v>0</v>
      </c>
      <c r="N135" s="112">
        <v>0</v>
      </c>
      <c r="O135" s="112">
        <v>56106</v>
      </c>
      <c r="P135" s="112">
        <v>56106</v>
      </c>
      <c r="Q135" s="132" t="s">
        <v>68</v>
      </c>
    </row>
    <row r="136" spans="1:17" s="103" customFormat="1" ht="23.1" customHeight="1" x14ac:dyDescent="0.15">
      <c r="A136" s="122" t="s">
        <v>1574</v>
      </c>
      <c r="B136" s="122" t="s">
        <v>1575</v>
      </c>
      <c r="C136" s="129" t="s">
        <v>1576</v>
      </c>
      <c r="D136" s="110" t="s">
        <v>621</v>
      </c>
      <c r="E136" s="110" t="s">
        <v>620</v>
      </c>
      <c r="F136" s="130" t="s">
        <v>275</v>
      </c>
      <c r="G136" s="131"/>
      <c r="H136" s="112">
        <v>7661</v>
      </c>
      <c r="I136" s="112">
        <v>7661</v>
      </c>
      <c r="J136" s="112"/>
      <c r="K136" s="112">
        <v>5378</v>
      </c>
      <c r="L136" s="112">
        <v>5378</v>
      </c>
      <c r="M136" s="112">
        <v>0</v>
      </c>
      <c r="N136" s="112">
        <v>0</v>
      </c>
      <c r="O136" s="112">
        <v>13039</v>
      </c>
      <c r="P136" s="112">
        <v>13039</v>
      </c>
      <c r="Q136" s="132"/>
    </row>
    <row r="137" spans="1:17" s="103" customFormat="1" ht="23.1" customHeight="1" x14ac:dyDescent="0.15">
      <c r="A137" s="122" t="s">
        <v>1577</v>
      </c>
      <c r="B137" s="122" t="s">
        <v>1578</v>
      </c>
      <c r="C137" s="129" t="s">
        <v>1579</v>
      </c>
      <c r="D137" s="110" t="s">
        <v>648</v>
      </c>
      <c r="E137" s="110"/>
      <c r="F137" s="130" t="s">
        <v>275</v>
      </c>
      <c r="G137" s="131"/>
      <c r="H137" s="112">
        <v>31290</v>
      </c>
      <c r="I137" s="112">
        <v>31290</v>
      </c>
      <c r="J137" s="112"/>
      <c r="K137" s="112">
        <v>43026</v>
      </c>
      <c r="L137" s="112">
        <v>43026</v>
      </c>
      <c r="M137" s="112">
        <v>0</v>
      </c>
      <c r="N137" s="112">
        <v>0</v>
      </c>
      <c r="O137" s="112">
        <v>74316</v>
      </c>
      <c r="P137" s="112">
        <v>74316</v>
      </c>
      <c r="Q137" s="132"/>
    </row>
    <row r="138" spans="1:17" s="103" customFormat="1" ht="23.1" customHeight="1" x14ac:dyDescent="0.15">
      <c r="A138" s="122" t="s">
        <v>1580</v>
      </c>
      <c r="B138" s="122" t="s">
        <v>1581</v>
      </c>
      <c r="C138" s="129" t="s">
        <v>1582</v>
      </c>
      <c r="D138" s="110" t="s">
        <v>649</v>
      </c>
      <c r="E138" s="110"/>
      <c r="F138" s="130" t="s">
        <v>275</v>
      </c>
      <c r="G138" s="131"/>
      <c r="H138" s="112">
        <v>12782</v>
      </c>
      <c r="I138" s="112">
        <v>12782</v>
      </c>
      <c r="J138" s="112"/>
      <c r="K138" s="112">
        <v>26084</v>
      </c>
      <c r="L138" s="112">
        <v>26084</v>
      </c>
      <c r="M138" s="112">
        <v>0</v>
      </c>
      <c r="N138" s="112">
        <v>0</v>
      </c>
      <c r="O138" s="112">
        <v>38866</v>
      </c>
      <c r="P138" s="112">
        <v>38866</v>
      </c>
      <c r="Q138" s="132"/>
    </row>
    <row r="139" spans="1:17" s="103" customFormat="1" ht="23.1" customHeight="1" x14ac:dyDescent="0.15">
      <c r="A139" s="122" t="s">
        <v>1583</v>
      </c>
      <c r="B139" s="122" t="s">
        <v>1584</v>
      </c>
      <c r="C139" s="129" t="s">
        <v>1585</v>
      </c>
      <c r="D139" s="110" t="s">
        <v>651</v>
      </c>
      <c r="E139" s="110" t="s">
        <v>652</v>
      </c>
      <c r="F139" s="130" t="s">
        <v>275</v>
      </c>
      <c r="G139" s="131"/>
      <c r="H139" s="112">
        <v>7917</v>
      </c>
      <c r="I139" s="112">
        <v>7917</v>
      </c>
      <c r="J139" s="112"/>
      <c r="K139" s="112">
        <v>7260</v>
      </c>
      <c r="L139" s="112">
        <v>7260</v>
      </c>
      <c r="M139" s="112">
        <v>0</v>
      </c>
      <c r="N139" s="112">
        <v>0</v>
      </c>
      <c r="O139" s="112">
        <v>15177</v>
      </c>
      <c r="P139" s="112">
        <v>15177</v>
      </c>
      <c r="Q139" s="132"/>
    </row>
    <row r="140" spans="1:17" s="103" customFormat="1" ht="23.1" customHeight="1" x14ac:dyDescent="0.15">
      <c r="A140" s="122" t="s">
        <v>1586</v>
      </c>
      <c r="B140" s="122" t="s">
        <v>1587</v>
      </c>
      <c r="C140" s="129" t="s">
        <v>1588</v>
      </c>
      <c r="D140" s="110" t="s">
        <v>1589</v>
      </c>
      <c r="E140" s="110" t="s">
        <v>603</v>
      </c>
      <c r="F140" s="130" t="s">
        <v>492</v>
      </c>
      <c r="G140" s="131"/>
      <c r="H140" s="112">
        <v>9922</v>
      </c>
      <c r="I140" s="112">
        <v>9922</v>
      </c>
      <c r="J140" s="112"/>
      <c r="K140" s="112">
        <v>330765</v>
      </c>
      <c r="L140" s="112">
        <v>330765</v>
      </c>
      <c r="M140" s="112">
        <v>0</v>
      </c>
      <c r="N140" s="112">
        <v>0</v>
      </c>
      <c r="O140" s="112">
        <v>340687</v>
      </c>
      <c r="P140" s="112">
        <v>340687</v>
      </c>
      <c r="Q140" s="132"/>
    </row>
    <row r="141" spans="1:17" s="103" customFormat="1" ht="23.1" customHeight="1" x14ac:dyDescent="0.15">
      <c r="A141" s="122" t="s">
        <v>1590</v>
      </c>
      <c r="B141" s="122" t="s">
        <v>1591</v>
      </c>
      <c r="C141" s="129" t="s">
        <v>1592</v>
      </c>
      <c r="D141" s="110" t="s">
        <v>1589</v>
      </c>
      <c r="E141" s="110" t="s">
        <v>604</v>
      </c>
      <c r="F141" s="130" t="s">
        <v>492</v>
      </c>
      <c r="G141" s="131"/>
      <c r="H141" s="112">
        <v>9922</v>
      </c>
      <c r="I141" s="112">
        <v>9922</v>
      </c>
      <c r="J141" s="112"/>
      <c r="K141" s="112">
        <v>330765</v>
      </c>
      <c r="L141" s="112">
        <v>330765</v>
      </c>
      <c r="M141" s="112">
        <v>0</v>
      </c>
      <c r="N141" s="112">
        <v>0</v>
      </c>
      <c r="O141" s="112">
        <v>340687</v>
      </c>
      <c r="P141" s="112">
        <v>340687</v>
      </c>
      <c r="Q141" s="132"/>
    </row>
    <row r="142" spans="1:17" s="103" customFormat="1" ht="23.1" customHeight="1" x14ac:dyDescent="0.15">
      <c r="A142" s="122" t="s">
        <v>1593</v>
      </c>
      <c r="B142" s="122" t="s">
        <v>1594</v>
      </c>
      <c r="C142" s="129" t="s">
        <v>1595</v>
      </c>
      <c r="D142" s="110" t="s">
        <v>1589</v>
      </c>
      <c r="E142" s="110" t="s">
        <v>608</v>
      </c>
      <c r="F142" s="130" t="s">
        <v>492</v>
      </c>
      <c r="G142" s="131"/>
      <c r="H142" s="112">
        <v>9922</v>
      </c>
      <c r="I142" s="112">
        <v>9922</v>
      </c>
      <c r="J142" s="112"/>
      <c r="K142" s="112">
        <v>330765</v>
      </c>
      <c r="L142" s="112">
        <v>330765</v>
      </c>
      <c r="M142" s="112">
        <v>0</v>
      </c>
      <c r="N142" s="112">
        <v>0</v>
      </c>
      <c r="O142" s="112">
        <v>340687</v>
      </c>
      <c r="P142" s="112">
        <v>340687</v>
      </c>
      <c r="Q142" s="132"/>
    </row>
    <row r="143" spans="1:17" s="103" customFormat="1" ht="23.1" customHeight="1" x14ac:dyDescent="0.15">
      <c r="A143" s="122" t="s">
        <v>1596</v>
      </c>
      <c r="B143" s="122" t="s">
        <v>1597</v>
      </c>
      <c r="C143" s="129" t="s">
        <v>1598</v>
      </c>
      <c r="D143" s="110" t="s">
        <v>1589</v>
      </c>
      <c r="E143" s="110" t="s">
        <v>609</v>
      </c>
      <c r="F143" s="130" t="s">
        <v>492</v>
      </c>
      <c r="G143" s="131"/>
      <c r="H143" s="112">
        <v>9922</v>
      </c>
      <c r="I143" s="112">
        <v>9922</v>
      </c>
      <c r="J143" s="112"/>
      <c r="K143" s="112">
        <v>330765</v>
      </c>
      <c r="L143" s="112">
        <v>330765</v>
      </c>
      <c r="M143" s="112">
        <v>0</v>
      </c>
      <c r="N143" s="112">
        <v>0</v>
      </c>
      <c r="O143" s="112">
        <v>340687</v>
      </c>
      <c r="P143" s="112">
        <v>340687</v>
      </c>
      <c r="Q143" s="132"/>
    </row>
    <row r="144" spans="1:17" s="103" customFormat="1" ht="23.1" customHeight="1" x14ac:dyDescent="0.15">
      <c r="A144" s="122" t="s">
        <v>1599</v>
      </c>
      <c r="B144" s="122" t="s">
        <v>1600</v>
      </c>
      <c r="C144" s="129" t="s">
        <v>1601</v>
      </c>
      <c r="D144" s="110" t="s">
        <v>1589</v>
      </c>
      <c r="E144" s="110" t="s">
        <v>613</v>
      </c>
      <c r="F144" s="130" t="s">
        <v>492</v>
      </c>
      <c r="G144" s="131"/>
      <c r="H144" s="112">
        <v>9922</v>
      </c>
      <c r="I144" s="112">
        <v>9922</v>
      </c>
      <c r="J144" s="112"/>
      <c r="K144" s="112">
        <v>330765</v>
      </c>
      <c r="L144" s="112">
        <v>330765</v>
      </c>
      <c r="M144" s="112">
        <v>0</v>
      </c>
      <c r="N144" s="112">
        <v>0</v>
      </c>
      <c r="O144" s="112">
        <v>340687</v>
      </c>
      <c r="P144" s="112">
        <v>340687</v>
      </c>
      <c r="Q144" s="132"/>
    </row>
    <row r="145" spans="1:17" s="103" customFormat="1" ht="23.1" customHeight="1" x14ac:dyDescent="0.15">
      <c r="A145" s="122" t="s">
        <v>1602</v>
      </c>
      <c r="B145" s="122" t="s">
        <v>1603</v>
      </c>
      <c r="C145" s="129" t="s">
        <v>1604</v>
      </c>
      <c r="D145" s="110" t="s">
        <v>1589</v>
      </c>
      <c r="E145" s="110" t="s">
        <v>612</v>
      </c>
      <c r="F145" s="130" t="s">
        <v>492</v>
      </c>
      <c r="G145" s="131"/>
      <c r="H145" s="112">
        <v>9922</v>
      </c>
      <c r="I145" s="112">
        <v>9922</v>
      </c>
      <c r="J145" s="112"/>
      <c r="K145" s="112">
        <v>330765</v>
      </c>
      <c r="L145" s="112">
        <v>330765</v>
      </c>
      <c r="M145" s="112">
        <v>0</v>
      </c>
      <c r="N145" s="112">
        <v>0</v>
      </c>
      <c r="O145" s="112">
        <v>340687</v>
      </c>
      <c r="P145" s="112">
        <v>340687</v>
      </c>
      <c r="Q145" s="132"/>
    </row>
    <row r="146" spans="1:17" s="103" customFormat="1" ht="23.1" customHeight="1" x14ac:dyDescent="0.15">
      <c r="A146" s="122" t="s">
        <v>1605</v>
      </c>
      <c r="B146" s="122" t="s">
        <v>1606</v>
      </c>
      <c r="C146" s="129" t="s">
        <v>1607</v>
      </c>
      <c r="D146" s="110" t="s">
        <v>1589</v>
      </c>
      <c r="E146" s="110" t="s">
        <v>611</v>
      </c>
      <c r="F146" s="130" t="s">
        <v>492</v>
      </c>
      <c r="G146" s="131"/>
      <c r="H146" s="112">
        <v>9922</v>
      </c>
      <c r="I146" s="112">
        <v>9922</v>
      </c>
      <c r="J146" s="112"/>
      <c r="K146" s="112">
        <v>330765</v>
      </c>
      <c r="L146" s="112">
        <v>330765</v>
      </c>
      <c r="M146" s="112">
        <v>0</v>
      </c>
      <c r="N146" s="112">
        <v>0</v>
      </c>
      <c r="O146" s="112">
        <v>340687</v>
      </c>
      <c r="P146" s="112">
        <v>340687</v>
      </c>
      <c r="Q146" s="132"/>
    </row>
    <row r="147" spans="1:17" s="103" customFormat="1" ht="23.1" customHeight="1" x14ac:dyDescent="0.15">
      <c r="A147" s="122" t="s">
        <v>1608</v>
      </c>
      <c r="B147" s="122" t="s">
        <v>1609</v>
      </c>
      <c r="C147" s="129" t="s">
        <v>1610</v>
      </c>
      <c r="D147" s="110" t="s">
        <v>1589</v>
      </c>
      <c r="E147" s="110" t="s">
        <v>610</v>
      </c>
      <c r="F147" s="130" t="s">
        <v>492</v>
      </c>
      <c r="G147" s="131"/>
      <c r="H147" s="112">
        <v>9922</v>
      </c>
      <c r="I147" s="112">
        <v>9922</v>
      </c>
      <c r="J147" s="112"/>
      <c r="K147" s="112">
        <v>330765</v>
      </c>
      <c r="L147" s="112">
        <v>330765</v>
      </c>
      <c r="M147" s="112">
        <v>0</v>
      </c>
      <c r="N147" s="112">
        <v>0</v>
      </c>
      <c r="O147" s="112">
        <v>340687</v>
      </c>
      <c r="P147" s="112">
        <v>340687</v>
      </c>
      <c r="Q147" s="132"/>
    </row>
    <row r="148" spans="1:17" s="103" customFormat="1" ht="23.1" customHeight="1" x14ac:dyDescent="0.15">
      <c r="A148" s="122" t="s">
        <v>1611</v>
      </c>
      <c r="B148" s="122" t="s">
        <v>1612</v>
      </c>
      <c r="C148" s="129" t="s">
        <v>1613</v>
      </c>
      <c r="D148" s="110" t="s">
        <v>1589</v>
      </c>
      <c r="E148" s="110" t="s">
        <v>606</v>
      </c>
      <c r="F148" s="130" t="s">
        <v>492</v>
      </c>
      <c r="G148" s="131"/>
      <c r="H148" s="112">
        <v>9922</v>
      </c>
      <c r="I148" s="112">
        <v>9922</v>
      </c>
      <c r="J148" s="112"/>
      <c r="K148" s="112">
        <v>330765</v>
      </c>
      <c r="L148" s="112">
        <v>330765</v>
      </c>
      <c r="M148" s="112">
        <v>0</v>
      </c>
      <c r="N148" s="112">
        <v>0</v>
      </c>
      <c r="O148" s="112">
        <v>340687</v>
      </c>
      <c r="P148" s="112">
        <v>340687</v>
      </c>
      <c r="Q148" s="132"/>
    </row>
    <row r="149" spans="1:17" s="103" customFormat="1" ht="23.1" customHeight="1" x14ac:dyDescent="0.15">
      <c r="A149" s="122" t="s">
        <v>1614</v>
      </c>
      <c r="B149" s="122" t="s">
        <v>1615</v>
      </c>
      <c r="C149" s="129" t="s">
        <v>1616</v>
      </c>
      <c r="D149" s="110" t="s">
        <v>1589</v>
      </c>
      <c r="E149" s="110" t="s">
        <v>605</v>
      </c>
      <c r="F149" s="130" t="s">
        <v>492</v>
      </c>
      <c r="G149" s="131"/>
      <c r="H149" s="112">
        <v>9922</v>
      </c>
      <c r="I149" s="112">
        <v>9922</v>
      </c>
      <c r="J149" s="112"/>
      <c r="K149" s="112">
        <v>330765</v>
      </c>
      <c r="L149" s="112">
        <v>330765</v>
      </c>
      <c r="M149" s="112">
        <v>0</v>
      </c>
      <c r="N149" s="112">
        <v>0</v>
      </c>
      <c r="O149" s="112">
        <v>340687</v>
      </c>
      <c r="P149" s="112">
        <v>340687</v>
      </c>
      <c r="Q149" s="132"/>
    </row>
    <row r="150" spans="1:17" s="103" customFormat="1" ht="23.1" customHeight="1" x14ac:dyDescent="0.15">
      <c r="A150" s="122" t="s">
        <v>1617</v>
      </c>
      <c r="B150" s="122" t="s">
        <v>1618</v>
      </c>
      <c r="C150" s="129" t="s">
        <v>1619</v>
      </c>
      <c r="D150" s="110" t="s">
        <v>1589</v>
      </c>
      <c r="E150" s="110" t="s">
        <v>602</v>
      </c>
      <c r="F150" s="130" t="s">
        <v>492</v>
      </c>
      <c r="G150" s="131"/>
      <c r="H150" s="112">
        <v>9922</v>
      </c>
      <c r="I150" s="112">
        <v>9922</v>
      </c>
      <c r="J150" s="112"/>
      <c r="K150" s="112">
        <v>330765</v>
      </c>
      <c r="L150" s="112">
        <v>330765</v>
      </c>
      <c r="M150" s="112">
        <v>0</v>
      </c>
      <c r="N150" s="112">
        <v>0</v>
      </c>
      <c r="O150" s="112">
        <v>340687</v>
      </c>
      <c r="P150" s="112">
        <v>340687</v>
      </c>
      <c r="Q150" s="132"/>
    </row>
    <row r="151" spans="1:17" s="103" customFormat="1" ht="23.1" customHeight="1" x14ac:dyDescent="0.15">
      <c r="A151" s="122" t="s">
        <v>1620</v>
      </c>
      <c r="B151" s="122" t="s">
        <v>1621</v>
      </c>
      <c r="C151" s="129" t="s">
        <v>1622</v>
      </c>
      <c r="D151" s="110" t="s">
        <v>1589</v>
      </c>
      <c r="E151" s="110" t="s">
        <v>607</v>
      </c>
      <c r="F151" s="130" t="s">
        <v>492</v>
      </c>
      <c r="G151" s="131"/>
      <c r="H151" s="112">
        <v>9922</v>
      </c>
      <c r="I151" s="112">
        <v>9922</v>
      </c>
      <c r="J151" s="112"/>
      <c r="K151" s="112">
        <v>330765</v>
      </c>
      <c r="L151" s="112">
        <v>330765</v>
      </c>
      <c r="M151" s="112">
        <v>0</v>
      </c>
      <c r="N151" s="112">
        <v>0</v>
      </c>
      <c r="O151" s="112">
        <v>340687</v>
      </c>
      <c r="P151" s="112">
        <v>340687</v>
      </c>
      <c r="Q151" s="132"/>
    </row>
    <row r="152" spans="1:17" s="103" customFormat="1" ht="23.1" customHeight="1" x14ac:dyDescent="0.15">
      <c r="A152" s="122" t="s">
        <v>1623</v>
      </c>
      <c r="B152" s="122" t="s">
        <v>1624</v>
      </c>
      <c r="C152" s="129" t="s">
        <v>1625</v>
      </c>
      <c r="D152" s="110" t="s">
        <v>1589</v>
      </c>
      <c r="E152" s="110" t="s">
        <v>601</v>
      </c>
      <c r="F152" s="130" t="s">
        <v>492</v>
      </c>
      <c r="G152" s="131"/>
      <c r="H152" s="112">
        <v>9922</v>
      </c>
      <c r="I152" s="112">
        <v>9922</v>
      </c>
      <c r="J152" s="112"/>
      <c r="K152" s="112">
        <v>330765</v>
      </c>
      <c r="L152" s="112">
        <v>330765</v>
      </c>
      <c r="M152" s="112">
        <v>0</v>
      </c>
      <c r="N152" s="112">
        <v>0</v>
      </c>
      <c r="O152" s="112">
        <v>340687</v>
      </c>
      <c r="P152" s="112">
        <v>340687</v>
      </c>
      <c r="Q152" s="132"/>
    </row>
    <row r="153" spans="1:17" s="103" customFormat="1" ht="23.1" customHeight="1" x14ac:dyDescent="0.15">
      <c r="A153" s="122" t="s">
        <v>1626</v>
      </c>
      <c r="B153" s="122" t="s">
        <v>1627</v>
      </c>
      <c r="C153" s="129" t="s">
        <v>1628</v>
      </c>
      <c r="D153" s="110" t="s">
        <v>1629</v>
      </c>
      <c r="E153" s="110" t="s">
        <v>584</v>
      </c>
      <c r="F153" s="130" t="s">
        <v>275</v>
      </c>
      <c r="G153" s="131"/>
      <c r="H153" s="112">
        <v>1782</v>
      </c>
      <c r="I153" s="112">
        <v>1782</v>
      </c>
      <c r="J153" s="112"/>
      <c r="K153" s="112">
        <v>59430</v>
      </c>
      <c r="L153" s="112">
        <v>59430</v>
      </c>
      <c r="M153" s="112">
        <v>0</v>
      </c>
      <c r="N153" s="112">
        <v>0</v>
      </c>
      <c r="O153" s="112">
        <v>61212</v>
      </c>
      <c r="P153" s="112">
        <v>61212</v>
      </c>
      <c r="Q153" s="132"/>
    </row>
    <row r="154" spans="1:17" s="103" customFormat="1" ht="23.1" customHeight="1" x14ac:dyDescent="0.15">
      <c r="A154" s="122" t="s">
        <v>1630</v>
      </c>
      <c r="B154" s="122" t="s">
        <v>1631</v>
      </c>
      <c r="C154" s="129" t="s">
        <v>1632</v>
      </c>
      <c r="D154" s="110" t="s">
        <v>1629</v>
      </c>
      <c r="E154" s="110" t="s">
        <v>588</v>
      </c>
      <c r="F154" s="130" t="s">
        <v>275</v>
      </c>
      <c r="G154" s="131"/>
      <c r="H154" s="112">
        <v>1250</v>
      </c>
      <c r="I154" s="112">
        <v>1250</v>
      </c>
      <c r="J154" s="112"/>
      <c r="K154" s="112">
        <v>41681</v>
      </c>
      <c r="L154" s="112">
        <v>41681</v>
      </c>
      <c r="M154" s="112">
        <v>0</v>
      </c>
      <c r="N154" s="112">
        <v>0</v>
      </c>
      <c r="O154" s="112">
        <v>42931</v>
      </c>
      <c r="P154" s="112">
        <v>42931</v>
      </c>
      <c r="Q154" s="132"/>
    </row>
    <row r="155" spans="1:17" s="103" customFormat="1" ht="23.1" customHeight="1" x14ac:dyDescent="0.15">
      <c r="A155" s="122" t="s">
        <v>1633</v>
      </c>
      <c r="B155" s="122" t="s">
        <v>1634</v>
      </c>
      <c r="C155" s="129" t="s">
        <v>1635</v>
      </c>
      <c r="D155" s="110" t="s">
        <v>1629</v>
      </c>
      <c r="E155" s="110" t="s">
        <v>589</v>
      </c>
      <c r="F155" s="130" t="s">
        <v>275</v>
      </c>
      <c r="G155" s="131"/>
      <c r="H155" s="112">
        <v>1782</v>
      </c>
      <c r="I155" s="112">
        <v>1782</v>
      </c>
      <c r="J155" s="112"/>
      <c r="K155" s="112">
        <v>59430</v>
      </c>
      <c r="L155" s="112">
        <v>59430</v>
      </c>
      <c r="M155" s="112">
        <v>0</v>
      </c>
      <c r="N155" s="112">
        <v>0</v>
      </c>
      <c r="O155" s="112">
        <v>61212</v>
      </c>
      <c r="P155" s="112">
        <v>61212</v>
      </c>
      <c r="Q155" s="132"/>
    </row>
    <row r="156" spans="1:17" s="103" customFormat="1" ht="23.1" customHeight="1" x14ac:dyDescent="0.15">
      <c r="A156" s="122" t="s">
        <v>1636</v>
      </c>
      <c r="B156" s="122" t="s">
        <v>1637</v>
      </c>
      <c r="C156" s="129" t="s">
        <v>1638</v>
      </c>
      <c r="D156" s="110" t="s">
        <v>1629</v>
      </c>
      <c r="E156" s="110" t="s">
        <v>590</v>
      </c>
      <c r="F156" s="130" t="s">
        <v>275</v>
      </c>
      <c r="G156" s="131"/>
      <c r="H156" s="112">
        <v>943</v>
      </c>
      <c r="I156" s="112">
        <v>943</v>
      </c>
      <c r="J156" s="112"/>
      <c r="K156" s="112">
        <v>31463</v>
      </c>
      <c r="L156" s="112">
        <v>31463</v>
      </c>
      <c r="M156" s="112">
        <v>0</v>
      </c>
      <c r="N156" s="112">
        <v>0</v>
      </c>
      <c r="O156" s="112">
        <v>32406</v>
      </c>
      <c r="P156" s="112">
        <v>32406</v>
      </c>
      <c r="Q156" s="132"/>
    </row>
    <row r="157" spans="1:17" s="103" customFormat="1" ht="23.1" customHeight="1" x14ac:dyDescent="0.15">
      <c r="A157" s="122" t="s">
        <v>1639</v>
      </c>
      <c r="B157" s="122" t="s">
        <v>1640</v>
      </c>
      <c r="C157" s="129" t="s">
        <v>1641</v>
      </c>
      <c r="D157" s="110" t="s">
        <v>1629</v>
      </c>
      <c r="E157" s="110" t="s">
        <v>591</v>
      </c>
      <c r="F157" s="130" t="s">
        <v>275</v>
      </c>
      <c r="G157" s="131"/>
      <c r="H157" s="112">
        <v>943</v>
      </c>
      <c r="I157" s="112">
        <v>943</v>
      </c>
      <c r="J157" s="112"/>
      <c r="K157" s="112">
        <v>31463</v>
      </c>
      <c r="L157" s="112">
        <v>31463</v>
      </c>
      <c r="M157" s="112">
        <v>0</v>
      </c>
      <c r="N157" s="112">
        <v>0</v>
      </c>
      <c r="O157" s="112">
        <v>32406</v>
      </c>
      <c r="P157" s="112">
        <v>32406</v>
      </c>
      <c r="Q157" s="132"/>
    </row>
    <row r="158" spans="1:17" s="103" customFormat="1" ht="23.1" customHeight="1" x14ac:dyDescent="0.15">
      <c r="A158" s="122" t="s">
        <v>1642</v>
      </c>
      <c r="B158" s="122" t="s">
        <v>1643</v>
      </c>
      <c r="C158" s="129" t="s">
        <v>1644</v>
      </c>
      <c r="D158" s="110" t="s">
        <v>1629</v>
      </c>
      <c r="E158" s="110" t="s">
        <v>592</v>
      </c>
      <c r="F158" s="130" t="s">
        <v>275</v>
      </c>
      <c r="G158" s="131"/>
      <c r="H158" s="112">
        <v>1782</v>
      </c>
      <c r="I158" s="112">
        <v>1782</v>
      </c>
      <c r="J158" s="112"/>
      <c r="K158" s="112">
        <v>59430</v>
      </c>
      <c r="L158" s="112">
        <v>59430</v>
      </c>
      <c r="M158" s="112">
        <v>0</v>
      </c>
      <c r="N158" s="112">
        <v>0</v>
      </c>
      <c r="O158" s="112">
        <v>61212</v>
      </c>
      <c r="P158" s="112">
        <v>61212</v>
      </c>
      <c r="Q158" s="132"/>
    </row>
    <row r="159" spans="1:17" s="103" customFormat="1" ht="23.1" customHeight="1" x14ac:dyDescent="0.15">
      <c r="A159" s="122"/>
      <c r="B159" s="122"/>
      <c r="C159" s="129"/>
      <c r="D159" s="110"/>
      <c r="E159" s="110"/>
      <c r="F159" s="130"/>
      <c r="G159" s="131"/>
      <c r="H159" s="112"/>
      <c r="I159" s="112"/>
      <c r="J159" s="112"/>
      <c r="K159" s="112"/>
      <c r="L159" s="112"/>
      <c r="M159" s="112"/>
      <c r="N159" s="112"/>
      <c r="O159" s="112"/>
      <c r="P159" s="112"/>
      <c r="Q159" s="132"/>
    </row>
    <row r="160" spans="1:17" s="103" customFormat="1" ht="23.1" customHeight="1" x14ac:dyDescent="0.15">
      <c r="A160" s="122"/>
      <c r="B160" s="122"/>
      <c r="C160" s="133"/>
      <c r="D160" s="134"/>
      <c r="E160" s="134"/>
      <c r="F160" s="135"/>
      <c r="G160" s="136"/>
      <c r="H160" s="137"/>
      <c r="I160" s="137"/>
      <c r="J160" s="137"/>
      <c r="K160" s="137"/>
      <c r="L160" s="137"/>
      <c r="M160" s="137"/>
      <c r="N160" s="137"/>
      <c r="O160" s="137"/>
      <c r="P160" s="137"/>
      <c r="Q160" s="138"/>
    </row>
    <row r="161" spans="1:17" s="103" customFormat="1" ht="20.45" customHeight="1" x14ac:dyDescent="0.15">
      <c r="B161" s="122" t="s">
        <v>2192</v>
      </c>
      <c r="C161" s="278" t="s">
        <v>2194</v>
      </c>
      <c r="D161" s="279"/>
      <c r="E161" s="279"/>
      <c r="F161" s="279"/>
      <c r="G161" s="279"/>
      <c r="H161" s="279"/>
      <c r="I161" s="279"/>
      <c r="J161" s="279"/>
      <c r="K161" s="279"/>
      <c r="L161" s="279"/>
      <c r="M161" s="279"/>
      <c r="N161" s="279"/>
      <c r="O161" s="279"/>
      <c r="P161" s="279"/>
      <c r="Q161" s="280"/>
    </row>
    <row r="162" spans="1:17" s="103" customFormat="1" ht="23.1" customHeight="1" x14ac:dyDescent="0.15">
      <c r="A162" s="122" t="s">
        <v>2195</v>
      </c>
      <c r="B162" s="122" t="s">
        <v>2196</v>
      </c>
      <c r="C162" s="104" t="s">
        <v>1147</v>
      </c>
      <c r="D162" s="105" t="s">
        <v>2197</v>
      </c>
      <c r="E162" s="105" t="s">
        <v>2198</v>
      </c>
      <c r="F162" s="106" t="s">
        <v>1179</v>
      </c>
      <c r="G162" s="106"/>
      <c r="H162" s="107">
        <v>116964</v>
      </c>
      <c r="I162" s="107">
        <v>116964</v>
      </c>
      <c r="J162" s="107"/>
      <c r="K162" s="107">
        <v>373095</v>
      </c>
      <c r="L162" s="107">
        <v>373095</v>
      </c>
      <c r="M162" s="107">
        <v>5607</v>
      </c>
      <c r="N162" s="107">
        <v>5607</v>
      </c>
      <c r="O162" s="107">
        <v>495666</v>
      </c>
      <c r="P162" s="107">
        <v>495666</v>
      </c>
      <c r="Q162" s="108" t="s">
        <v>102</v>
      </c>
    </row>
    <row r="163" spans="1:17" s="103" customFormat="1" ht="23.1" customHeight="1" x14ac:dyDescent="0.15">
      <c r="A163" s="122" t="s">
        <v>2199</v>
      </c>
      <c r="B163" s="122" t="s">
        <v>2200</v>
      </c>
      <c r="C163" s="109" t="s">
        <v>1153</v>
      </c>
      <c r="D163" s="110" t="s">
        <v>2201</v>
      </c>
      <c r="E163" s="110" t="s">
        <v>2202</v>
      </c>
      <c r="F163" s="111" t="s">
        <v>1179</v>
      </c>
      <c r="G163" s="111"/>
      <c r="H163" s="112">
        <v>11362</v>
      </c>
      <c r="I163" s="112">
        <v>11362</v>
      </c>
      <c r="J163" s="112"/>
      <c r="K163" s="112">
        <v>109298</v>
      </c>
      <c r="L163" s="112">
        <v>109298</v>
      </c>
      <c r="M163" s="112">
        <v>11958</v>
      </c>
      <c r="N163" s="112">
        <v>11958</v>
      </c>
      <c r="O163" s="112">
        <v>132618</v>
      </c>
      <c r="P163" s="112">
        <v>132618</v>
      </c>
      <c r="Q163" s="113" t="s">
        <v>68</v>
      </c>
    </row>
    <row r="164" spans="1:17" s="103" customFormat="1" ht="23.1" customHeight="1" x14ac:dyDescent="0.15">
      <c r="A164" s="122" t="s">
        <v>1244</v>
      </c>
      <c r="B164" s="122" t="s">
        <v>1245</v>
      </c>
      <c r="C164" s="109" t="s">
        <v>1157</v>
      </c>
      <c r="D164" s="110" t="s">
        <v>2203</v>
      </c>
      <c r="E164" s="110" t="s">
        <v>2204</v>
      </c>
      <c r="F164" s="111" t="s">
        <v>275</v>
      </c>
      <c r="G164" s="111"/>
      <c r="H164" s="112">
        <v>56072</v>
      </c>
      <c r="I164" s="112">
        <v>56072</v>
      </c>
      <c r="J164" s="112"/>
      <c r="K164" s="112">
        <v>35765</v>
      </c>
      <c r="L164" s="112">
        <v>35765</v>
      </c>
      <c r="M164" s="112">
        <v>0</v>
      </c>
      <c r="N164" s="112">
        <v>0</v>
      </c>
      <c r="O164" s="112">
        <v>91837</v>
      </c>
      <c r="P164" s="112">
        <v>91837</v>
      </c>
      <c r="Q164" s="113"/>
    </row>
    <row r="165" spans="1:17" s="103" customFormat="1" ht="23.1" customHeight="1" x14ac:dyDescent="0.15">
      <c r="A165" s="122" t="s">
        <v>1247</v>
      </c>
      <c r="B165" s="122" t="s">
        <v>1248</v>
      </c>
      <c r="C165" s="109" t="s">
        <v>1162</v>
      </c>
      <c r="D165" s="110" t="s">
        <v>2208</v>
      </c>
      <c r="E165" s="110" t="s">
        <v>2209</v>
      </c>
      <c r="F165" s="111" t="s">
        <v>275</v>
      </c>
      <c r="G165" s="111"/>
      <c r="H165" s="112">
        <v>1476</v>
      </c>
      <c r="I165" s="112">
        <v>1476</v>
      </c>
      <c r="J165" s="112"/>
      <c r="K165" s="112">
        <v>49211</v>
      </c>
      <c r="L165" s="112">
        <v>49211</v>
      </c>
      <c r="M165" s="112">
        <v>0</v>
      </c>
      <c r="N165" s="112">
        <v>0</v>
      </c>
      <c r="O165" s="112">
        <v>50687</v>
      </c>
      <c r="P165" s="112">
        <v>50687</v>
      </c>
      <c r="Q165" s="113"/>
    </row>
    <row r="166" spans="1:17" s="103" customFormat="1" ht="23.1" customHeight="1" x14ac:dyDescent="0.15">
      <c r="A166" s="122"/>
      <c r="B166" s="122"/>
      <c r="C166" s="109"/>
      <c r="D166" s="110"/>
      <c r="E166" s="110"/>
      <c r="F166" s="111"/>
      <c r="G166" s="111"/>
      <c r="H166" s="112"/>
      <c r="I166" s="112"/>
      <c r="J166" s="112"/>
      <c r="K166" s="112"/>
      <c r="L166" s="112"/>
      <c r="M166" s="112"/>
      <c r="N166" s="112"/>
      <c r="O166" s="112"/>
      <c r="P166" s="112"/>
      <c r="Q166" s="113"/>
    </row>
    <row r="167" spans="1:17" s="103" customFormat="1" ht="23.1" customHeight="1" x14ac:dyDescent="0.15">
      <c r="A167" s="122"/>
      <c r="B167" s="122"/>
      <c r="C167" s="109"/>
      <c r="D167" s="110"/>
      <c r="E167" s="110"/>
      <c r="F167" s="111"/>
      <c r="G167" s="111"/>
      <c r="H167" s="112"/>
      <c r="I167" s="112"/>
      <c r="J167" s="112"/>
      <c r="K167" s="112"/>
      <c r="L167" s="112"/>
      <c r="M167" s="112"/>
      <c r="N167" s="112"/>
      <c r="O167" s="112"/>
      <c r="P167" s="112"/>
      <c r="Q167" s="113"/>
    </row>
    <row r="168" spans="1:17" s="103" customFormat="1" ht="23.1" customHeight="1" x14ac:dyDescent="0.15">
      <c r="A168" s="122"/>
      <c r="B168" s="122"/>
      <c r="C168" s="109"/>
      <c r="D168" s="110"/>
      <c r="E168" s="110"/>
      <c r="F168" s="111"/>
      <c r="G168" s="111"/>
      <c r="H168" s="112"/>
      <c r="I168" s="112"/>
      <c r="J168" s="112"/>
      <c r="K168" s="112"/>
      <c r="L168" s="112"/>
      <c r="M168" s="112"/>
      <c r="N168" s="112"/>
      <c r="O168" s="112"/>
      <c r="P168" s="112"/>
      <c r="Q168" s="113"/>
    </row>
    <row r="169" spans="1:17" s="103" customFormat="1" ht="23.1" customHeight="1" x14ac:dyDescent="0.15">
      <c r="A169" s="122"/>
      <c r="B169" s="122"/>
      <c r="C169" s="109"/>
      <c r="D169" s="110"/>
      <c r="E169" s="110"/>
      <c r="F169" s="111"/>
      <c r="G169" s="111"/>
      <c r="H169" s="112"/>
      <c r="I169" s="112"/>
      <c r="J169" s="112"/>
      <c r="K169" s="112"/>
      <c r="L169" s="112"/>
      <c r="M169" s="112"/>
      <c r="N169" s="112"/>
      <c r="O169" s="112"/>
      <c r="P169" s="112"/>
      <c r="Q169" s="113"/>
    </row>
    <row r="170" spans="1:17" s="103" customFormat="1" ht="23.1" customHeight="1" x14ac:dyDescent="0.15">
      <c r="A170" s="122"/>
      <c r="B170" s="122"/>
      <c r="C170" s="109"/>
      <c r="D170" s="110"/>
      <c r="E170" s="110"/>
      <c r="F170" s="111"/>
      <c r="G170" s="111"/>
      <c r="H170" s="112"/>
      <c r="I170" s="112"/>
      <c r="J170" s="112"/>
      <c r="K170" s="112"/>
      <c r="L170" s="112"/>
      <c r="M170" s="112"/>
      <c r="N170" s="112"/>
      <c r="O170" s="112"/>
      <c r="P170" s="112"/>
      <c r="Q170" s="113"/>
    </row>
    <row r="171" spans="1:17" s="103" customFormat="1" ht="23.1" customHeight="1" x14ac:dyDescent="0.15">
      <c r="A171" s="122"/>
      <c r="B171" s="122"/>
      <c r="C171" s="109"/>
      <c r="D171" s="110"/>
      <c r="E171" s="110"/>
      <c r="F171" s="111"/>
      <c r="G171" s="111"/>
      <c r="H171" s="112"/>
      <c r="I171" s="112"/>
      <c r="J171" s="112"/>
      <c r="K171" s="112"/>
      <c r="L171" s="112"/>
      <c r="M171" s="112"/>
      <c r="N171" s="112"/>
      <c r="O171" s="112"/>
      <c r="P171" s="112"/>
      <c r="Q171" s="113"/>
    </row>
    <row r="172" spans="1:17" s="103" customFormat="1" ht="23.1" customHeight="1" x14ac:dyDescent="0.15">
      <c r="A172" s="122"/>
      <c r="B172" s="122"/>
      <c r="C172" s="109"/>
      <c r="D172" s="110"/>
      <c r="E172" s="110"/>
      <c r="F172" s="111"/>
      <c r="G172" s="111"/>
      <c r="H172" s="112"/>
      <c r="I172" s="112"/>
      <c r="J172" s="112"/>
      <c r="K172" s="112"/>
      <c r="L172" s="112"/>
      <c r="M172" s="112"/>
      <c r="N172" s="112"/>
      <c r="O172" s="112"/>
      <c r="P172" s="112"/>
      <c r="Q172" s="113"/>
    </row>
    <row r="173" spans="1:17" s="103" customFormat="1" ht="23.1" customHeight="1" x14ac:dyDescent="0.15">
      <c r="A173" s="122"/>
      <c r="B173" s="122"/>
      <c r="C173" s="109"/>
      <c r="D173" s="110"/>
      <c r="E173" s="110"/>
      <c r="F173" s="111"/>
      <c r="G173" s="111"/>
      <c r="H173" s="112"/>
      <c r="I173" s="112"/>
      <c r="J173" s="112"/>
      <c r="K173" s="112"/>
      <c r="L173" s="112"/>
      <c r="M173" s="112"/>
      <c r="N173" s="112"/>
      <c r="O173" s="112"/>
      <c r="P173" s="112"/>
      <c r="Q173" s="113"/>
    </row>
    <row r="174" spans="1:17" s="103" customFormat="1" ht="23.1" customHeight="1" x14ac:dyDescent="0.15">
      <c r="A174" s="122"/>
      <c r="B174" s="122"/>
      <c r="C174" s="109"/>
      <c r="D174" s="110"/>
      <c r="E174" s="110"/>
      <c r="F174" s="111"/>
      <c r="G174" s="111"/>
      <c r="H174" s="112"/>
      <c r="I174" s="112"/>
      <c r="J174" s="112"/>
      <c r="K174" s="112"/>
      <c r="L174" s="112"/>
      <c r="M174" s="112"/>
      <c r="N174" s="112"/>
      <c r="O174" s="112"/>
      <c r="P174" s="112"/>
      <c r="Q174" s="113"/>
    </row>
    <row r="175" spans="1:17" s="103" customFormat="1" ht="23.1" customHeight="1" x14ac:dyDescent="0.15">
      <c r="A175" s="122"/>
      <c r="B175" s="122"/>
      <c r="C175" s="109"/>
      <c r="D175" s="110"/>
      <c r="E175" s="110"/>
      <c r="F175" s="111"/>
      <c r="G175" s="111"/>
      <c r="H175" s="112"/>
      <c r="I175" s="112"/>
      <c r="J175" s="112"/>
      <c r="K175" s="112"/>
      <c r="L175" s="112"/>
      <c r="M175" s="112"/>
      <c r="N175" s="112"/>
      <c r="O175" s="112"/>
      <c r="P175" s="112"/>
      <c r="Q175" s="113"/>
    </row>
    <row r="176" spans="1:17" s="103" customFormat="1" ht="23.1" customHeight="1" x14ac:dyDescent="0.15">
      <c r="A176" s="122"/>
      <c r="B176" s="122"/>
      <c r="C176" s="109"/>
      <c r="D176" s="110"/>
      <c r="E176" s="110"/>
      <c r="F176" s="111"/>
      <c r="G176" s="111"/>
      <c r="H176" s="112"/>
      <c r="I176" s="112"/>
      <c r="J176" s="112"/>
      <c r="K176" s="112"/>
      <c r="L176" s="112"/>
      <c r="M176" s="112"/>
      <c r="N176" s="112"/>
      <c r="O176" s="112"/>
      <c r="P176" s="112"/>
      <c r="Q176" s="113"/>
    </row>
    <row r="177" spans="1:18" s="103" customFormat="1" ht="23.1" customHeight="1" x14ac:dyDescent="0.15">
      <c r="A177" s="122"/>
      <c r="B177" s="122"/>
      <c r="C177" s="109"/>
      <c r="D177" s="110"/>
      <c r="E177" s="110"/>
      <c r="F177" s="111"/>
      <c r="G177" s="111"/>
      <c r="H177" s="112"/>
      <c r="I177" s="112"/>
      <c r="J177" s="112"/>
      <c r="K177" s="112"/>
      <c r="L177" s="112"/>
      <c r="M177" s="112"/>
      <c r="N177" s="112"/>
      <c r="O177" s="112"/>
      <c r="P177" s="112"/>
      <c r="Q177" s="113"/>
    </row>
    <row r="178" spans="1:18" s="103" customFormat="1" ht="23.1" customHeight="1" x14ac:dyDescent="0.15">
      <c r="A178" s="122"/>
      <c r="B178" s="122"/>
      <c r="C178" s="109"/>
      <c r="D178" s="110"/>
      <c r="E178" s="110"/>
      <c r="F178" s="111"/>
      <c r="G178" s="111"/>
      <c r="H178" s="112"/>
      <c r="I178" s="112"/>
      <c r="J178" s="112"/>
      <c r="K178" s="112"/>
      <c r="L178" s="112"/>
      <c r="M178" s="112"/>
      <c r="N178" s="112"/>
      <c r="O178" s="112"/>
      <c r="P178" s="112"/>
      <c r="Q178" s="113"/>
    </row>
    <row r="179" spans="1:18" s="103" customFormat="1" ht="23.1" customHeight="1" x14ac:dyDescent="0.15">
      <c r="A179" s="122"/>
      <c r="B179" s="122"/>
      <c r="C179" s="109"/>
      <c r="D179" s="110"/>
      <c r="E179" s="110"/>
      <c r="F179" s="111"/>
      <c r="G179" s="111"/>
      <c r="H179" s="112"/>
      <c r="I179" s="112"/>
      <c r="J179" s="112"/>
      <c r="K179" s="112"/>
      <c r="L179" s="112"/>
      <c r="M179" s="112"/>
      <c r="N179" s="112"/>
      <c r="O179" s="112"/>
      <c r="P179" s="112"/>
      <c r="Q179" s="113"/>
    </row>
    <row r="180" spans="1:18" s="103" customFormat="1" ht="23.1" customHeight="1" x14ac:dyDescent="0.15">
      <c r="A180" s="122"/>
      <c r="B180" s="122"/>
      <c r="C180" s="109"/>
      <c r="D180" s="110"/>
      <c r="E180" s="110"/>
      <c r="F180" s="111"/>
      <c r="G180" s="111"/>
      <c r="H180" s="112"/>
      <c r="I180" s="112"/>
      <c r="J180" s="112"/>
      <c r="K180" s="112"/>
      <c r="L180" s="112"/>
      <c r="M180" s="112"/>
      <c r="N180" s="112"/>
      <c r="O180" s="112"/>
      <c r="P180" s="112"/>
      <c r="Q180" s="113"/>
    </row>
    <row r="181" spans="1:18" s="103" customFormat="1" ht="23.1" customHeight="1" x14ac:dyDescent="0.15">
      <c r="A181" s="122"/>
      <c r="B181" s="122"/>
      <c r="C181" s="109"/>
      <c r="D181" s="110"/>
      <c r="E181" s="110"/>
      <c r="F181" s="111"/>
      <c r="G181" s="111"/>
      <c r="H181" s="112"/>
      <c r="I181" s="112"/>
      <c r="J181" s="112"/>
      <c r="K181" s="112"/>
      <c r="L181" s="112"/>
      <c r="M181" s="112"/>
      <c r="N181" s="112"/>
      <c r="O181" s="112"/>
      <c r="P181" s="112"/>
      <c r="Q181" s="113"/>
    </row>
    <row r="182" spans="1:18" s="103" customFormat="1" ht="23.1" customHeight="1" x14ac:dyDescent="0.15">
      <c r="A182" s="122"/>
      <c r="B182" s="122"/>
      <c r="C182" s="109"/>
      <c r="D182" s="110"/>
      <c r="E182" s="110"/>
      <c r="F182" s="111"/>
      <c r="G182" s="111"/>
      <c r="H182" s="112"/>
      <c r="I182" s="112"/>
      <c r="J182" s="112"/>
      <c r="K182" s="112"/>
      <c r="L182" s="112"/>
      <c r="M182" s="112"/>
      <c r="N182" s="112"/>
      <c r="O182" s="112"/>
      <c r="P182" s="112"/>
      <c r="Q182" s="113"/>
    </row>
    <row r="183" spans="1:18" s="103" customFormat="1" ht="23.1" customHeight="1" x14ac:dyDescent="0.15">
      <c r="A183" s="122"/>
      <c r="B183" s="122"/>
      <c r="C183" s="109"/>
      <c r="D183" s="110"/>
      <c r="E183" s="110"/>
      <c r="F183" s="111"/>
      <c r="G183" s="111"/>
      <c r="H183" s="112"/>
      <c r="I183" s="112"/>
      <c r="J183" s="112"/>
      <c r="K183" s="112"/>
      <c r="L183" s="112"/>
      <c r="M183" s="112"/>
      <c r="N183" s="112"/>
      <c r="O183" s="112"/>
      <c r="P183" s="112"/>
      <c r="Q183" s="113"/>
    </row>
    <row r="184" spans="1:18" s="103" customFormat="1" ht="23.1" customHeight="1" x14ac:dyDescent="0.15">
      <c r="A184" s="122"/>
      <c r="B184" s="122"/>
      <c r="C184" s="109"/>
      <c r="D184" s="110"/>
      <c r="E184" s="110"/>
      <c r="F184" s="111"/>
      <c r="G184" s="111"/>
      <c r="H184" s="112"/>
      <c r="I184" s="112"/>
      <c r="J184" s="112"/>
      <c r="K184" s="112"/>
      <c r="L184" s="112"/>
      <c r="M184" s="112"/>
      <c r="N184" s="112"/>
      <c r="O184" s="112"/>
      <c r="P184" s="112"/>
      <c r="Q184" s="113"/>
    </row>
    <row r="185" spans="1:18" s="103" customFormat="1" ht="23.1" customHeight="1" x14ac:dyDescent="0.15">
      <c r="A185" s="122"/>
      <c r="B185" s="122"/>
      <c r="C185" s="109"/>
      <c r="D185" s="110"/>
      <c r="E185" s="110"/>
      <c r="F185" s="111"/>
      <c r="G185" s="111"/>
      <c r="H185" s="112"/>
      <c r="I185" s="112"/>
      <c r="J185" s="112"/>
      <c r="K185" s="112"/>
      <c r="L185" s="112"/>
      <c r="M185" s="112"/>
      <c r="N185" s="112"/>
      <c r="O185" s="112"/>
      <c r="P185" s="112"/>
      <c r="Q185" s="113"/>
    </row>
    <row r="186" spans="1:18" s="103" customFormat="1" ht="23.1" customHeight="1" x14ac:dyDescent="0.15">
      <c r="A186" s="122"/>
      <c r="B186" s="122"/>
      <c r="C186" s="109"/>
      <c r="D186" s="110"/>
      <c r="E186" s="110"/>
      <c r="F186" s="111"/>
      <c r="G186" s="111"/>
      <c r="H186" s="112"/>
      <c r="I186" s="112"/>
      <c r="J186" s="112"/>
      <c r="K186" s="112"/>
      <c r="L186" s="112"/>
      <c r="M186" s="112"/>
      <c r="N186" s="112"/>
      <c r="O186" s="112"/>
      <c r="P186" s="112"/>
      <c r="Q186" s="113"/>
    </row>
    <row r="187" spans="1:18" s="103" customFormat="1" ht="23.1" customHeight="1" x14ac:dyDescent="0.15">
      <c r="A187" s="122"/>
      <c r="B187" s="122"/>
      <c r="C187" s="114"/>
      <c r="D187" s="115"/>
      <c r="E187" s="115"/>
      <c r="F187" s="116"/>
      <c r="G187" s="116"/>
      <c r="H187" s="117"/>
      <c r="I187" s="117"/>
      <c r="J187" s="117"/>
      <c r="K187" s="117"/>
      <c r="L187" s="117"/>
      <c r="M187" s="117"/>
      <c r="N187" s="117"/>
      <c r="O187" s="117"/>
      <c r="P187" s="117"/>
      <c r="Q187" s="118"/>
    </row>
    <row r="188" spans="1:18" s="103" customFormat="1" ht="20.45" customHeight="1" x14ac:dyDescent="0.15">
      <c r="B188" s="122" t="s">
        <v>2192</v>
      </c>
      <c r="C188" s="281" t="s">
        <v>2254</v>
      </c>
      <c r="D188" s="282"/>
      <c r="E188" s="282"/>
      <c r="F188" s="282"/>
      <c r="G188" s="282"/>
      <c r="H188" s="282"/>
      <c r="I188" s="282"/>
      <c r="J188" s="282"/>
      <c r="K188" s="282"/>
      <c r="L188" s="282"/>
      <c r="M188" s="282"/>
      <c r="N188" s="282"/>
      <c r="O188" s="282"/>
      <c r="P188" s="282"/>
      <c r="Q188" s="283"/>
    </row>
    <row r="189" spans="1:18" s="106" customFormat="1" ht="23.1" customHeight="1" x14ac:dyDescent="0.15">
      <c r="A189" s="104" t="s">
        <v>1145</v>
      </c>
      <c r="B189" s="139" t="s">
        <v>1146</v>
      </c>
      <c r="C189" s="104" t="s">
        <v>1147</v>
      </c>
      <c r="D189" s="105" t="s">
        <v>1148</v>
      </c>
      <c r="E189" s="105" t="s">
        <v>1149</v>
      </c>
      <c r="F189" s="106" t="s">
        <v>1150</v>
      </c>
      <c r="H189" s="107">
        <v>0</v>
      </c>
      <c r="I189" s="107">
        <v>0</v>
      </c>
      <c r="J189" s="107"/>
      <c r="K189" s="107">
        <v>33960</v>
      </c>
      <c r="L189" s="107">
        <v>33960</v>
      </c>
      <c r="M189" s="107">
        <v>0</v>
      </c>
      <c r="N189" s="107">
        <v>0</v>
      </c>
      <c r="O189" s="107">
        <v>33960</v>
      </c>
      <c r="P189" s="107">
        <v>33960</v>
      </c>
      <c r="Q189" s="108" t="s">
        <v>102</v>
      </c>
      <c r="R189" s="120"/>
    </row>
    <row r="190" spans="1:18" s="111" customFormat="1" ht="23.1" customHeight="1" x14ac:dyDescent="0.15">
      <c r="A190" s="109" t="s">
        <v>1151</v>
      </c>
      <c r="B190" s="140" t="s">
        <v>1152</v>
      </c>
      <c r="C190" s="109" t="s">
        <v>1153</v>
      </c>
      <c r="D190" s="110" t="s">
        <v>1154</v>
      </c>
      <c r="E190" s="110" t="s">
        <v>1149</v>
      </c>
      <c r="F190" s="111" t="s">
        <v>1150</v>
      </c>
      <c r="H190" s="112">
        <v>0</v>
      </c>
      <c r="I190" s="112">
        <v>0</v>
      </c>
      <c r="J190" s="112"/>
      <c r="K190" s="112">
        <v>18678</v>
      </c>
      <c r="L190" s="112">
        <v>18678</v>
      </c>
      <c r="M190" s="112">
        <v>0</v>
      </c>
      <c r="N190" s="112">
        <v>0</v>
      </c>
      <c r="O190" s="112">
        <v>18678</v>
      </c>
      <c r="P190" s="112">
        <v>18678</v>
      </c>
      <c r="Q190" s="113" t="s">
        <v>68</v>
      </c>
      <c r="R190" s="121"/>
    </row>
    <row r="191" spans="1:18" s="111" customFormat="1" ht="23.1" customHeight="1" x14ac:dyDescent="0.15">
      <c r="A191" s="109" t="s">
        <v>1155</v>
      </c>
      <c r="B191" s="140" t="s">
        <v>1156</v>
      </c>
      <c r="C191" s="109" t="s">
        <v>1157</v>
      </c>
      <c r="D191" s="110" t="s">
        <v>1158</v>
      </c>
      <c r="E191" s="110" t="s">
        <v>1159</v>
      </c>
      <c r="F191" s="111" t="s">
        <v>571</v>
      </c>
      <c r="H191" s="112">
        <v>381</v>
      </c>
      <c r="I191" s="112">
        <v>381</v>
      </c>
      <c r="J191" s="112"/>
      <c r="K191" s="112">
        <v>724</v>
      </c>
      <c r="L191" s="112">
        <v>724</v>
      </c>
      <c r="M191" s="112">
        <v>367</v>
      </c>
      <c r="N191" s="112">
        <v>367</v>
      </c>
      <c r="O191" s="112">
        <v>1472</v>
      </c>
      <c r="P191" s="112">
        <v>1472</v>
      </c>
      <c r="Q191" s="113"/>
      <c r="R191" s="121"/>
    </row>
    <row r="192" spans="1:18" s="111" customFormat="1" ht="23.1" customHeight="1" x14ac:dyDescent="0.15">
      <c r="A192" s="109" t="s">
        <v>1160</v>
      </c>
      <c r="B192" s="140" t="s">
        <v>1161</v>
      </c>
      <c r="C192" s="109" t="s">
        <v>1162</v>
      </c>
      <c r="D192" s="110" t="s">
        <v>1163</v>
      </c>
      <c r="E192" s="110" t="s">
        <v>1159</v>
      </c>
      <c r="F192" s="111" t="s">
        <v>571</v>
      </c>
      <c r="H192" s="112">
        <v>273</v>
      </c>
      <c r="I192" s="112">
        <v>273</v>
      </c>
      <c r="J192" s="112"/>
      <c r="K192" s="112">
        <v>521</v>
      </c>
      <c r="L192" s="112">
        <v>521</v>
      </c>
      <c r="M192" s="112">
        <v>264</v>
      </c>
      <c r="N192" s="112">
        <v>264</v>
      </c>
      <c r="O192" s="112">
        <v>1058</v>
      </c>
      <c r="P192" s="112">
        <v>1058</v>
      </c>
      <c r="Q192" s="113"/>
      <c r="R192" s="121"/>
    </row>
    <row r="193" spans="1:18" s="111" customFormat="1" ht="23.1" customHeight="1" x14ac:dyDescent="0.15">
      <c r="A193" s="109" t="s">
        <v>1164</v>
      </c>
      <c r="B193" s="140" t="s">
        <v>1165</v>
      </c>
      <c r="C193" s="109" t="s">
        <v>1166</v>
      </c>
      <c r="D193" s="110" t="s">
        <v>1167</v>
      </c>
      <c r="E193" s="110" t="s">
        <v>1168</v>
      </c>
      <c r="F193" s="111" t="s">
        <v>1150</v>
      </c>
      <c r="H193" s="112">
        <v>0</v>
      </c>
      <c r="I193" s="112">
        <v>0</v>
      </c>
      <c r="J193" s="112"/>
      <c r="K193" s="112">
        <v>33960</v>
      </c>
      <c r="L193" s="112">
        <v>33960</v>
      </c>
      <c r="M193" s="112">
        <v>0</v>
      </c>
      <c r="N193" s="112">
        <v>0</v>
      </c>
      <c r="O193" s="112">
        <v>33960</v>
      </c>
      <c r="P193" s="112">
        <v>33960</v>
      </c>
      <c r="Q193" s="113"/>
      <c r="R193" s="121"/>
    </row>
    <row r="194" spans="1:18" s="111" customFormat="1" ht="23.1" customHeight="1" x14ac:dyDescent="0.15">
      <c r="A194" s="109" t="s">
        <v>1169</v>
      </c>
      <c r="B194" s="140" t="s">
        <v>1170</v>
      </c>
      <c r="C194" s="109" t="s">
        <v>1171</v>
      </c>
      <c r="D194" s="110" t="s">
        <v>1172</v>
      </c>
      <c r="E194" s="110" t="s">
        <v>1173</v>
      </c>
      <c r="F194" s="111" t="s">
        <v>571</v>
      </c>
      <c r="H194" s="112">
        <v>33091</v>
      </c>
      <c r="I194" s="112">
        <v>33091</v>
      </c>
      <c r="J194" s="112"/>
      <c r="K194" s="112">
        <v>3056</v>
      </c>
      <c r="L194" s="112">
        <v>3056</v>
      </c>
      <c r="M194" s="112">
        <v>0</v>
      </c>
      <c r="N194" s="112">
        <v>0</v>
      </c>
      <c r="O194" s="112">
        <v>36147</v>
      </c>
      <c r="P194" s="112">
        <v>36147</v>
      </c>
      <c r="Q194" s="113"/>
      <c r="R194" s="121"/>
    </row>
    <row r="195" spans="1:18" s="111" customFormat="1" ht="23.1" customHeight="1" x14ac:dyDescent="0.15">
      <c r="A195" s="109" t="s">
        <v>2195</v>
      </c>
      <c r="B195" s="140" t="s">
        <v>2196</v>
      </c>
      <c r="C195" s="109" t="s">
        <v>1176</v>
      </c>
      <c r="D195" s="110" t="s">
        <v>2197</v>
      </c>
      <c r="E195" s="110" t="s">
        <v>2198</v>
      </c>
      <c r="F195" s="111" t="s">
        <v>1179</v>
      </c>
      <c r="H195" s="112">
        <v>116964</v>
      </c>
      <c r="I195" s="112">
        <v>116964</v>
      </c>
      <c r="J195" s="112"/>
      <c r="K195" s="112">
        <v>373095</v>
      </c>
      <c r="L195" s="112">
        <v>373095</v>
      </c>
      <c r="M195" s="112">
        <v>5607</v>
      </c>
      <c r="N195" s="112">
        <v>5607</v>
      </c>
      <c r="O195" s="112">
        <v>495666</v>
      </c>
      <c r="P195" s="112">
        <v>495666</v>
      </c>
      <c r="Q195" s="113"/>
      <c r="R195" s="121"/>
    </row>
    <row r="196" spans="1:18" s="111" customFormat="1" ht="23.1" customHeight="1" x14ac:dyDescent="0.15">
      <c r="A196" s="109" t="s">
        <v>2199</v>
      </c>
      <c r="B196" s="140" t="s">
        <v>2200</v>
      </c>
      <c r="C196" s="109" t="s">
        <v>1182</v>
      </c>
      <c r="D196" s="110" t="s">
        <v>2201</v>
      </c>
      <c r="E196" s="110" t="s">
        <v>2202</v>
      </c>
      <c r="F196" s="111" t="s">
        <v>1179</v>
      </c>
      <c r="H196" s="112">
        <v>11362</v>
      </c>
      <c r="I196" s="112">
        <v>11362</v>
      </c>
      <c r="J196" s="112"/>
      <c r="K196" s="112">
        <v>109298</v>
      </c>
      <c r="L196" s="112">
        <v>109298</v>
      </c>
      <c r="M196" s="112">
        <v>11958</v>
      </c>
      <c r="N196" s="112">
        <v>11958</v>
      </c>
      <c r="O196" s="112">
        <v>132618</v>
      </c>
      <c r="P196" s="112">
        <v>132618</v>
      </c>
      <c r="Q196" s="113"/>
      <c r="R196" s="121"/>
    </row>
    <row r="197" spans="1:18" s="111" customFormat="1" ht="23.1" customHeight="1" x14ac:dyDescent="0.15">
      <c r="A197" s="109" t="s">
        <v>1227</v>
      </c>
      <c r="B197" s="140" t="s">
        <v>1198</v>
      </c>
      <c r="C197" s="109" t="s">
        <v>1186</v>
      </c>
      <c r="D197" s="110" t="s">
        <v>1220</v>
      </c>
      <c r="E197" s="110" t="s">
        <v>147</v>
      </c>
      <c r="F197" s="111" t="s">
        <v>1179</v>
      </c>
      <c r="H197" s="112">
        <v>2241</v>
      </c>
      <c r="I197" s="112">
        <v>2241</v>
      </c>
      <c r="J197" s="112"/>
      <c r="K197" s="112">
        <v>14521</v>
      </c>
      <c r="L197" s="112">
        <v>14521</v>
      </c>
      <c r="M197" s="112">
        <v>0</v>
      </c>
      <c r="N197" s="112">
        <v>0</v>
      </c>
      <c r="O197" s="112">
        <v>16762</v>
      </c>
      <c r="P197" s="112">
        <v>16762</v>
      </c>
      <c r="Q197" s="113"/>
      <c r="R197" s="121"/>
    </row>
    <row r="198" spans="1:18" s="111" customFormat="1" ht="23.1" customHeight="1" x14ac:dyDescent="0.15">
      <c r="A198" s="109" t="s">
        <v>1230</v>
      </c>
      <c r="B198" s="140" t="s">
        <v>1213</v>
      </c>
      <c r="C198" s="109" t="s">
        <v>1191</v>
      </c>
      <c r="D198" s="110" t="s">
        <v>1220</v>
      </c>
      <c r="E198" s="110" t="s">
        <v>149</v>
      </c>
      <c r="F198" s="111" t="s">
        <v>1179</v>
      </c>
      <c r="H198" s="112">
        <v>2268</v>
      </c>
      <c r="I198" s="112">
        <v>2268</v>
      </c>
      <c r="J198" s="112"/>
      <c r="K198" s="112">
        <v>14521</v>
      </c>
      <c r="L198" s="112">
        <v>14521</v>
      </c>
      <c r="M198" s="112">
        <v>0</v>
      </c>
      <c r="N198" s="112">
        <v>0</v>
      </c>
      <c r="O198" s="112">
        <v>16789</v>
      </c>
      <c r="P198" s="112">
        <v>16789</v>
      </c>
      <c r="Q198" s="113"/>
      <c r="R198" s="121"/>
    </row>
    <row r="199" spans="1:18" s="111" customFormat="1" ht="23.1" customHeight="1" x14ac:dyDescent="0.15">
      <c r="A199" s="109" t="s">
        <v>2260</v>
      </c>
      <c r="B199" s="140" t="s">
        <v>2261</v>
      </c>
      <c r="C199" s="109" t="s">
        <v>1195</v>
      </c>
      <c r="D199" s="110" t="s">
        <v>1242</v>
      </c>
      <c r="E199" s="110" t="s">
        <v>2262</v>
      </c>
      <c r="F199" s="111" t="s">
        <v>181</v>
      </c>
      <c r="H199" s="112">
        <v>39313</v>
      </c>
      <c r="I199" s="112">
        <v>39313</v>
      </c>
      <c r="J199" s="112"/>
      <c r="K199" s="112">
        <v>62058</v>
      </c>
      <c r="L199" s="112">
        <v>62058</v>
      </c>
      <c r="M199" s="112">
        <v>0</v>
      </c>
      <c r="N199" s="112">
        <v>0</v>
      </c>
      <c r="O199" s="112">
        <v>101371</v>
      </c>
      <c r="P199" s="112">
        <v>101371</v>
      </c>
      <c r="Q199" s="113"/>
      <c r="R199" s="121"/>
    </row>
    <row r="200" spans="1:18" s="111" customFormat="1" ht="23.1" customHeight="1" x14ac:dyDescent="0.15">
      <c r="A200" s="109" t="s">
        <v>2270</v>
      </c>
      <c r="B200" s="140" t="s">
        <v>1218</v>
      </c>
      <c r="C200" s="109" t="s">
        <v>1199</v>
      </c>
      <c r="D200" s="110" t="s">
        <v>537</v>
      </c>
      <c r="E200" s="110" t="s">
        <v>2271</v>
      </c>
      <c r="F200" s="111" t="s">
        <v>1179</v>
      </c>
      <c r="H200" s="112">
        <v>533502</v>
      </c>
      <c r="I200" s="112">
        <v>533502</v>
      </c>
      <c r="J200" s="112"/>
      <c r="K200" s="112">
        <v>826948</v>
      </c>
      <c r="L200" s="112">
        <v>826948</v>
      </c>
      <c r="M200" s="112">
        <v>51595</v>
      </c>
      <c r="N200" s="112">
        <v>51595</v>
      </c>
      <c r="O200" s="112">
        <v>1412045</v>
      </c>
      <c r="P200" s="112">
        <v>1412045</v>
      </c>
      <c r="Q200" s="113"/>
      <c r="R200" s="121"/>
    </row>
    <row r="201" spans="1:18" s="111" customFormat="1" ht="23.1" customHeight="1" x14ac:dyDescent="0.15">
      <c r="A201" s="109" t="s">
        <v>2267</v>
      </c>
      <c r="B201" s="140" t="s">
        <v>2268</v>
      </c>
      <c r="C201" s="109" t="s">
        <v>1204</v>
      </c>
      <c r="D201" s="110" t="s">
        <v>1242</v>
      </c>
      <c r="E201" s="110" t="s">
        <v>2269</v>
      </c>
      <c r="F201" s="111" t="s">
        <v>181</v>
      </c>
      <c r="H201" s="112">
        <v>40514</v>
      </c>
      <c r="I201" s="112">
        <v>40514</v>
      </c>
      <c r="J201" s="112"/>
      <c r="K201" s="112">
        <v>62058</v>
      </c>
      <c r="L201" s="112">
        <v>62058</v>
      </c>
      <c r="M201" s="112">
        <v>0</v>
      </c>
      <c r="N201" s="112">
        <v>0</v>
      </c>
      <c r="O201" s="112">
        <v>102572</v>
      </c>
      <c r="P201" s="112">
        <v>102572</v>
      </c>
      <c r="Q201" s="113"/>
      <c r="R201" s="121"/>
    </row>
    <row r="202" spans="1:18" s="111" customFormat="1" ht="23.1" customHeight="1" x14ac:dyDescent="0.15">
      <c r="A202" s="109" t="s">
        <v>1244</v>
      </c>
      <c r="B202" s="140" t="s">
        <v>1245</v>
      </c>
      <c r="C202" s="109" t="s">
        <v>1209</v>
      </c>
      <c r="D202" s="110" t="s">
        <v>139</v>
      </c>
      <c r="E202" s="110" t="s">
        <v>147</v>
      </c>
      <c r="F202" s="111" t="s">
        <v>132</v>
      </c>
      <c r="H202" s="112">
        <v>6220</v>
      </c>
      <c r="I202" s="112">
        <v>6220</v>
      </c>
      <c r="J202" s="112"/>
      <c r="K202" s="112">
        <v>26891</v>
      </c>
      <c r="L202" s="112">
        <v>26891</v>
      </c>
      <c r="M202" s="112">
        <v>0</v>
      </c>
      <c r="N202" s="112">
        <v>0</v>
      </c>
      <c r="O202" s="112">
        <v>33111</v>
      </c>
      <c r="P202" s="112">
        <v>33111</v>
      </c>
      <c r="Q202" s="113"/>
      <c r="R202" s="121"/>
    </row>
    <row r="203" spans="1:18" s="111" customFormat="1" ht="23.1" customHeight="1" x14ac:dyDescent="0.15">
      <c r="A203" s="109" t="s">
        <v>1247</v>
      </c>
      <c r="B203" s="140" t="s">
        <v>1248</v>
      </c>
      <c r="C203" s="109" t="s">
        <v>1214</v>
      </c>
      <c r="D203" s="110" t="s">
        <v>139</v>
      </c>
      <c r="E203" s="110" t="s">
        <v>149</v>
      </c>
      <c r="F203" s="111" t="s">
        <v>132</v>
      </c>
      <c r="H203" s="112">
        <v>8195</v>
      </c>
      <c r="I203" s="112">
        <v>8195</v>
      </c>
      <c r="J203" s="112"/>
      <c r="K203" s="112">
        <v>34958</v>
      </c>
      <c r="L203" s="112">
        <v>34958</v>
      </c>
      <c r="M203" s="112">
        <v>0</v>
      </c>
      <c r="N203" s="112">
        <v>0</v>
      </c>
      <c r="O203" s="112">
        <v>43153</v>
      </c>
      <c r="P203" s="112">
        <v>43153</v>
      </c>
      <c r="Q203" s="113"/>
      <c r="R203" s="121"/>
    </row>
    <row r="204" spans="1:18" s="111" customFormat="1" ht="23.1" customHeight="1" x14ac:dyDescent="0.15">
      <c r="A204" s="109" t="s">
        <v>1250</v>
      </c>
      <c r="B204" s="140" t="s">
        <v>1251</v>
      </c>
      <c r="C204" s="109" t="s">
        <v>1219</v>
      </c>
      <c r="D204" s="110" t="s">
        <v>156</v>
      </c>
      <c r="E204" s="110" t="s">
        <v>157</v>
      </c>
      <c r="F204" s="111" t="s">
        <v>132</v>
      </c>
      <c r="H204" s="112">
        <v>776</v>
      </c>
      <c r="I204" s="112">
        <v>776</v>
      </c>
      <c r="J204" s="112"/>
      <c r="K204" s="112">
        <v>13445</v>
      </c>
      <c r="L204" s="112">
        <v>13445</v>
      </c>
      <c r="M204" s="112">
        <v>0</v>
      </c>
      <c r="N204" s="112">
        <v>0</v>
      </c>
      <c r="O204" s="112">
        <v>14221</v>
      </c>
      <c r="P204" s="112">
        <v>14221</v>
      </c>
      <c r="Q204" s="113"/>
      <c r="R204" s="121"/>
    </row>
    <row r="205" spans="1:18" s="111" customFormat="1" ht="23.1" customHeight="1" x14ac:dyDescent="0.15">
      <c r="A205" s="109" t="s">
        <v>1254</v>
      </c>
      <c r="B205" s="140" t="s">
        <v>1255</v>
      </c>
      <c r="C205" s="109" t="s">
        <v>1223</v>
      </c>
      <c r="D205" s="110" t="s">
        <v>156</v>
      </c>
      <c r="E205" s="110" t="s">
        <v>162</v>
      </c>
      <c r="F205" s="111" t="s">
        <v>132</v>
      </c>
      <c r="H205" s="112">
        <v>1534</v>
      </c>
      <c r="I205" s="112">
        <v>1534</v>
      </c>
      <c r="J205" s="112"/>
      <c r="K205" s="112">
        <v>21513</v>
      </c>
      <c r="L205" s="112">
        <v>21513</v>
      </c>
      <c r="M205" s="112">
        <v>0</v>
      </c>
      <c r="N205" s="112">
        <v>0</v>
      </c>
      <c r="O205" s="112">
        <v>23047</v>
      </c>
      <c r="P205" s="112">
        <v>23047</v>
      </c>
      <c r="Q205" s="113"/>
      <c r="R205" s="121"/>
    </row>
    <row r="206" spans="1:18" s="111" customFormat="1" ht="23.1" customHeight="1" x14ac:dyDescent="0.15">
      <c r="A206" s="109" t="s">
        <v>1257</v>
      </c>
      <c r="B206" s="140" t="s">
        <v>1258</v>
      </c>
      <c r="C206" s="109" t="s">
        <v>1226</v>
      </c>
      <c r="D206" s="110" t="s">
        <v>1290</v>
      </c>
      <c r="E206" s="110" t="s">
        <v>157</v>
      </c>
      <c r="F206" s="111" t="s">
        <v>132</v>
      </c>
      <c r="H206" s="112">
        <v>640</v>
      </c>
      <c r="I206" s="112">
        <v>640</v>
      </c>
      <c r="J206" s="112"/>
      <c r="K206" s="112">
        <v>9412</v>
      </c>
      <c r="L206" s="112">
        <v>9412</v>
      </c>
      <c r="M206" s="112">
        <v>0</v>
      </c>
      <c r="N206" s="112">
        <v>0</v>
      </c>
      <c r="O206" s="112">
        <v>10052</v>
      </c>
      <c r="P206" s="112">
        <v>10052</v>
      </c>
      <c r="Q206" s="113"/>
      <c r="R206" s="121"/>
    </row>
    <row r="207" spans="1:18" s="111" customFormat="1" ht="23.1" customHeight="1" x14ac:dyDescent="0.15">
      <c r="A207" s="109" t="s">
        <v>1260</v>
      </c>
      <c r="B207" s="140" t="s">
        <v>1261</v>
      </c>
      <c r="C207" s="109" t="s">
        <v>1229</v>
      </c>
      <c r="D207" s="110" t="s">
        <v>166</v>
      </c>
      <c r="E207" s="110" t="s">
        <v>167</v>
      </c>
      <c r="F207" s="111" t="s">
        <v>1297</v>
      </c>
      <c r="H207" s="112">
        <v>577</v>
      </c>
      <c r="I207" s="112">
        <v>577</v>
      </c>
      <c r="J207" s="112"/>
      <c r="K207" s="112">
        <v>10756</v>
      </c>
      <c r="L207" s="112">
        <v>10756</v>
      </c>
      <c r="M207" s="112">
        <v>0</v>
      </c>
      <c r="N207" s="112">
        <v>0</v>
      </c>
      <c r="O207" s="112">
        <v>11333</v>
      </c>
      <c r="P207" s="112">
        <v>11333</v>
      </c>
      <c r="Q207" s="113"/>
      <c r="R207" s="121"/>
    </row>
    <row r="208" spans="1:18" s="111" customFormat="1" ht="23.1" customHeight="1" x14ac:dyDescent="0.15">
      <c r="A208" s="109" t="s">
        <v>1263</v>
      </c>
      <c r="B208" s="140" t="s">
        <v>1264</v>
      </c>
      <c r="C208" s="109" t="s">
        <v>1232</v>
      </c>
      <c r="D208" s="110" t="s">
        <v>166</v>
      </c>
      <c r="E208" s="110" t="s">
        <v>171</v>
      </c>
      <c r="F208" s="111" t="s">
        <v>1297</v>
      </c>
      <c r="H208" s="112">
        <v>771</v>
      </c>
      <c r="I208" s="112">
        <v>771</v>
      </c>
      <c r="J208" s="112"/>
      <c r="K208" s="112">
        <v>12907</v>
      </c>
      <c r="L208" s="112">
        <v>12907</v>
      </c>
      <c r="M208" s="112">
        <v>0</v>
      </c>
      <c r="N208" s="112">
        <v>0</v>
      </c>
      <c r="O208" s="112">
        <v>13678</v>
      </c>
      <c r="P208" s="112">
        <v>13678</v>
      </c>
      <c r="Q208" s="113"/>
      <c r="R208" s="121"/>
    </row>
    <row r="209" spans="1:18" s="111" customFormat="1" ht="23.1" customHeight="1" x14ac:dyDescent="0.15">
      <c r="A209" s="109" t="s">
        <v>1266</v>
      </c>
      <c r="B209" s="140" t="s">
        <v>1267</v>
      </c>
      <c r="C209" s="109" t="s">
        <v>1235</v>
      </c>
      <c r="D209" s="110" t="s">
        <v>175</v>
      </c>
      <c r="E209" s="110" t="s">
        <v>2255</v>
      </c>
      <c r="F209" s="111" t="s">
        <v>132</v>
      </c>
      <c r="H209" s="112">
        <v>628</v>
      </c>
      <c r="I209" s="112">
        <v>628</v>
      </c>
      <c r="J209" s="112"/>
      <c r="K209" s="112">
        <v>7242</v>
      </c>
      <c r="L209" s="112">
        <v>7242</v>
      </c>
      <c r="M209" s="112">
        <v>0</v>
      </c>
      <c r="N209" s="112">
        <v>0</v>
      </c>
      <c r="O209" s="112">
        <v>7870</v>
      </c>
      <c r="P209" s="112">
        <v>7870</v>
      </c>
      <c r="Q209" s="113"/>
      <c r="R209" s="121"/>
    </row>
    <row r="210" spans="1:18" s="111" customFormat="1" ht="23.1" customHeight="1" x14ac:dyDescent="0.15">
      <c r="A210" s="109" t="s">
        <v>1269</v>
      </c>
      <c r="B210" s="140" t="s">
        <v>1270</v>
      </c>
      <c r="C210" s="109" t="s">
        <v>1238</v>
      </c>
      <c r="D210" s="110" t="s">
        <v>175</v>
      </c>
      <c r="E210" s="110" t="s">
        <v>2256</v>
      </c>
      <c r="F210" s="111" t="s">
        <v>132</v>
      </c>
      <c r="H210" s="112">
        <v>893</v>
      </c>
      <c r="I210" s="112">
        <v>893</v>
      </c>
      <c r="J210" s="112"/>
      <c r="K210" s="112">
        <v>8874</v>
      </c>
      <c r="L210" s="112">
        <v>8874</v>
      </c>
      <c r="M210" s="112">
        <v>0</v>
      </c>
      <c r="N210" s="112">
        <v>0</v>
      </c>
      <c r="O210" s="112">
        <v>9767</v>
      </c>
      <c r="P210" s="112">
        <v>9767</v>
      </c>
      <c r="Q210" s="113"/>
      <c r="R210" s="121"/>
    </row>
    <row r="211" spans="1:18" s="111" customFormat="1" ht="23.1" customHeight="1" x14ac:dyDescent="0.15">
      <c r="A211" s="109" t="s">
        <v>1272</v>
      </c>
      <c r="B211" s="140" t="s">
        <v>1273</v>
      </c>
      <c r="C211" s="109" t="s">
        <v>1241</v>
      </c>
      <c r="D211" s="110" t="s">
        <v>175</v>
      </c>
      <c r="E211" s="110" t="s">
        <v>2264</v>
      </c>
      <c r="F211" s="111" t="s">
        <v>132</v>
      </c>
      <c r="H211" s="112">
        <v>993</v>
      </c>
      <c r="I211" s="112">
        <v>993</v>
      </c>
      <c r="J211" s="112"/>
      <c r="K211" s="112">
        <v>5916</v>
      </c>
      <c r="L211" s="112">
        <v>5916</v>
      </c>
      <c r="M211" s="112">
        <v>0</v>
      </c>
      <c r="N211" s="112">
        <v>0</v>
      </c>
      <c r="O211" s="112">
        <v>6909</v>
      </c>
      <c r="P211" s="112">
        <v>6909</v>
      </c>
      <c r="Q211" s="113"/>
      <c r="R211" s="121"/>
    </row>
    <row r="212" spans="1:18" s="111" customFormat="1" ht="23.1" customHeight="1" x14ac:dyDescent="0.15">
      <c r="A212" s="109" t="s">
        <v>1275</v>
      </c>
      <c r="B212" s="140" t="s">
        <v>1276</v>
      </c>
      <c r="C212" s="109" t="s">
        <v>1246</v>
      </c>
      <c r="D212" s="110" t="s">
        <v>179</v>
      </c>
      <c r="E212" s="110" t="s">
        <v>192</v>
      </c>
      <c r="F212" s="111" t="s">
        <v>132</v>
      </c>
      <c r="H212" s="112">
        <v>964</v>
      </c>
      <c r="I212" s="112">
        <v>964</v>
      </c>
      <c r="J212" s="112"/>
      <c r="K212" s="112">
        <v>11832</v>
      </c>
      <c r="L212" s="112">
        <v>11832</v>
      </c>
      <c r="M212" s="112">
        <v>0</v>
      </c>
      <c r="N212" s="112">
        <v>0</v>
      </c>
      <c r="O212" s="112">
        <v>12796</v>
      </c>
      <c r="P212" s="112">
        <v>12796</v>
      </c>
      <c r="Q212" s="113"/>
      <c r="R212" s="121"/>
    </row>
    <row r="213" spans="1:18" s="111" customFormat="1" ht="23.1" customHeight="1" x14ac:dyDescent="0.15">
      <c r="A213" s="109" t="s">
        <v>1278</v>
      </c>
      <c r="B213" s="140" t="s">
        <v>1279</v>
      </c>
      <c r="C213" s="109" t="s">
        <v>1249</v>
      </c>
      <c r="D213" s="110" t="s">
        <v>179</v>
      </c>
      <c r="E213" s="110" t="s">
        <v>2280</v>
      </c>
      <c r="F213" s="111" t="s">
        <v>132</v>
      </c>
      <c r="H213" s="112">
        <v>4423</v>
      </c>
      <c r="I213" s="112">
        <v>4423</v>
      </c>
      <c r="J213" s="112"/>
      <c r="K213" s="112">
        <v>23395</v>
      </c>
      <c r="L213" s="112">
        <v>23395</v>
      </c>
      <c r="M213" s="112">
        <v>0</v>
      </c>
      <c r="N213" s="112">
        <v>0</v>
      </c>
      <c r="O213" s="112">
        <v>27818</v>
      </c>
      <c r="P213" s="112">
        <v>27818</v>
      </c>
      <c r="Q213" s="113"/>
      <c r="R213" s="121"/>
    </row>
    <row r="214" spans="1:18" s="111" customFormat="1" ht="23.1" customHeight="1" x14ac:dyDescent="0.15">
      <c r="A214" s="109" t="s">
        <v>1281</v>
      </c>
      <c r="B214" s="140" t="s">
        <v>1282</v>
      </c>
      <c r="C214" s="109" t="s">
        <v>1252</v>
      </c>
      <c r="D214" s="110" t="s">
        <v>1323</v>
      </c>
      <c r="E214" s="110" t="s">
        <v>252</v>
      </c>
      <c r="F214" s="111" t="s">
        <v>181</v>
      </c>
      <c r="H214" s="112">
        <v>1885</v>
      </c>
      <c r="I214" s="112">
        <v>1885</v>
      </c>
      <c r="J214" s="112"/>
      <c r="K214" s="112">
        <v>32269</v>
      </c>
      <c r="L214" s="112">
        <v>32269</v>
      </c>
      <c r="M214" s="112">
        <v>0</v>
      </c>
      <c r="N214" s="112">
        <v>0</v>
      </c>
      <c r="O214" s="112">
        <v>34154</v>
      </c>
      <c r="P214" s="112">
        <v>34154</v>
      </c>
      <c r="Q214" s="113"/>
      <c r="R214" s="121"/>
    </row>
    <row r="215" spans="1:18" s="111" customFormat="1" ht="23.1" customHeight="1" x14ac:dyDescent="0.15">
      <c r="A215" s="109" t="s">
        <v>1284</v>
      </c>
      <c r="B215" s="140" t="s">
        <v>1285</v>
      </c>
      <c r="C215" s="109" t="s">
        <v>1256</v>
      </c>
      <c r="D215" s="110" t="s">
        <v>1323</v>
      </c>
      <c r="E215" s="110" t="s">
        <v>257</v>
      </c>
      <c r="F215" s="111" t="s">
        <v>181</v>
      </c>
      <c r="H215" s="112">
        <v>2231</v>
      </c>
      <c r="I215" s="112">
        <v>2231</v>
      </c>
      <c r="J215" s="112"/>
      <c r="K215" s="112">
        <v>32269</v>
      </c>
      <c r="L215" s="112">
        <v>32269</v>
      </c>
      <c r="M215" s="112">
        <v>0</v>
      </c>
      <c r="N215" s="112">
        <v>0</v>
      </c>
      <c r="O215" s="112">
        <v>34500</v>
      </c>
      <c r="P215" s="112">
        <v>34500</v>
      </c>
      <c r="Q215" s="113"/>
      <c r="R215" s="121"/>
    </row>
    <row r="216" spans="1:18" s="111" customFormat="1" ht="23.1" customHeight="1" x14ac:dyDescent="0.15">
      <c r="A216" s="109" t="s">
        <v>1287</v>
      </c>
      <c r="B216" s="140" t="s">
        <v>1288</v>
      </c>
      <c r="C216" s="109" t="s">
        <v>1259</v>
      </c>
      <c r="D216" s="110" t="s">
        <v>259</v>
      </c>
      <c r="E216" s="110" t="s">
        <v>260</v>
      </c>
      <c r="F216" s="111" t="s">
        <v>181</v>
      </c>
      <c r="H216" s="112">
        <v>2205</v>
      </c>
      <c r="I216" s="112">
        <v>2205</v>
      </c>
      <c r="J216" s="112"/>
      <c r="K216" s="112">
        <v>53783</v>
      </c>
      <c r="L216" s="112">
        <v>53783</v>
      </c>
      <c r="M216" s="112">
        <v>0</v>
      </c>
      <c r="N216" s="112">
        <v>0</v>
      </c>
      <c r="O216" s="112">
        <v>55988</v>
      </c>
      <c r="P216" s="112">
        <v>55988</v>
      </c>
      <c r="Q216" s="113"/>
      <c r="R216" s="121"/>
    </row>
    <row r="217" spans="1:18" s="111" customFormat="1" ht="23.1" customHeight="1" x14ac:dyDescent="0.15">
      <c r="A217" s="109" t="s">
        <v>1291</v>
      </c>
      <c r="B217" s="140" t="s">
        <v>1292</v>
      </c>
      <c r="C217" s="109" t="s">
        <v>1262</v>
      </c>
      <c r="D217" s="110" t="s">
        <v>259</v>
      </c>
      <c r="E217" s="110" t="s">
        <v>262</v>
      </c>
      <c r="F217" s="111" t="s">
        <v>181</v>
      </c>
      <c r="H217" s="112">
        <v>2339</v>
      </c>
      <c r="I217" s="112">
        <v>2339</v>
      </c>
      <c r="J217" s="112"/>
      <c r="K217" s="112">
        <v>53783</v>
      </c>
      <c r="L217" s="112">
        <v>53783</v>
      </c>
      <c r="M217" s="112">
        <v>0</v>
      </c>
      <c r="N217" s="112">
        <v>0</v>
      </c>
      <c r="O217" s="112">
        <v>56122</v>
      </c>
      <c r="P217" s="112">
        <v>56122</v>
      </c>
      <c r="Q217" s="113"/>
      <c r="R217" s="121"/>
    </row>
    <row r="218" spans="1:18" s="111" customFormat="1" ht="23.1" customHeight="1" x14ac:dyDescent="0.15">
      <c r="A218" s="109" t="s">
        <v>1294</v>
      </c>
      <c r="B218" s="140" t="s">
        <v>1295</v>
      </c>
      <c r="C218" s="109" t="s">
        <v>1265</v>
      </c>
      <c r="D218" s="110" t="s">
        <v>273</v>
      </c>
      <c r="E218" s="110" t="s">
        <v>274</v>
      </c>
      <c r="F218" s="111" t="s">
        <v>275</v>
      </c>
      <c r="H218" s="112">
        <v>3012</v>
      </c>
      <c r="I218" s="112">
        <v>3012</v>
      </c>
      <c r="J218" s="112"/>
      <c r="K218" s="112">
        <v>10756</v>
      </c>
      <c r="L218" s="112">
        <v>10756</v>
      </c>
      <c r="M218" s="112">
        <v>0</v>
      </c>
      <c r="N218" s="112">
        <v>0</v>
      </c>
      <c r="O218" s="112">
        <v>13768</v>
      </c>
      <c r="P218" s="112">
        <v>13768</v>
      </c>
      <c r="Q218" s="113"/>
      <c r="R218" s="121"/>
    </row>
    <row r="219" spans="1:18" s="111" customFormat="1" ht="23.1" customHeight="1" x14ac:dyDescent="0.15">
      <c r="A219" s="109" t="s">
        <v>1298</v>
      </c>
      <c r="B219" s="140" t="s">
        <v>1299</v>
      </c>
      <c r="C219" s="109" t="s">
        <v>1268</v>
      </c>
      <c r="D219" s="110" t="s">
        <v>277</v>
      </c>
      <c r="E219" s="110" t="s">
        <v>2281</v>
      </c>
      <c r="F219" s="111" t="s">
        <v>181</v>
      </c>
      <c r="H219" s="112">
        <v>4232</v>
      </c>
      <c r="I219" s="112">
        <v>4232</v>
      </c>
      <c r="J219" s="112"/>
      <c r="K219" s="112">
        <v>45715</v>
      </c>
      <c r="L219" s="112">
        <v>45715</v>
      </c>
      <c r="M219" s="112">
        <v>0</v>
      </c>
      <c r="N219" s="112">
        <v>0</v>
      </c>
      <c r="O219" s="112">
        <v>49947</v>
      </c>
      <c r="P219" s="112">
        <v>49947</v>
      </c>
      <c r="Q219" s="113"/>
      <c r="R219" s="121"/>
    </row>
    <row r="220" spans="1:18" s="111" customFormat="1" ht="23.1" customHeight="1" x14ac:dyDescent="0.15">
      <c r="A220" s="109" t="s">
        <v>1301</v>
      </c>
      <c r="B220" s="140" t="s">
        <v>1302</v>
      </c>
      <c r="C220" s="109" t="s">
        <v>1271</v>
      </c>
      <c r="D220" s="110" t="s">
        <v>379</v>
      </c>
      <c r="E220" s="110" t="s">
        <v>380</v>
      </c>
      <c r="F220" s="111" t="s">
        <v>132</v>
      </c>
      <c r="H220" s="112">
        <v>617</v>
      </c>
      <c r="I220" s="112">
        <v>617</v>
      </c>
      <c r="J220" s="112"/>
      <c r="K220" s="112">
        <v>2151</v>
      </c>
      <c r="L220" s="112">
        <v>2151</v>
      </c>
      <c r="M220" s="112">
        <v>0</v>
      </c>
      <c r="N220" s="112">
        <v>0</v>
      </c>
      <c r="O220" s="112">
        <v>2768</v>
      </c>
      <c r="P220" s="112">
        <v>2768</v>
      </c>
      <c r="Q220" s="113"/>
      <c r="R220" s="121"/>
    </row>
    <row r="221" spans="1:18" s="111" customFormat="1" ht="23.1" customHeight="1" x14ac:dyDescent="0.15">
      <c r="A221" s="109" t="s">
        <v>1304</v>
      </c>
      <c r="B221" s="140" t="s">
        <v>1305</v>
      </c>
      <c r="C221" s="109" t="s">
        <v>1274</v>
      </c>
      <c r="D221" s="110" t="s">
        <v>379</v>
      </c>
      <c r="E221" s="110" t="s">
        <v>385</v>
      </c>
      <c r="F221" s="111" t="s">
        <v>132</v>
      </c>
      <c r="H221" s="112">
        <v>633</v>
      </c>
      <c r="I221" s="112">
        <v>633</v>
      </c>
      <c r="J221" s="112"/>
      <c r="K221" s="112">
        <v>2689</v>
      </c>
      <c r="L221" s="112">
        <v>2689</v>
      </c>
      <c r="M221" s="112">
        <v>0</v>
      </c>
      <c r="N221" s="112">
        <v>0</v>
      </c>
      <c r="O221" s="112">
        <v>3322</v>
      </c>
      <c r="P221" s="112">
        <v>3322</v>
      </c>
      <c r="Q221" s="113"/>
      <c r="R221" s="121"/>
    </row>
    <row r="222" spans="1:18" s="111" customFormat="1" ht="23.1" customHeight="1" x14ac:dyDescent="0.15">
      <c r="A222" s="109" t="s">
        <v>1308</v>
      </c>
      <c r="B222" s="140" t="s">
        <v>1309</v>
      </c>
      <c r="C222" s="109" t="s">
        <v>1277</v>
      </c>
      <c r="D222" s="110" t="s">
        <v>387</v>
      </c>
      <c r="E222" s="110" t="s">
        <v>388</v>
      </c>
      <c r="F222" s="111" t="s">
        <v>132</v>
      </c>
      <c r="H222" s="112">
        <v>1104</v>
      </c>
      <c r="I222" s="112">
        <v>1104</v>
      </c>
      <c r="J222" s="112"/>
      <c r="K222" s="112">
        <v>2420</v>
      </c>
      <c r="L222" s="112">
        <v>2420</v>
      </c>
      <c r="M222" s="112">
        <v>0</v>
      </c>
      <c r="N222" s="112">
        <v>0</v>
      </c>
      <c r="O222" s="112">
        <v>3524</v>
      </c>
      <c r="P222" s="112">
        <v>3524</v>
      </c>
      <c r="Q222" s="113"/>
      <c r="R222" s="121"/>
    </row>
    <row r="223" spans="1:18" s="111" customFormat="1" ht="23.1" customHeight="1" x14ac:dyDescent="0.15">
      <c r="A223" s="109" t="s">
        <v>1311</v>
      </c>
      <c r="B223" s="140" t="s">
        <v>1312</v>
      </c>
      <c r="C223" s="109" t="s">
        <v>1280</v>
      </c>
      <c r="D223" s="110" t="s">
        <v>387</v>
      </c>
      <c r="E223" s="110" t="s">
        <v>394</v>
      </c>
      <c r="F223" s="111" t="s">
        <v>132</v>
      </c>
      <c r="H223" s="112">
        <v>2195</v>
      </c>
      <c r="I223" s="112">
        <v>2195</v>
      </c>
      <c r="J223" s="112"/>
      <c r="K223" s="112">
        <v>2420</v>
      </c>
      <c r="L223" s="112">
        <v>2420</v>
      </c>
      <c r="M223" s="112">
        <v>0</v>
      </c>
      <c r="N223" s="112">
        <v>0</v>
      </c>
      <c r="O223" s="112">
        <v>4615</v>
      </c>
      <c r="P223" s="112">
        <v>4615</v>
      </c>
      <c r="Q223" s="113"/>
      <c r="R223" s="121"/>
    </row>
    <row r="224" spans="1:18" s="111" customFormat="1" ht="23.1" customHeight="1" x14ac:dyDescent="0.15">
      <c r="A224" s="109" t="s">
        <v>1314</v>
      </c>
      <c r="B224" s="140" t="s">
        <v>1315</v>
      </c>
      <c r="C224" s="109" t="s">
        <v>1283</v>
      </c>
      <c r="D224" s="110" t="s">
        <v>387</v>
      </c>
      <c r="E224" s="110" t="s">
        <v>396</v>
      </c>
      <c r="F224" s="111" t="s">
        <v>132</v>
      </c>
      <c r="H224" s="112">
        <v>2769</v>
      </c>
      <c r="I224" s="112">
        <v>2769</v>
      </c>
      <c r="J224" s="112"/>
      <c r="K224" s="112">
        <v>2823</v>
      </c>
      <c r="L224" s="112">
        <v>2823</v>
      </c>
      <c r="M224" s="112">
        <v>0</v>
      </c>
      <c r="N224" s="112">
        <v>0</v>
      </c>
      <c r="O224" s="112">
        <v>5592</v>
      </c>
      <c r="P224" s="112">
        <v>5592</v>
      </c>
      <c r="Q224" s="113" t="s">
        <v>102</v>
      </c>
      <c r="R224" s="121"/>
    </row>
    <row r="225" spans="1:18" s="111" customFormat="1" ht="23.1" customHeight="1" x14ac:dyDescent="0.15">
      <c r="A225" s="109" t="s">
        <v>1317</v>
      </c>
      <c r="B225" s="140" t="s">
        <v>1318</v>
      </c>
      <c r="C225" s="109" t="s">
        <v>1286</v>
      </c>
      <c r="D225" s="110" t="s">
        <v>387</v>
      </c>
      <c r="E225" s="110" t="s">
        <v>398</v>
      </c>
      <c r="F225" s="111" t="s">
        <v>132</v>
      </c>
      <c r="H225" s="112">
        <v>8136</v>
      </c>
      <c r="I225" s="112">
        <v>8136</v>
      </c>
      <c r="J225" s="112"/>
      <c r="K225" s="112">
        <v>3226</v>
      </c>
      <c r="L225" s="112">
        <v>3226</v>
      </c>
      <c r="M225" s="112">
        <v>0</v>
      </c>
      <c r="N225" s="112">
        <v>0</v>
      </c>
      <c r="O225" s="112">
        <v>11362</v>
      </c>
      <c r="P225" s="112">
        <v>11362</v>
      </c>
      <c r="Q225" s="113" t="s">
        <v>68</v>
      </c>
      <c r="R225" s="121"/>
    </row>
    <row r="226" spans="1:18" s="111" customFormat="1" ht="23.1" customHeight="1" x14ac:dyDescent="0.15">
      <c r="A226" s="109" t="s">
        <v>1320</v>
      </c>
      <c r="B226" s="140" t="s">
        <v>1321</v>
      </c>
      <c r="C226" s="109" t="s">
        <v>1289</v>
      </c>
      <c r="D226" s="110" t="s">
        <v>404</v>
      </c>
      <c r="E226" s="110" t="s">
        <v>405</v>
      </c>
      <c r="F226" s="111" t="s">
        <v>132</v>
      </c>
      <c r="H226" s="112">
        <v>11051</v>
      </c>
      <c r="I226" s="112">
        <v>11051</v>
      </c>
      <c r="J226" s="112"/>
      <c r="K226" s="112">
        <v>2151</v>
      </c>
      <c r="L226" s="112">
        <v>2151</v>
      </c>
      <c r="M226" s="112">
        <v>0</v>
      </c>
      <c r="N226" s="112">
        <v>0</v>
      </c>
      <c r="O226" s="112">
        <v>13202</v>
      </c>
      <c r="P226" s="112">
        <v>13202</v>
      </c>
      <c r="Q226" s="113"/>
      <c r="R226" s="121"/>
    </row>
    <row r="227" spans="1:18" s="111" customFormat="1" ht="23.1" customHeight="1" x14ac:dyDescent="0.15">
      <c r="A227" s="109" t="s">
        <v>1324</v>
      </c>
      <c r="B227" s="140" t="s">
        <v>1325</v>
      </c>
      <c r="C227" s="109" t="s">
        <v>1293</v>
      </c>
      <c r="D227" s="110" t="s">
        <v>2257</v>
      </c>
      <c r="E227" s="110" t="s">
        <v>2258</v>
      </c>
      <c r="F227" s="111" t="s">
        <v>132</v>
      </c>
      <c r="H227" s="112">
        <v>2348</v>
      </c>
      <c r="I227" s="112">
        <v>2348</v>
      </c>
      <c r="J227" s="112"/>
      <c r="K227" s="112">
        <v>4564</v>
      </c>
      <c r="L227" s="112">
        <v>4564</v>
      </c>
      <c r="M227" s="112">
        <v>0</v>
      </c>
      <c r="N227" s="112">
        <v>0</v>
      </c>
      <c r="O227" s="112">
        <v>6912</v>
      </c>
      <c r="P227" s="112">
        <v>6912</v>
      </c>
      <c r="Q227" s="113"/>
      <c r="R227" s="121"/>
    </row>
    <row r="228" spans="1:18" s="111" customFormat="1" ht="23.1" customHeight="1" x14ac:dyDescent="0.15">
      <c r="A228" s="109" t="s">
        <v>1327</v>
      </c>
      <c r="B228" s="140" t="s">
        <v>1328</v>
      </c>
      <c r="C228" s="109" t="s">
        <v>1296</v>
      </c>
      <c r="D228" s="110" t="s">
        <v>2257</v>
      </c>
      <c r="E228" s="110" t="s">
        <v>2259</v>
      </c>
      <c r="F228" s="111" t="s">
        <v>132</v>
      </c>
      <c r="H228" s="112">
        <v>2334</v>
      </c>
      <c r="I228" s="112">
        <v>2334</v>
      </c>
      <c r="J228" s="112"/>
      <c r="K228" s="112">
        <v>4108</v>
      </c>
      <c r="L228" s="112">
        <v>4108</v>
      </c>
      <c r="M228" s="112">
        <v>0</v>
      </c>
      <c r="N228" s="112">
        <v>0</v>
      </c>
      <c r="O228" s="112">
        <v>6442</v>
      </c>
      <c r="P228" s="112">
        <v>6442</v>
      </c>
      <c r="Q228" s="113"/>
      <c r="R228" s="121"/>
    </row>
    <row r="229" spans="1:18" s="111" customFormat="1" ht="23.1" customHeight="1" x14ac:dyDescent="0.15">
      <c r="A229" s="109" t="s">
        <v>1330</v>
      </c>
      <c r="B229" s="140" t="s">
        <v>1331</v>
      </c>
      <c r="C229" s="109" t="s">
        <v>1300</v>
      </c>
      <c r="D229" s="110" t="s">
        <v>2265</v>
      </c>
      <c r="E229" s="110" t="s">
        <v>424</v>
      </c>
      <c r="F229" s="111" t="s">
        <v>132</v>
      </c>
      <c r="H229" s="112">
        <v>8220</v>
      </c>
      <c r="I229" s="112">
        <v>8220</v>
      </c>
      <c r="J229" s="112"/>
      <c r="K229" s="112">
        <v>5914</v>
      </c>
      <c r="L229" s="112">
        <v>5914</v>
      </c>
      <c r="M229" s="112">
        <v>0</v>
      </c>
      <c r="N229" s="112">
        <v>0</v>
      </c>
      <c r="O229" s="112">
        <v>14134</v>
      </c>
      <c r="P229" s="112">
        <v>14134</v>
      </c>
      <c r="Q229" s="113"/>
      <c r="R229" s="121"/>
    </row>
    <row r="230" spans="1:18" s="111" customFormat="1" ht="23.1" customHeight="1" x14ac:dyDescent="0.15">
      <c r="A230" s="109" t="s">
        <v>1333</v>
      </c>
      <c r="B230" s="140" t="s">
        <v>1334</v>
      </c>
      <c r="C230" s="109" t="s">
        <v>1303</v>
      </c>
      <c r="D230" s="110" t="s">
        <v>417</v>
      </c>
      <c r="E230" s="110" t="s">
        <v>420</v>
      </c>
      <c r="F230" s="111" t="s">
        <v>132</v>
      </c>
      <c r="H230" s="112">
        <v>3877</v>
      </c>
      <c r="I230" s="112">
        <v>3877</v>
      </c>
      <c r="J230" s="112"/>
      <c r="K230" s="112">
        <v>8709</v>
      </c>
      <c r="L230" s="112">
        <v>8709</v>
      </c>
      <c r="M230" s="112">
        <v>0</v>
      </c>
      <c r="N230" s="112">
        <v>0</v>
      </c>
      <c r="O230" s="112">
        <v>12586</v>
      </c>
      <c r="P230" s="112">
        <v>12586</v>
      </c>
      <c r="Q230" s="113"/>
      <c r="R230" s="121"/>
    </row>
    <row r="231" spans="1:18" s="111" customFormat="1" ht="23.1" customHeight="1" x14ac:dyDescent="0.15">
      <c r="A231" s="109" t="s">
        <v>1336</v>
      </c>
      <c r="B231" s="140" t="s">
        <v>1337</v>
      </c>
      <c r="C231" s="109" t="s">
        <v>1306</v>
      </c>
      <c r="D231" s="110" t="s">
        <v>417</v>
      </c>
      <c r="E231" s="110" t="s">
        <v>424</v>
      </c>
      <c r="F231" s="111" t="s">
        <v>132</v>
      </c>
      <c r="H231" s="112">
        <v>8637</v>
      </c>
      <c r="I231" s="112">
        <v>8637</v>
      </c>
      <c r="J231" s="112"/>
      <c r="K231" s="112">
        <v>14716</v>
      </c>
      <c r="L231" s="112">
        <v>14716</v>
      </c>
      <c r="M231" s="112">
        <v>0</v>
      </c>
      <c r="N231" s="112">
        <v>0</v>
      </c>
      <c r="O231" s="112">
        <v>23353</v>
      </c>
      <c r="P231" s="112">
        <v>23353</v>
      </c>
      <c r="Q231" s="113"/>
      <c r="R231" s="121"/>
    </row>
    <row r="232" spans="1:18" s="111" customFormat="1" ht="23.1" customHeight="1" x14ac:dyDescent="0.15">
      <c r="A232" s="109" t="s">
        <v>1339</v>
      </c>
      <c r="B232" s="140" t="s">
        <v>1340</v>
      </c>
      <c r="C232" s="109" t="s">
        <v>1310</v>
      </c>
      <c r="D232" s="110" t="s">
        <v>417</v>
      </c>
      <c r="E232" s="110" t="s">
        <v>428</v>
      </c>
      <c r="F232" s="111" t="s">
        <v>132</v>
      </c>
      <c r="H232" s="112">
        <v>21401</v>
      </c>
      <c r="I232" s="112">
        <v>21401</v>
      </c>
      <c r="J232" s="112"/>
      <c r="K232" s="112">
        <v>23426</v>
      </c>
      <c r="L232" s="112">
        <v>23426</v>
      </c>
      <c r="M232" s="112">
        <v>0</v>
      </c>
      <c r="N232" s="112">
        <v>0</v>
      </c>
      <c r="O232" s="112">
        <v>44827</v>
      </c>
      <c r="P232" s="112">
        <v>44827</v>
      </c>
      <c r="Q232" s="113"/>
      <c r="R232" s="121"/>
    </row>
    <row r="233" spans="1:18" s="111" customFormat="1" ht="23.1" customHeight="1" x14ac:dyDescent="0.15">
      <c r="A233" s="109" t="s">
        <v>1342</v>
      </c>
      <c r="B233" s="140" t="s">
        <v>1343</v>
      </c>
      <c r="C233" s="109" t="s">
        <v>1313</v>
      </c>
      <c r="D233" s="110" t="s">
        <v>440</v>
      </c>
      <c r="E233" s="110" t="s">
        <v>441</v>
      </c>
      <c r="F233" s="111" t="s">
        <v>132</v>
      </c>
      <c r="H233" s="112">
        <v>6240</v>
      </c>
      <c r="I233" s="112">
        <v>6240</v>
      </c>
      <c r="J233" s="112"/>
      <c r="K233" s="112">
        <v>8559</v>
      </c>
      <c r="L233" s="112">
        <v>8559</v>
      </c>
      <c r="M233" s="112">
        <v>0</v>
      </c>
      <c r="N233" s="112">
        <v>0</v>
      </c>
      <c r="O233" s="112">
        <v>14799</v>
      </c>
      <c r="P233" s="112">
        <v>14799</v>
      </c>
      <c r="Q233" s="113"/>
      <c r="R233" s="121"/>
    </row>
    <row r="234" spans="1:18" s="111" customFormat="1" ht="23.1" customHeight="1" x14ac:dyDescent="0.15">
      <c r="A234" s="109" t="s">
        <v>1345</v>
      </c>
      <c r="B234" s="140" t="s">
        <v>1346</v>
      </c>
      <c r="C234" s="109" t="s">
        <v>1316</v>
      </c>
      <c r="D234" s="110" t="s">
        <v>454</v>
      </c>
      <c r="E234" s="110" t="s">
        <v>455</v>
      </c>
      <c r="F234" s="111" t="s">
        <v>132</v>
      </c>
      <c r="H234" s="112">
        <v>633</v>
      </c>
      <c r="I234" s="112">
        <v>633</v>
      </c>
      <c r="J234" s="112"/>
      <c r="K234" s="112">
        <v>6501</v>
      </c>
      <c r="L234" s="112">
        <v>6501</v>
      </c>
      <c r="M234" s="112">
        <v>0</v>
      </c>
      <c r="N234" s="112">
        <v>0</v>
      </c>
      <c r="O234" s="112">
        <v>7134</v>
      </c>
      <c r="P234" s="112">
        <v>7134</v>
      </c>
      <c r="Q234" s="113"/>
      <c r="R234" s="121"/>
    </row>
    <row r="235" spans="1:18" s="111" customFormat="1" ht="23.1" customHeight="1" x14ac:dyDescent="0.15">
      <c r="A235" s="109" t="s">
        <v>1349</v>
      </c>
      <c r="B235" s="140" t="s">
        <v>1350</v>
      </c>
      <c r="C235" s="109" t="s">
        <v>1319</v>
      </c>
      <c r="D235" s="110" t="s">
        <v>461</v>
      </c>
      <c r="E235" s="110" t="s">
        <v>467</v>
      </c>
      <c r="F235" s="111" t="s">
        <v>181</v>
      </c>
      <c r="H235" s="112">
        <v>2538</v>
      </c>
      <c r="I235" s="112">
        <v>2538</v>
      </c>
      <c r="J235" s="112"/>
      <c r="K235" s="112">
        <v>22857</v>
      </c>
      <c r="L235" s="112">
        <v>22857</v>
      </c>
      <c r="M235" s="112">
        <v>0</v>
      </c>
      <c r="N235" s="112">
        <v>0</v>
      </c>
      <c r="O235" s="112">
        <v>25395</v>
      </c>
      <c r="P235" s="112">
        <v>25395</v>
      </c>
      <c r="Q235" s="113"/>
      <c r="R235" s="121"/>
    </row>
    <row r="236" spans="1:18" s="111" customFormat="1" ht="23.1" customHeight="1" x14ac:dyDescent="0.15">
      <c r="A236" s="109" t="s">
        <v>1352</v>
      </c>
      <c r="B236" s="140" t="s">
        <v>1353</v>
      </c>
      <c r="C236" s="109" t="s">
        <v>1322</v>
      </c>
      <c r="D236" s="110" t="s">
        <v>461</v>
      </c>
      <c r="E236" s="110" t="s">
        <v>471</v>
      </c>
      <c r="F236" s="111" t="s">
        <v>181</v>
      </c>
      <c r="H236" s="112">
        <v>2255</v>
      </c>
      <c r="I236" s="112">
        <v>2255</v>
      </c>
      <c r="J236" s="112"/>
      <c r="K236" s="112">
        <v>22857</v>
      </c>
      <c r="L236" s="112">
        <v>22857</v>
      </c>
      <c r="M236" s="112">
        <v>0</v>
      </c>
      <c r="N236" s="112">
        <v>0</v>
      </c>
      <c r="O236" s="112">
        <v>25112</v>
      </c>
      <c r="P236" s="112">
        <v>25112</v>
      </c>
      <c r="Q236" s="113"/>
      <c r="R236" s="121"/>
    </row>
    <row r="237" spans="1:18" s="111" customFormat="1" ht="23.1" customHeight="1" x14ac:dyDescent="0.15">
      <c r="A237" s="109" t="s">
        <v>1355</v>
      </c>
      <c r="B237" s="140" t="s">
        <v>1356</v>
      </c>
      <c r="C237" s="109" t="s">
        <v>1326</v>
      </c>
      <c r="D237" s="110" t="s">
        <v>475</v>
      </c>
      <c r="E237" s="110" t="s">
        <v>476</v>
      </c>
      <c r="F237" s="111" t="s">
        <v>181</v>
      </c>
      <c r="H237" s="112">
        <v>1580</v>
      </c>
      <c r="I237" s="112">
        <v>1580</v>
      </c>
      <c r="J237" s="112"/>
      <c r="K237" s="112">
        <v>21513</v>
      </c>
      <c r="L237" s="112">
        <v>21513</v>
      </c>
      <c r="M237" s="112">
        <v>0</v>
      </c>
      <c r="N237" s="112">
        <v>0</v>
      </c>
      <c r="O237" s="112">
        <v>23093</v>
      </c>
      <c r="P237" s="112">
        <v>23093</v>
      </c>
      <c r="Q237" s="113"/>
      <c r="R237" s="121"/>
    </row>
    <row r="238" spans="1:18" s="111" customFormat="1" ht="23.1" customHeight="1" x14ac:dyDescent="0.15">
      <c r="A238" s="109" t="s">
        <v>1358</v>
      </c>
      <c r="B238" s="140" t="s">
        <v>1359</v>
      </c>
      <c r="C238" s="109" t="s">
        <v>1329</v>
      </c>
      <c r="D238" s="110" t="s">
        <v>475</v>
      </c>
      <c r="E238" s="110" t="s">
        <v>480</v>
      </c>
      <c r="F238" s="111" t="s">
        <v>181</v>
      </c>
      <c r="H238" s="112">
        <v>2030</v>
      </c>
      <c r="I238" s="112">
        <v>2030</v>
      </c>
      <c r="J238" s="112"/>
      <c r="K238" s="112">
        <v>21513</v>
      </c>
      <c r="L238" s="112">
        <v>21513</v>
      </c>
      <c r="M238" s="112">
        <v>0</v>
      </c>
      <c r="N238" s="112">
        <v>0</v>
      </c>
      <c r="O238" s="112">
        <v>23543</v>
      </c>
      <c r="P238" s="112">
        <v>23543</v>
      </c>
      <c r="Q238" s="113"/>
      <c r="R238" s="121"/>
    </row>
    <row r="239" spans="1:18" s="111" customFormat="1" ht="23.1" customHeight="1" x14ac:dyDescent="0.15">
      <c r="A239" s="109" t="s">
        <v>1361</v>
      </c>
      <c r="B239" s="140" t="s">
        <v>1362</v>
      </c>
      <c r="C239" s="109" t="s">
        <v>1332</v>
      </c>
      <c r="D239" s="110" t="s">
        <v>482</v>
      </c>
      <c r="E239" s="110" t="s">
        <v>476</v>
      </c>
      <c r="F239" s="111" t="s">
        <v>181</v>
      </c>
      <c r="H239" s="112">
        <v>2682</v>
      </c>
      <c r="I239" s="112">
        <v>2682</v>
      </c>
      <c r="J239" s="112"/>
      <c r="K239" s="112">
        <v>21513</v>
      </c>
      <c r="L239" s="112">
        <v>21513</v>
      </c>
      <c r="M239" s="112">
        <v>0</v>
      </c>
      <c r="N239" s="112">
        <v>0</v>
      </c>
      <c r="O239" s="112">
        <v>24195</v>
      </c>
      <c r="P239" s="112">
        <v>24195</v>
      </c>
      <c r="Q239" s="113"/>
      <c r="R239" s="121"/>
    </row>
    <row r="240" spans="1:18" s="111" customFormat="1" ht="23.1" customHeight="1" x14ac:dyDescent="0.15">
      <c r="A240" s="109" t="s">
        <v>1364</v>
      </c>
      <c r="B240" s="140" t="s">
        <v>1365</v>
      </c>
      <c r="C240" s="109" t="s">
        <v>1335</v>
      </c>
      <c r="D240" s="110" t="s">
        <v>482</v>
      </c>
      <c r="E240" s="110" t="s">
        <v>480</v>
      </c>
      <c r="F240" s="111" t="s">
        <v>181</v>
      </c>
      <c r="H240" s="112">
        <v>2768</v>
      </c>
      <c r="I240" s="112">
        <v>2768</v>
      </c>
      <c r="J240" s="112"/>
      <c r="K240" s="112">
        <v>21513</v>
      </c>
      <c r="L240" s="112">
        <v>21513</v>
      </c>
      <c r="M240" s="112">
        <v>0</v>
      </c>
      <c r="N240" s="112">
        <v>0</v>
      </c>
      <c r="O240" s="112">
        <v>24281</v>
      </c>
      <c r="P240" s="112">
        <v>24281</v>
      </c>
      <c r="Q240" s="113"/>
      <c r="R240" s="121"/>
    </row>
    <row r="241" spans="1:18" s="111" customFormat="1" ht="23.1" customHeight="1" x14ac:dyDescent="0.15">
      <c r="A241" s="109" t="s">
        <v>1367</v>
      </c>
      <c r="B241" s="140" t="s">
        <v>1368</v>
      </c>
      <c r="C241" s="109" t="s">
        <v>1338</v>
      </c>
      <c r="D241" s="110" t="s">
        <v>485</v>
      </c>
      <c r="E241" s="110" t="s">
        <v>486</v>
      </c>
      <c r="F241" s="111" t="s">
        <v>181</v>
      </c>
      <c r="H241" s="112">
        <v>4612</v>
      </c>
      <c r="I241" s="112">
        <v>4612</v>
      </c>
      <c r="J241" s="112"/>
      <c r="K241" s="112">
        <v>43164</v>
      </c>
      <c r="L241" s="112">
        <v>43164</v>
      </c>
      <c r="M241" s="112">
        <v>0</v>
      </c>
      <c r="N241" s="112">
        <v>0</v>
      </c>
      <c r="O241" s="112">
        <v>47776</v>
      </c>
      <c r="P241" s="112">
        <v>47776</v>
      </c>
      <c r="Q241" s="113" t="s">
        <v>68</v>
      </c>
      <c r="R241" s="121"/>
    </row>
    <row r="242" spans="1:18" s="111" customFormat="1" ht="23.1" customHeight="1" x14ac:dyDescent="0.15">
      <c r="A242" s="109" t="s">
        <v>1370</v>
      </c>
      <c r="B242" s="140" t="s">
        <v>1371</v>
      </c>
      <c r="C242" s="109" t="s">
        <v>1341</v>
      </c>
      <c r="D242" s="110" t="s">
        <v>485</v>
      </c>
      <c r="E242" s="110" t="s">
        <v>2266</v>
      </c>
      <c r="F242" s="111" t="s">
        <v>181</v>
      </c>
      <c r="H242" s="112">
        <v>9844</v>
      </c>
      <c r="I242" s="112">
        <v>9844</v>
      </c>
      <c r="J242" s="112"/>
      <c r="K242" s="112">
        <v>43164</v>
      </c>
      <c r="L242" s="112">
        <v>43164</v>
      </c>
      <c r="M242" s="112">
        <v>0</v>
      </c>
      <c r="N242" s="112">
        <v>0</v>
      </c>
      <c r="O242" s="112">
        <v>53008</v>
      </c>
      <c r="P242" s="112">
        <v>53008</v>
      </c>
      <c r="Q242" s="113"/>
      <c r="R242" s="121"/>
    </row>
    <row r="243" spans="1:18" s="111" customFormat="1" ht="23.1" customHeight="1" x14ac:dyDescent="0.15">
      <c r="A243" s="109" t="s">
        <v>1373</v>
      </c>
      <c r="B243" s="140" t="s">
        <v>1374</v>
      </c>
      <c r="C243" s="109" t="s">
        <v>1344</v>
      </c>
      <c r="D243" s="110" t="s">
        <v>490</v>
      </c>
      <c r="E243" s="110" t="s">
        <v>495</v>
      </c>
      <c r="F243" s="111" t="s">
        <v>492</v>
      </c>
      <c r="H243" s="112">
        <v>162643</v>
      </c>
      <c r="I243" s="112">
        <v>162643</v>
      </c>
      <c r="J243" s="112"/>
      <c r="K243" s="112">
        <v>177483</v>
      </c>
      <c r="L243" s="112">
        <v>177483</v>
      </c>
      <c r="M243" s="112">
        <v>0</v>
      </c>
      <c r="N243" s="112">
        <v>0</v>
      </c>
      <c r="O243" s="112">
        <v>340126</v>
      </c>
      <c r="P243" s="112">
        <v>340126</v>
      </c>
      <c r="Q243" s="113"/>
      <c r="R243" s="121"/>
    </row>
    <row r="244" spans="1:18" s="111" customFormat="1" ht="23.1" customHeight="1" x14ac:dyDescent="0.15">
      <c r="A244" s="109" t="s">
        <v>1376</v>
      </c>
      <c r="B244" s="140" t="s">
        <v>1377</v>
      </c>
      <c r="C244" s="109" t="s">
        <v>1347</v>
      </c>
      <c r="D244" s="110" t="s">
        <v>518</v>
      </c>
      <c r="E244" s="110" t="s">
        <v>519</v>
      </c>
      <c r="F244" s="111" t="s">
        <v>181</v>
      </c>
      <c r="H244" s="112">
        <v>256</v>
      </c>
      <c r="I244" s="112">
        <v>256</v>
      </c>
      <c r="J244" s="112"/>
      <c r="K244" s="112">
        <v>4302</v>
      </c>
      <c r="L244" s="112">
        <v>4302</v>
      </c>
      <c r="M244" s="112">
        <v>0</v>
      </c>
      <c r="N244" s="112">
        <v>0</v>
      </c>
      <c r="O244" s="112">
        <v>4558</v>
      </c>
      <c r="P244" s="112">
        <v>4558</v>
      </c>
      <c r="Q244" s="113"/>
      <c r="R244" s="121"/>
    </row>
    <row r="245" spans="1:18" s="111" customFormat="1" ht="23.1" customHeight="1" x14ac:dyDescent="0.15">
      <c r="A245" s="109" t="s">
        <v>1379</v>
      </c>
      <c r="B245" s="140" t="s">
        <v>1380</v>
      </c>
      <c r="C245" s="109" t="s">
        <v>1351</v>
      </c>
      <c r="D245" s="110" t="s">
        <v>533</v>
      </c>
      <c r="E245" s="110" t="s">
        <v>534</v>
      </c>
      <c r="F245" s="111" t="s">
        <v>1348</v>
      </c>
      <c r="H245" s="112">
        <v>729</v>
      </c>
      <c r="I245" s="112">
        <v>729</v>
      </c>
      <c r="J245" s="112"/>
      <c r="K245" s="112">
        <v>319</v>
      </c>
      <c r="L245" s="112">
        <v>319</v>
      </c>
      <c r="M245" s="112">
        <v>0</v>
      </c>
      <c r="N245" s="112">
        <v>0</v>
      </c>
      <c r="O245" s="112">
        <v>1048</v>
      </c>
      <c r="P245" s="112">
        <v>1048</v>
      </c>
      <c r="Q245" s="113"/>
      <c r="R245" s="121"/>
    </row>
    <row r="246" spans="1:18" s="111" customFormat="1" ht="23.1" customHeight="1" x14ac:dyDescent="0.15">
      <c r="A246" s="109" t="s">
        <v>1382</v>
      </c>
      <c r="B246" s="140" t="s">
        <v>1383</v>
      </c>
      <c r="C246" s="109" t="s">
        <v>1354</v>
      </c>
      <c r="D246" s="110" t="s">
        <v>2203</v>
      </c>
      <c r="E246" s="110" t="s">
        <v>2204</v>
      </c>
      <c r="F246" s="111" t="s">
        <v>275</v>
      </c>
      <c r="H246" s="112">
        <v>56072</v>
      </c>
      <c r="I246" s="112">
        <v>56072</v>
      </c>
      <c r="J246" s="112"/>
      <c r="K246" s="112">
        <v>35765</v>
      </c>
      <c r="L246" s="112">
        <v>35765</v>
      </c>
      <c r="M246" s="112">
        <v>0</v>
      </c>
      <c r="N246" s="112">
        <v>0</v>
      </c>
      <c r="O246" s="112">
        <v>91837</v>
      </c>
      <c r="P246" s="112">
        <v>91837</v>
      </c>
      <c r="Q246" s="113"/>
      <c r="R246" s="121"/>
    </row>
    <row r="247" spans="1:18" s="111" customFormat="1" ht="23.1" customHeight="1" x14ac:dyDescent="0.15">
      <c r="A247" s="109" t="s">
        <v>1385</v>
      </c>
      <c r="B247" s="140" t="s">
        <v>1386</v>
      </c>
      <c r="C247" s="109" t="s">
        <v>1357</v>
      </c>
      <c r="D247" s="110" t="s">
        <v>579</v>
      </c>
      <c r="E247" s="110"/>
      <c r="F247" s="111" t="s">
        <v>275</v>
      </c>
      <c r="H247" s="112">
        <v>80524</v>
      </c>
      <c r="I247" s="112">
        <v>80524</v>
      </c>
      <c r="J247" s="112"/>
      <c r="K247" s="112">
        <v>17479</v>
      </c>
      <c r="L247" s="112">
        <v>17479</v>
      </c>
      <c r="M247" s="112">
        <v>0</v>
      </c>
      <c r="N247" s="112">
        <v>0</v>
      </c>
      <c r="O247" s="112">
        <v>98003</v>
      </c>
      <c r="P247" s="112">
        <v>98003</v>
      </c>
      <c r="Q247" s="113"/>
      <c r="R247" s="121"/>
    </row>
    <row r="248" spans="1:18" s="111" customFormat="1" ht="23.1" customHeight="1" x14ac:dyDescent="0.15">
      <c r="A248" s="109" t="s">
        <v>1388</v>
      </c>
      <c r="B248" s="140" t="s">
        <v>1389</v>
      </c>
      <c r="C248" s="109" t="s">
        <v>1360</v>
      </c>
      <c r="D248" s="110" t="s">
        <v>582</v>
      </c>
      <c r="E248" s="110"/>
      <c r="F248" s="111" t="s">
        <v>275</v>
      </c>
      <c r="H248" s="112">
        <v>240524</v>
      </c>
      <c r="I248" s="112">
        <v>240524</v>
      </c>
      <c r="J248" s="112"/>
      <c r="K248" s="112">
        <v>17479</v>
      </c>
      <c r="L248" s="112">
        <v>17479</v>
      </c>
      <c r="M248" s="112">
        <v>0</v>
      </c>
      <c r="N248" s="112">
        <v>0</v>
      </c>
      <c r="O248" s="112">
        <v>258003</v>
      </c>
      <c r="P248" s="112">
        <v>258003</v>
      </c>
      <c r="Q248" s="113"/>
      <c r="R248" s="121"/>
    </row>
    <row r="249" spans="1:18" s="111" customFormat="1" ht="23.1" customHeight="1" x14ac:dyDescent="0.15">
      <c r="A249" s="109" t="s">
        <v>1391</v>
      </c>
      <c r="B249" s="140" t="s">
        <v>1392</v>
      </c>
      <c r="C249" s="109" t="s">
        <v>1363</v>
      </c>
      <c r="D249" s="110" t="s">
        <v>2272</v>
      </c>
      <c r="E249" s="110" t="s">
        <v>2273</v>
      </c>
      <c r="F249" s="111" t="s">
        <v>275</v>
      </c>
      <c r="H249" s="112">
        <v>7570</v>
      </c>
      <c r="I249" s="112">
        <v>7570</v>
      </c>
      <c r="J249" s="112"/>
      <c r="K249" s="112">
        <v>22343</v>
      </c>
      <c r="L249" s="112">
        <v>22343</v>
      </c>
      <c r="M249" s="112">
        <v>0</v>
      </c>
      <c r="N249" s="112">
        <v>0</v>
      </c>
      <c r="O249" s="112">
        <v>29913</v>
      </c>
      <c r="P249" s="112">
        <v>29913</v>
      </c>
      <c r="Q249" s="113"/>
      <c r="R249" s="121"/>
    </row>
    <row r="250" spans="1:18" s="111" customFormat="1" ht="23.1" customHeight="1" x14ac:dyDescent="0.15">
      <c r="A250" s="109" t="s">
        <v>1394</v>
      </c>
      <c r="B250" s="140" t="s">
        <v>1395</v>
      </c>
      <c r="C250" s="109" t="s">
        <v>1366</v>
      </c>
      <c r="D250" s="110" t="s">
        <v>620</v>
      </c>
      <c r="E250" s="110" t="s">
        <v>621</v>
      </c>
      <c r="F250" s="111" t="s">
        <v>275</v>
      </c>
      <c r="H250" s="112">
        <v>7661</v>
      </c>
      <c r="I250" s="112">
        <v>7661</v>
      </c>
      <c r="J250" s="112"/>
      <c r="K250" s="112">
        <v>5378</v>
      </c>
      <c r="L250" s="112">
        <v>5378</v>
      </c>
      <c r="M250" s="112">
        <v>0</v>
      </c>
      <c r="N250" s="112">
        <v>0</v>
      </c>
      <c r="O250" s="112">
        <v>13039</v>
      </c>
      <c r="P250" s="112">
        <v>13039</v>
      </c>
      <c r="Q250" s="113"/>
      <c r="R250" s="121"/>
    </row>
    <row r="251" spans="1:18" s="111" customFormat="1" ht="23.1" customHeight="1" x14ac:dyDescent="0.15">
      <c r="A251" s="109" t="s">
        <v>1397</v>
      </c>
      <c r="B251" s="140" t="s">
        <v>1398</v>
      </c>
      <c r="C251" s="109" t="s">
        <v>1369</v>
      </c>
      <c r="D251" s="110" t="s">
        <v>623</v>
      </c>
      <c r="E251" s="110" t="s">
        <v>624</v>
      </c>
      <c r="F251" s="111" t="s">
        <v>275</v>
      </c>
      <c r="H251" s="112">
        <v>3982</v>
      </c>
      <c r="I251" s="112">
        <v>3982</v>
      </c>
      <c r="J251" s="112"/>
      <c r="K251" s="112">
        <v>26084</v>
      </c>
      <c r="L251" s="112">
        <v>26084</v>
      </c>
      <c r="M251" s="112">
        <v>0</v>
      </c>
      <c r="N251" s="112">
        <v>0</v>
      </c>
      <c r="O251" s="112">
        <v>30066</v>
      </c>
      <c r="P251" s="112">
        <v>30066</v>
      </c>
      <c r="Q251" s="113"/>
      <c r="R251" s="121"/>
    </row>
    <row r="252" spans="1:18" s="111" customFormat="1" ht="23.1" customHeight="1" x14ac:dyDescent="0.15">
      <c r="A252" s="109" t="s">
        <v>1400</v>
      </c>
      <c r="B252" s="140" t="s">
        <v>1401</v>
      </c>
      <c r="C252" s="109" t="s">
        <v>1372</v>
      </c>
      <c r="D252" s="110" t="s">
        <v>625</v>
      </c>
      <c r="E252" s="110" t="s">
        <v>626</v>
      </c>
      <c r="F252" s="111" t="s">
        <v>275</v>
      </c>
      <c r="H252" s="112">
        <v>454521</v>
      </c>
      <c r="I252" s="112">
        <v>454521</v>
      </c>
      <c r="J252" s="112"/>
      <c r="K252" s="112">
        <v>150716</v>
      </c>
      <c r="L252" s="112">
        <v>150716</v>
      </c>
      <c r="M252" s="112">
        <v>0</v>
      </c>
      <c r="N252" s="112">
        <v>0</v>
      </c>
      <c r="O252" s="112">
        <v>605237</v>
      </c>
      <c r="P252" s="112">
        <v>605237</v>
      </c>
      <c r="Q252" s="113"/>
      <c r="R252" s="121"/>
    </row>
    <row r="253" spans="1:18" s="111" customFormat="1" ht="23.1" customHeight="1" x14ac:dyDescent="0.15">
      <c r="A253" s="109" t="s">
        <v>1403</v>
      </c>
      <c r="B253" s="140" t="s">
        <v>1404</v>
      </c>
      <c r="C253" s="109" t="s">
        <v>1375</v>
      </c>
      <c r="D253" s="110" t="s">
        <v>627</v>
      </c>
      <c r="E253" s="110" t="s">
        <v>628</v>
      </c>
      <c r="F253" s="111" t="s">
        <v>629</v>
      </c>
      <c r="H253" s="112">
        <v>45887</v>
      </c>
      <c r="I253" s="112">
        <v>45887</v>
      </c>
      <c r="J253" s="112"/>
      <c r="K253" s="112">
        <v>29580</v>
      </c>
      <c r="L253" s="112">
        <v>29580</v>
      </c>
      <c r="M253" s="112">
        <v>0</v>
      </c>
      <c r="N253" s="112">
        <v>0</v>
      </c>
      <c r="O253" s="112">
        <v>75467</v>
      </c>
      <c r="P253" s="112">
        <v>75467</v>
      </c>
      <c r="Q253" s="113"/>
      <c r="R253" s="121"/>
    </row>
    <row r="254" spans="1:18" s="111" customFormat="1" ht="23.1" customHeight="1" x14ac:dyDescent="0.15">
      <c r="A254" s="109" t="s">
        <v>1406</v>
      </c>
      <c r="B254" s="140" t="s">
        <v>1407</v>
      </c>
      <c r="C254" s="109" t="s">
        <v>1378</v>
      </c>
      <c r="D254" s="110" t="s">
        <v>630</v>
      </c>
      <c r="E254" s="110" t="s">
        <v>631</v>
      </c>
      <c r="F254" s="111" t="s">
        <v>275</v>
      </c>
      <c r="H254" s="112">
        <v>41565</v>
      </c>
      <c r="I254" s="112">
        <v>41565</v>
      </c>
      <c r="J254" s="112"/>
      <c r="K254" s="112">
        <v>52169</v>
      </c>
      <c r="L254" s="112">
        <v>52169</v>
      </c>
      <c r="M254" s="112">
        <v>0</v>
      </c>
      <c r="N254" s="112">
        <v>0</v>
      </c>
      <c r="O254" s="112">
        <v>93734</v>
      </c>
      <c r="P254" s="112">
        <v>93734</v>
      </c>
      <c r="Q254" s="113"/>
      <c r="R254" s="121"/>
    </row>
    <row r="255" spans="1:18" s="111" customFormat="1" ht="23.1" customHeight="1" x14ac:dyDescent="0.15">
      <c r="A255" s="109" t="s">
        <v>1409</v>
      </c>
      <c r="B255" s="140" t="s">
        <v>1410</v>
      </c>
      <c r="C255" s="109" t="s">
        <v>1381</v>
      </c>
      <c r="D255" s="110" t="s">
        <v>648</v>
      </c>
      <c r="E255" s="110"/>
      <c r="F255" s="111" t="s">
        <v>275</v>
      </c>
      <c r="H255" s="112">
        <v>31290</v>
      </c>
      <c r="I255" s="112">
        <v>31290</v>
      </c>
      <c r="J255" s="112"/>
      <c r="K255" s="112">
        <v>43026</v>
      </c>
      <c r="L255" s="112">
        <v>43026</v>
      </c>
      <c r="M255" s="112">
        <v>0</v>
      </c>
      <c r="N255" s="112">
        <v>0</v>
      </c>
      <c r="O255" s="112">
        <v>74316</v>
      </c>
      <c r="P255" s="112">
        <v>74316</v>
      </c>
      <c r="Q255" s="113"/>
      <c r="R255" s="121"/>
    </row>
    <row r="256" spans="1:18" s="111" customFormat="1" ht="23.1" customHeight="1" x14ac:dyDescent="0.15">
      <c r="A256" s="109" t="s">
        <v>1412</v>
      </c>
      <c r="B256" s="140" t="s">
        <v>1413</v>
      </c>
      <c r="C256" s="109" t="s">
        <v>1384</v>
      </c>
      <c r="D256" s="110" t="s">
        <v>2283</v>
      </c>
      <c r="E256" s="110" t="s">
        <v>2284</v>
      </c>
      <c r="F256" s="111" t="s">
        <v>275</v>
      </c>
      <c r="H256" s="112">
        <v>455324</v>
      </c>
      <c r="I256" s="112">
        <v>455324</v>
      </c>
      <c r="J256" s="112"/>
      <c r="K256" s="112">
        <v>177483</v>
      </c>
      <c r="L256" s="112">
        <v>177483</v>
      </c>
      <c r="M256" s="112">
        <v>0</v>
      </c>
      <c r="N256" s="112">
        <v>0</v>
      </c>
      <c r="O256" s="112">
        <v>632807</v>
      </c>
      <c r="P256" s="112">
        <v>632807</v>
      </c>
      <c r="Q256" s="113"/>
      <c r="R256" s="121"/>
    </row>
    <row r="257" spans="1:18" s="111" customFormat="1" ht="23.1" customHeight="1" x14ac:dyDescent="0.15">
      <c r="A257" s="109" t="s">
        <v>2274</v>
      </c>
      <c r="B257" s="140" t="s">
        <v>1222</v>
      </c>
      <c r="C257" s="109" t="s">
        <v>1387</v>
      </c>
      <c r="D257" s="110" t="s">
        <v>2275</v>
      </c>
      <c r="E257" s="110" t="s">
        <v>2276</v>
      </c>
      <c r="F257" s="111" t="s">
        <v>492</v>
      </c>
      <c r="H257" s="112">
        <v>5324</v>
      </c>
      <c r="I257" s="112">
        <v>5324</v>
      </c>
      <c r="J257" s="112"/>
      <c r="K257" s="112">
        <v>177483</v>
      </c>
      <c r="L257" s="112">
        <v>177483</v>
      </c>
      <c r="M257" s="112">
        <v>0</v>
      </c>
      <c r="N257" s="112">
        <v>0</v>
      </c>
      <c r="O257" s="112">
        <v>182807</v>
      </c>
      <c r="P257" s="112">
        <v>182807</v>
      </c>
      <c r="Q257" s="113"/>
      <c r="R257" s="121"/>
    </row>
    <row r="258" spans="1:18" s="111" customFormat="1" ht="23.1" customHeight="1" x14ac:dyDescent="0.15">
      <c r="A258" s="109" t="s">
        <v>1415</v>
      </c>
      <c r="B258" s="140" t="s">
        <v>1416</v>
      </c>
      <c r="C258" s="109" t="s">
        <v>1390</v>
      </c>
      <c r="D258" s="110" t="s">
        <v>2275</v>
      </c>
      <c r="E258" s="110" t="s">
        <v>2277</v>
      </c>
      <c r="F258" s="111" t="s">
        <v>492</v>
      </c>
      <c r="H258" s="112">
        <v>9922</v>
      </c>
      <c r="I258" s="112">
        <v>9922</v>
      </c>
      <c r="J258" s="112"/>
      <c r="K258" s="112">
        <v>330765</v>
      </c>
      <c r="L258" s="112">
        <v>330765</v>
      </c>
      <c r="M258" s="112">
        <v>0</v>
      </c>
      <c r="N258" s="112">
        <v>0</v>
      </c>
      <c r="O258" s="112">
        <v>340687</v>
      </c>
      <c r="P258" s="112">
        <v>340687</v>
      </c>
      <c r="Q258" s="113"/>
      <c r="R258" s="121"/>
    </row>
    <row r="259" spans="1:18" s="111" customFormat="1" ht="23.1" customHeight="1" x14ac:dyDescent="0.15">
      <c r="A259" s="109" t="s">
        <v>1418</v>
      </c>
      <c r="B259" s="140" t="s">
        <v>1419</v>
      </c>
      <c r="C259" s="109" t="s">
        <v>1393</v>
      </c>
      <c r="D259" s="110" t="s">
        <v>2263</v>
      </c>
      <c r="E259" s="110" t="s">
        <v>584</v>
      </c>
      <c r="F259" s="111" t="s">
        <v>275</v>
      </c>
      <c r="H259" s="112">
        <v>1782</v>
      </c>
      <c r="I259" s="112">
        <v>1782</v>
      </c>
      <c r="J259" s="112"/>
      <c r="K259" s="112">
        <v>59430</v>
      </c>
      <c r="L259" s="112">
        <v>59430</v>
      </c>
      <c r="M259" s="112">
        <v>0</v>
      </c>
      <c r="N259" s="112">
        <v>0</v>
      </c>
      <c r="O259" s="112">
        <v>61212</v>
      </c>
      <c r="P259" s="112">
        <v>61212</v>
      </c>
      <c r="Q259" s="113"/>
      <c r="R259" s="121"/>
    </row>
    <row r="260" spans="1:18" s="111" customFormat="1" ht="23.1" customHeight="1" x14ac:dyDescent="0.15">
      <c r="A260" s="109" t="s">
        <v>1421</v>
      </c>
      <c r="B260" s="140" t="s">
        <v>1422</v>
      </c>
      <c r="C260" s="109" t="s">
        <v>1396</v>
      </c>
      <c r="D260" s="110" t="s">
        <v>2263</v>
      </c>
      <c r="E260" s="110" t="s">
        <v>588</v>
      </c>
      <c r="F260" s="111" t="s">
        <v>275</v>
      </c>
      <c r="H260" s="112">
        <v>1250</v>
      </c>
      <c r="I260" s="112">
        <v>1250</v>
      </c>
      <c r="J260" s="112"/>
      <c r="K260" s="112">
        <v>41681</v>
      </c>
      <c r="L260" s="112">
        <v>41681</v>
      </c>
      <c r="M260" s="112">
        <v>0</v>
      </c>
      <c r="N260" s="112">
        <v>0</v>
      </c>
      <c r="O260" s="112">
        <v>42931</v>
      </c>
      <c r="P260" s="112">
        <v>42931</v>
      </c>
      <c r="Q260" s="113"/>
      <c r="R260" s="121"/>
    </row>
    <row r="261" spans="1:18" s="111" customFormat="1" ht="23.1" customHeight="1" x14ac:dyDescent="0.15">
      <c r="A261" s="109" t="s">
        <v>1424</v>
      </c>
      <c r="B261" s="140" t="s">
        <v>1425</v>
      </c>
      <c r="C261" s="109" t="s">
        <v>1399</v>
      </c>
      <c r="D261" s="110" t="s">
        <v>2263</v>
      </c>
      <c r="E261" s="110" t="s">
        <v>589</v>
      </c>
      <c r="F261" s="111" t="s">
        <v>275</v>
      </c>
      <c r="H261" s="112">
        <v>943</v>
      </c>
      <c r="I261" s="112">
        <v>943</v>
      </c>
      <c r="J261" s="112"/>
      <c r="K261" s="112">
        <v>31463</v>
      </c>
      <c r="L261" s="112">
        <v>31463</v>
      </c>
      <c r="M261" s="112">
        <v>0</v>
      </c>
      <c r="N261" s="112">
        <v>0</v>
      </c>
      <c r="O261" s="112">
        <v>32406</v>
      </c>
      <c r="P261" s="112">
        <v>32406</v>
      </c>
      <c r="Q261" s="113"/>
      <c r="R261" s="121"/>
    </row>
    <row r="262" spans="1:18" s="111" customFormat="1" ht="23.1" customHeight="1" x14ac:dyDescent="0.15">
      <c r="A262" s="109" t="s">
        <v>1427</v>
      </c>
      <c r="B262" s="140" t="s">
        <v>1428</v>
      </c>
      <c r="C262" s="109" t="s">
        <v>1402</v>
      </c>
      <c r="D262" s="110" t="s">
        <v>2263</v>
      </c>
      <c r="E262" s="110" t="s">
        <v>2209</v>
      </c>
      <c r="F262" s="111" t="s">
        <v>275</v>
      </c>
      <c r="H262" s="112">
        <v>1476</v>
      </c>
      <c r="I262" s="112">
        <v>1476</v>
      </c>
      <c r="J262" s="112"/>
      <c r="K262" s="112">
        <v>49211</v>
      </c>
      <c r="L262" s="112">
        <v>49211</v>
      </c>
      <c r="M262" s="112">
        <v>0</v>
      </c>
      <c r="N262" s="112">
        <v>0</v>
      </c>
      <c r="O262" s="112">
        <v>50687</v>
      </c>
      <c r="P262" s="112">
        <v>50687</v>
      </c>
      <c r="Q262" s="113"/>
      <c r="R262" s="121"/>
    </row>
    <row r="263" spans="1:18" s="88" customFormat="1" ht="23.1" customHeight="1" x14ac:dyDescent="0.15">
      <c r="A263" s="85"/>
      <c r="B263" s="100"/>
      <c r="C263" s="109"/>
      <c r="D263" s="110"/>
      <c r="E263" s="110"/>
      <c r="F263" s="111"/>
      <c r="G263" s="111"/>
      <c r="H263" s="112"/>
      <c r="I263" s="112"/>
      <c r="J263" s="112"/>
      <c r="K263" s="112"/>
      <c r="L263" s="112"/>
      <c r="M263" s="112"/>
      <c r="N263" s="112"/>
      <c r="O263" s="112"/>
      <c r="P263" s="112"/>
      <c r="Q263" s="113"/>
      <c r="R263" s="79"/>
    </row>
    <row r="264" spans="1:18" s="88" customFormat="1" ht="23.1" customHeight="1" x14ac:dyDescent="0.15">
      <c r="A264" s="85"/>
      <c r="B264" s="100"/>
      <c r="C264" s="109"/>
      <c r="D264" s="110"/>
      <c r="E264" s="110"/>
      <c r="F264" s="111"/>
      <c r="G264" s="111"/>
      <c r="H264" s="112"/>
      <c r="I264" s="112"/>
      <c r="J264" s="112"/>
      <c r="K264" s="112"/>
      <c r="L264" s="112"/>
      <c r="M264" s="112"/>
      <c r="N264" s="112"/>
      <c r="O264" s="112"/>
      <c r="P264" s="112"/>
      <c r="Q264" s="113"/>
      <c r="R264" s="79"/>
    </row>
    <row r="265" spans="1:18" s="88" customFormat="1" ht="23.1" customHeight="1" x14ac:dyDescent="0.15">
      <c r="A265" s="85"/>
      <c r="B265" s="100"/>
      <c r="C265" s="109"/>
      <c r="D265" s="110"/>
      <c r="E265" s="110"/>
      <c r="F265" s="111"/>
      <c r="G265" s="111"/>
      <c r="H265" s="112"/>
      <c r="I265" s="112"/>
      <c r="J265" s="112"/>
      <c r="K265" s="112"/>
      <c r="L265" s="112"/>
      <c r="M265" s="112"/>
      <c r="N265" s="112"/>
      <c r="O265" s="112"/>
      <c r="P265" s="112"/>
      <c r="Q265" s="113"/>
      <c r="R265" s="79"/>
    </row>
    <row r="266" spans="1:18" s="89" customFormat="1" ht="23.1" customHeight="1" x14ac:dyDescent="0.15">
      <c r="A266" s="86"/>
      <c r="B266" s="101"/>
      <c r="C266" s="114"/>
      <c r="D266" s="115"/>
      <c r="E266" s="115"/>
      <c r="F266" s="116"/>
      <c r="G266" s="116"/>
      <c r="H266" s="117"/>
      <c r="I266" s="117"/>
      <c r="J266" s="117"/>
      <c r="K266" s="117"/>
      <c r="L266" s="117"/>
      <c r="M266" s="117"/>
      <c r="N266" s="117"/>
      <c r="O266" s="117"/>
      <c r="P266" s="117"/>
      <c r="Q266" s="118"/>
      <c r="R266" s="102"/>
    </row>
    <row r="267" spans="1:18" s="2" customFormat="1" ht="20.45" customHeight="1" x14ac:dyDescent="0.15">
      <c r="B267" s="9" t="s">
        <v>2192</v>
      </c>
      <c r="C267" s="276" t="s">
        <v>2487</v>
      </c>
      <c r="D267" s="276"/>
      <c r="E267" s="276"/>
      <c r="F267" s="276"/>
      <c r="G267" s="276"/>
      <c r="H267" s="276"/>
      <c r="I267" s="276"/>
      <c r="J267" s="276"/>
      <c r="K267" s="276"/>
      <c r="L267" s="276"/>
      <c r="M267" s="276"/>
      <c r="N267" s="276"/>
      <c r="O267" s="276"/>
      <c r="P267" s="276"/>
      <c r="Q267" s="277"/>
    </row>
    <row r="268" spans="1:18" ht="23.1" customHeight="1" x14ac:dyDescent="0.15">
      <c r="A268" s="9" t="s">
        <v>1145</v>
      </c>
      <c r="B268" s="9" t="s">
        <v>1146</v>
      </c>
      <c r="C268" s="104" t="s">
        <v>1147</v>
      </c>
      <c r="D268" s="105" t="s">
        <v>1148</v>
      </c>
      <c r="E268" s="105" t="s">
        <v>1149</v>
      </c>
      <c r="F268" s="106" t="s">
        <v>1150</v>
      </c>
      <c r="G268" s="106"/>
      <c r="H268" s="107">
        <v>0</v>
      </c>
      <c r="I268" s="107">
        <v>0</v>
      </c>
      <c r="J268" s="107"/>
      <c r="K268" s="107">
        <v>33960</v>
      </c>
      <c r="L268" s="107">
        <v>33960</v>
      </c>
      <c r="M268" s="107">
        <v>0</v>
      </c>
      <c r="N268" s="107">
        <v>0</v>
      </c>
      <c r="O268" s="107">
        <v>33960</v>
      </c>
      <c r="P268" s="107">
        <v>33960</v>
      </c>
      <c r="Q268" s="108" t="s">
        <v>102</v>
      </c>
    </row>
    <row r="269" spans="1:18" ht="23.1" customHeight="1" x14ac:dyDescent="0.15">
      <c r="A269" s="9" t="s">
        <v>1151</v>
      </c>
      <c r="B269" s="9" t="s">
        <v>1152</v>
      </c>
      <c r="C269" s="109" t="s">
        <v>1153</v>
      </c>
      <c r="D269" s="110" t="s">
        <v>1154</v>
      </c>
      <c r="E269" s="110" t="s">
        <v>1149</v>
      </c>
      <c r="F269" s="111" t="s">
        <v>1150</v>
      </c>
      <c r="G269" s="111"/>
      <c r="H269" s="112">
        <v>0</v>
      </c>
      <c r="I269" s="112">
        <v>0</v>
      </c>
      <c r="J269" s="112"/>
      <c r="K269" s="112">
        <v>18678</v>
      </c>
      <c r="L269" s="112">
        <v>18678</v>
      </c>
      <c r="M269" s="112">
        <v>0</v>
      </c>
      <c r="N269" s="112">
        <v>0</v>
      </c>
      <c r="O269" s="112">
        <v>18678</v>
      </c>
      <c r="P269" s="112">
        <v>18678</v>
      </c>
      <c r="Q269" s="113" t="s">
        <v>68</v>
      </c>
    </row>
    <row r="270" spans="1:18" ht="23.1" customHeight="1" x14ac:dyDescent="0.15">
      <c r="A270" s="9" t="s">
        <v>1155</v>
      </c>
      <c r="B270" s="9" t="s">
        <v>1156</v>
      </c>
      <c r="C270" s="109" t="s">
        <v>1157</v>
      </c>
      <c r="D270" s="110" t="s">
        <v>1158</v>
      </c>
      <c r="E270" s="110" t="s">
        <v>1159</v>
      </c>
      <c r="F270" s="111" t="s">
        <v>571</v>
      </c>
      <c r="G270" s="111"/>
      <c r="H270" s="112">
        <v>381</v>
      </c>
      <c r="I270" s="112">
        <v>381</v>
      </c>
      <c r="J270" s="112"/>
      <c r="K270" s="112">
        <v>724</v>
      </c>
      <c r="L270" s="112">
        <v>724</v>
      </c>
      <c r="M270" s="112">
        <v>367</v>
      </c>
      <c r="N270" s="112">
        <v>367</v>
      </c>
      <c r="O270" s="112">
        <v>1472</v>
      </c>
      <c r="P270" s="112">
        <v>1472</v>
      </c>
      <c r="Q270" s="113"/>
    </row>
    <row r="271" spans="1:18" ht="23.1" customHeight="1" x14ac:dyDescent="0.15">
      <c r="A271" s="9" t="s">
        <v>1160</v>
      </c>
      <c r="B271" s="9" t="s">
        <v>1161</v>
      </c>
      <c r="C271" s="109" t="s">
        <v>1162</v>
      </c>
      <c r="D271" s="110" t="s">
        <v>1163</v>
      </c>
      <c r="E271" s="110" t="s">
        <v>1159</v>
      </c>
      <c r="F271" s="111" t="s">
        <v>571</v>
      </c>
      <c r="G271" s="111"/>
      <c r="H271" s="112">
        <v>273</v>
      </c>
      <c r="I271" s="112">
        <v>273</v>
      </c>
      <c r="J271" s="112"/>
      <c r="K271" s="112">
        <v>521</v>
      </c>
      <c r="L271" s="112">
        <v>521</v>
      </c>
      <c r="M271" s="112">
        <v>264</v>
      </c>
      <c r="N271" s="112">
        <v>264</v>
      </c>
      <c r="O271" s="112">
        <v>1058</v>
      </c>
      <c r="P271" s="112">
        <v>1058</v>
      </c>
      <c r="Q271" s="113"/>
    </row>
    <row r="272" spans="1:18" ht="23.1" customHeight="1" x14ac:dyDescent="0.15">
      <c r="A272" s="9" t="s">
        <v>2195</v>
      </c>
      <c r="B272" s="9" t="s">
        <v>2196</v>
      </c>
      <c r="C272" s="109" t="s">
        <v>1166</v>
      </c>
      <c r="D272" s="110" t="s">
        <v>2197</v>
      </c>
      <c r="E272" s="110" t="s">
        <v>2198</v>
      </c>
      <c r="F272" s="111" t="s">
        <v>1179</v>
      </c>
      <c r="G272" s="111"/>
      <c r="H272" s="112">
        <v>116964</v>
      </c>
      <c r="I272" s="112">
        <v>116964</v>
      </c>
      <c r="J272" s="112"/>
      <c r="K272" s="112">
        <v>373095</v>
      </c>
      <c r="L272" s="112">
        <v>373095</v>
      </c>
      <c r="M272" s="112">
        <v>5607</v>
      </c>
      <c r="N272" s="112">
        <v>5607</v>
      </c>
      <c r="O272" s="112">
        <v>495666</v>
      </c>
      <c r="P272" s="112">
        <v>495666</v>
      </c>
      <c r="Q272" s="113"/>
    </row>
    <row r="273" spans="1:17" ht="23.1" customHeight="1" x14ac:dyDescent="0.15">
      <c r="A273" s="9" t="s">
        <v>2199</v>
      </c>
      <c r="B273" s="9" t="s">
        <v>2200</v>
      </c>
      <c r="C273" s="109" t="s">
        <v>1171</v>
      </c>
      <c r="D273" s="110" t="s">
        <v>2201</v>
      </c>
      <c r="E273" s="110" t="s">
        <v>2202</v>
      </c>
      <c r="F273" s="111" t="s">
        <v>1179</v>
      </c>
      <c r="G273" s="111"/>
      <c r="H273" s="112">
        <v>11362</v>
      </c>
      <c r="I273" s="112">
        <v>11362</v>
      </c>
      <c r="J273" s="112"/>
      <c r="K273" s="112">
        <v>109298</v>
      </c>
      <c r="L273" s="112">
        <v>109298</v>
      </c>
      <c r="M273" s="112">
        <v>11958</v>
      </c>
      <c r="N273" s="112">
        <v>11958</v>
      </c>
      <c r="O273" s="112">
        <v>132618</v>
      </c>
      <c r="P273" s="112">
        <v>132618</v>
      </c>
      <c r="Q273" s="113"/>
    </row>
    <row r="274" spans="1:17" ht="23.1" customHeight="1" x14ac:dyDescent="0.15">
      <c r="A274" s="9" t="s">
        <v>2490</v>
      </c>
      <c r="B274" s="9" t="s">
        <v>1198</v>
      </c>
      <c r="C274" s="109" t="s">
        <v>1176</v>
      </c>
      <c r="D274" s="110" t="s">
        <v>2491</v>
      </c>
      <c r="E274" s="110" t="s">
        <v>2492</v>
      </c>
      <c r="F274" s="111" t="s">
        <v>1179</v>
      </c>
      <c r="G274" s="111"/>
      <c r="H274" s="112">
        <v>316039</v>
      </c>
      <c r="I274" s="112">
        <v>316039</v>
      </c>
      <c r="J274" s="112"/>
      <c r="K274" s="112">
        <v>111719</v>
      </c>
      <c r="L274" s="112">
        <v>111719</v>
      </c>
      <c r="M274" s="112">
        <v>0</v>
      </c>
      <c r="N274" s="112">
        <v>0</v>
      </c>
      <c r="O274" s="112">
        <v>427758</v>
      </c>
      <c r="P274" s="112">
        <v>427758</v>
      </c>
      <c r="Q274" s="113"/>
    </row>
    <row r="275" spans="1:17" ht="23.1" customHeight="1" x14ac:dyDescent="0.15">
      <c r="A275" s="9" t="s">
        <v>1244</v>
      </c>
      <c r="B275" s="9" t="s">
        <v>1245</v>
      </c>
      <c r="C275" s="109" t="s">
        <v>1182</v>
      </c>
      <c r="D275" s="110" t="s">
        <v>175</v>
      </c>
      <c r="E275" s="110" t="s">
        <v>2255</v>
      </c>
      <c r="F275" s="111" t="s">
        <v>132</v>
      </c>
      <c r="G275" s="111"/>
      <c r="H275" s="112">
        <v>628</v>
      </c>
      <c r="I275" s="112">
        <v>628</v>
      </c>
      <c r="J275" s="112"/>
      <c r="K275" s="112">
        <v>7242</v>
      </c>
      <c r="L275" s="112">
        <v>7242</v>
      </c>
      <c r="M275" s="112">
        <v>0</v>
      </c>
      <c r="N275" s="112">
        <v>0</v>
      </c>
      <c r="O275" s="112">
        <v>7870</v>
      </c>
      <c r="P275" s="112">
        <v>7870</v>
      </c>
      <c r="Q275" s="113"/>
    </row>
    <row r="276" spans="1:17" ht="23.1" customHeight="1" x14ac:dyDescent="0.15">
      <c r="A276" s="9" t="s">
        <v>1247</v>
      </c>
      <c r="B276" s="9" t="s">
        <v>1248</v>
      </c>
      <c r="C276" s="109" t="s">
        <v>1186</v>
      </c>
      <c r="D276" s="110" t="s">
        <v>175</v>
      </c>
      <c r="E276" s="110" t="s">
        <v>2256</v>
      </c>
      <c r="F276" s="111" t="s">
        <v>132</v>
      </c>
      <c r="G276" s="111"/>
      <c r="H276" s="112">
        <v>893</v>
      </c>
      <c r="I276" s="112">
        <v>893</v>
      </c>
      <c r="J276" s="112"/>
      <c r="K276" s="112">
        <v>8874</v>
      </c>
      <c r="L276" s="112">
        <v>8874</v>
      </c>
      <c r="M276" s="112">
        <v>0</v>
      </c>
      <c r="N276" s="112">
        <v>0</v>
      </c>
      <c r="O276" s="112">
        <v>9767</v>
      </c>
      <c r="P276" s="112">
        <v>9767</v>
      </c>
      <c r="Q276" s="113"/>
    </row>
    <row r="277" spans="1:17" ht="23.1" customHeight="1" x14ac:dyDescent="0.15">
      <c r="A277" s="9" t="s">
        <v>1250</v>
      </c>
      <c r="B277" s="9" t="s">
        <v>1251</v>
      </c>
      <c r="C277" s="109" t="s">
        <v>1191</v>
      </c>
      <c r="D277" s="110" t="s">
        <v>175</v>
      </c>
      <c r="E277" s="110" t="s">
        <v>2489</v>
      </c>
      <c r="F277" s="111" t="s">
        <v>132</v>
      </c>
      <c r="G277" s="111"/>
      <c r="H277" s="112">
        <v>804</v>
      </c>
      <c r="I277" s="112">
        <v>804</v>
      </c>
      <c r="J277" s="112"/>
      <c r="K277" s="112">
        <v>5916</v>
      </c>
      <c r="L277" s="112">
        <v>5916</v>
      </c>
      <c r="M277" s="112">
        <v>0</v>
      </c>
      <c r="N277" s="112">
        <v>0</v>
      </c>
      <c r="O277" s="112">
        <v>6720</v>
      </c>
      <c r="P277" s="112">
        <v>6720</v>
      </c>
      <c r="Q277" s="113"/>
    </row>
    <row r="278" spans="1:17" ht="23.1" customHeight="1" x14ac:dyDescent="0.15">
      <c r="A278" s="9" t="s">
        <v>1254</v>
      </c>
      <c r="B278" s="9" t="s">
        <v>1255</v>
      </c>
      <c r="C278" s="109" t="s">
        <v>1195</v>
      </c>
      <c r="D278" s="110" t="s">
        <v>387</v>
      </c>
      <c r="E278" s="110" t="s">
        <v>394</v>
      </c>
      <c r="F278" s="111" t="s">
        <v>132</v>
      </c>
      <c r="G278" s="111"/>
      <c r="H278" s="112">
        <v>2195</v>
      </c>
      <c r="I278" s="112">
        <v>2195</v>
      </c>
      <c r="J278" s="112"/>
      <c r="K278" s="112">
        <v>2420</v>
      </c>
      <c r="L278" s="112">
        <v>2420</v>
      </c>
      <c r="M278" s="112">
        <v>0</v>
      </c>
      <c r="N278" s="112">
        <v>0</v>
      </c>
      <c r="O278" s="112">
        <v>4615</v>
      </c>
      <c r="P278" s="112">
        <v>4615</v>
      </c>
      <c r="Q278" s="113"/>
    </row>
    <row r="279" spans="1:17" ht="23.1" customHeight="1" x14ac:dyDescent="0.15">
      <c r="A279" s="9" t="s">
        <v>1257</v>
      </c>
      <c r="B279" s="9" t="s">
        <v>1258</v>
      </c>
      <c r="C279" s="109" t="s">
        <v>1199</v>
      </c>
      <c r="D279" s="110" t="s">
        <v>2257</v>
      </c>
      <c r="E279" s="110" t="s">
        <v>2258</v>
      </c>
      <c r="F279" s="111" t="s">
        <v>132</v>
      </c>
      <c r="G279" s="111"/>
      <c r="H279" s="112">
        <v>2348</v>
      </c>
      <c r="I279" s="112">
        <v>2348</v>
      </c>
      <c r="J279" s="112"/>
      <c r="K279" s="112">
        <v>4564</v>
      </c>
      <c r="L279" s="112">
        <v>4564</v>
      </c>
      <c r="M279" s="112">
        <v>0</v>
      </c>
      <c r="N279" s="112">
        <v>0</v>
      </c>
      <c r="O279" s="112">
        <v>6912</v>
      </c>
      <c r="P279" s="112">
        <v>6912</v>
      </c>
      <c r="Q279" s="113"/>
    </row>
    <row r="280" spans="1:17" ht="23.1" customHeight="1" x14ac:dyDescent="0.15">
      <c r="A280" s="9" t="s">
        <v>1260</v>
      </c>
      <c r="B280" s="9" t="s">
        <v>1261</v>
      </c>
      <c r="C280" s="109" t="s">
        <v>1204</v>
      </c>
      <c r="D280" s="110" t="s">
        <v>2257</v>
      </c>
      <c r="E280" s="110" t="s">
        <v>2259</v>
      </c>
      <c r="F280" s="111" t="s">
        <v>132</v>
      </c>
      <c r="G280" s="111"/>
      <c r="H280" s="112">
        <v>2334</v>
      </c>
      <c r="I280" s="112">
        <v>2334</v>
      </c>
      <c r="J280" s="112"/>
      <c r="K280" s="112">
        <v>4108</v>
      </c>
      <c r="L280" s="112">
        <v>4108</v>
      </c>
      <c r="M280" s="112">
        <v>0</v>
      </c>
      <c r="N280" s="112">
        <v>0</v>
      </c>
      <c r="O280" s="112">
        <v>6442</v>
      </c>
      <c r="P280" s="112">
        <v>6442</v>
      </c>
      <c r="Q280" s="113"/>
    </row>
    <row r="281" spans="1:17" ht="23.1" customHeight="1" x14ac:dyDescent="0.15">
      <c r="A281" s="9" t="s">
        <v>1263</v>
      </c>
      <c r="B281" s="9" t="s">
        <v>1264</v>
      </c>
      <c r="C281" s="109" t="s">
        <v>1209</v>
      </c>
      <c r="D281" s="110" t="s">
        <v>2265</v>
      </c>
      <c r="E281" s="110" t="s">
        <v>424</v>
      </c>
      <c r="F281" s="111" t="s">
        <v>132</v>
      </c>
      <c r="G281" s="111"/>
      <c r="H281" s="112">
        <v>8220</v>
      </c>
      <c r="I281" s="112">
        <v>8220</v>
      </c>
      <c r="J281" s="112"/>
      <c r="K281" s="112">
        <v>5914</v>
      </c>
      <c r="L281" s="112">
        <v>5914</v>
      </c>
      <c r="M281" s="112">
        <v>0</v>
      </c>
      <c r="N281" s="112">
        <v>0</v>
      </c>
      <c r="O281" s="112">
        <v>14134</v>
      </c>
      <c r="P281" s="112">
        <v>14134</v>
      </c>
      <c r="Q281" s="113"/>
    </row>
    <row r="282" spans="1:17" ht="23.1" customHeight="1" x14ac:dyDescent="0.15">
      <c r="A282" s="9" t="s">
        <v>1266</v>
      </c>
      <c r="B282" s="9" t="s">
        <v>1267</v>
      </c>
      <c r="C282" s="109" t="s">
        <v>1214</v>
      </c>
      <c r="D282" s="110" t="s">
        <v>533</v>
      </c>
      <c r="E282" s="110" t="s">
        <v>534</v>
      </c>
      <c r="F282" s="111" t="s">
        <v>1348</v>
      </c>
      <c r="G282" s="111"/>
      <c r="H282" s="112">
        <v>729</v>
      </c>
      <c r="I282" s="112">
        <v>729</v>
      </c>
      <c r="J282" s="112"/>
      <c r="K282" s="112">
        <v>319</v>
      </c>
      <c r="L282" s="112">
        <v>319</v>
      </c>
      <c r="M282" s="112">
        <v>0</v>
      </c>
      <c r="N282" s="112">
        <v>0</v>
      </c>
      <c r="O282" s="112">
        <v>1048</v>
      </c>
      <c r="P282" s="112">
        <v>1048</v>
      </c>
      <c r="Q282" s="113"/>
    </row>
    <row r="283" spans="1:17" ht="23.1" customHeight="1" x14ac:dyDescent="0.15">
      <c r="A283" s="9" t="s">
        <v>1269</v>
      </c>
      <c r="B283" s="9" t="s">
        <v>1270</v>
      </c>
      <c r="C283" s="109" t="s">
        <v>1219</v>
      </c>
      <c r="D283" s="110" t="s">
        <v>2203</v>
      </c>
      <c r="E283" s="110" t="s">
        <v>2204</v>
      </c>
      <c r="F283" s="111" t="s">
        <v>275</v>
      </c>
      <c r="G283" s="111"/>
      <c r="H283" s="112">
        <v>56072</v>
      </c>
      <c r="I283" s="112">
        <v>56072</v>
      </c>
      <c r="J283" s="112"/>
      <c r="K283" s="112">
        <v>35765</v>
      </c>
      <c r="L283" s="112">
        <v>35765</v>
      </c>
      <c r="M283" s="112">
        <v>0</v>
      </c>
      <c r="N283" s="112">
        <v>0</v>
      </c>
      <c r="O283" s="112">
        <v>91837</v>
      </c>
      <c r="P283" s="112">
        <v>91837</v>
      </c>
      <c r="Q283" s="113"/>
    </row>
    <row r="284" spans="1:17" ht="23.1" customHeight="1" x14ac:dyDescent="0.15">
      <c r="A284" s="9" t="s">
        <v>1272</v>
      </c>
      <c r="B284" s="9" t="s">
        <v>1273</v>
      </c>
      <c r="C284" s="109" t="s">
        <v>1223</v>
      </c>
      <c r="D284" s="110" t="s">
        <v>2493</v>
      </c>
      <c r="E284" s="110" t="s">
        <v>2494</v>
      </c>
      <c r="F284" s="111" t="s">
        <v>492</v>
      </c>
      <c r="G284" s="111"/>
      <c r="H284" s="112">
        <v>9922</v>
      </c>
      <c r="I284" s="112">
        <v>9922</v>
      </c>
      <c r="J284" s="112"/>
      <c r="K284" s="112">
        <v>330765</v>
      </c>
      <c r="L284" s="112">
        <v>330765</v>
      </c>
      <c r="M284" s="112">
        <v>0</v>
      </c>
      <c r="N284" s="112">
        <v>0</v>
      </c>
      <c r="O284" s="112">
        <v>340687</v>
      </c>
      <c r="P284" s="112">
        <v>340687</v>
      </c>
      <c r="Q284" s="113"/>
    </row>
    <row r="285" spans="1:17" ht="23.1" customHeight="1" x14ac:dyDescent="0.15">
      <c r="A285" s="9" t="s">
        <v>1275</v>
      </c>
      <c r="B285" s="9" t="s">
        <v>1276</v>
      </c>
      <c r="C285" s="109" t="s">
        <v>1226</v>
      </c>
      <c r="D285" s="110" t="s">
        <v>2488</v>
      </c>
      <c r="E285" s="110" t="s">
        <v>2209</v>
      </c>
      <c r="F285" s="111" t="s">
        <v>275</v>
      </c>
      <c r="G285" s="111"/>
      <c r="H285" s="112">
        <v>1476</v>
      </c>
      <c r="I285" s="112">
        <v>1476</v>
      </c>
      <c r="J285" s="112"/>
      <c r="K285" s="112">
        <v>49211</v>
      </c>
      <c r="L285" s="112">
        <v>49211</v>
      </c>
      <c r="M285" s="112">
        <v>0</v>
      </c>
      <c r="N285" s="112">
        <v>0</v>
      </c>
      <c r="O285" s="112">
        <v>50687</v>
      </c>
      <c r="P285" s="112">
        <v>50687</v>
      </c>
      <c r="Q285" s="113"/>
    </row>
    <row r="286" spans="1:17" ht="23.1" customHeight="1" x14ac:dyDescent="0.15">
      <c r="C286" s="109"/>
      <c r="D286" s="110"/>
      <c r="E286" s="110"/>
      <c r="F286" s="111"/>
      <c r="G286" s="111"/>
      <c r="H286" s="112"/>
      <c r="I286" s="112"/>
      <c r="J286" s="112"/>
      <c r="K286" s="112"/>
      <c r="L286" s="112"/>
      <c r="M286" s="112"/>
      <c r="N286" s="112"/>
      <c r="O286" s="112"/>
      <c r="P286" s="112"/>
      <c r="Q286" s="113"/>
    </row>
    <row r="287" spans="1:17" ht="23.1" customHeight="1" x14ac:dyDescent="0.15">
      <c r="C287" s="109"/>
      <c r="D287" s="110"/>
      <c r="E287" s="110"/>
      <c r="F287" s="111"/>
      <c r="G287" s="111"/>
      <c r="H287" s="112"/>
      <c r="I287" s="112"/>
      <c r="J287" s="112"/>
      <c r="K287" s="112"/>
      <c r="L287" s="112"/>
      <c r="M287" s="112"/>
      <c r="N287" s="112"/>
      <c r="O287" s="112"/>
      <c r="P287" s="112"/>
      <c r="Q287" s="113"/>
    </row>
    <row r="288" spans="1:17" ht="23.1" customHeight="1" x14ac:dyDescent="0.15">
      <c r="C288" s="109"/>
      <c r="D288" s="110"/>
      <c r="E288" s="110"/>
      <c r="F288" s="111"/>
      <c r="G288" s="111"/>
      <c r="H288" s="112"/>
      <c r="I288" s="112"/>
      <c r="J288" s="112"/>
      <c r="K288" s="112"/>
      <c r="L288" s="112"/>
      <c r="M288" s="112"/>
      <c r="N288" s="112"/>
      <c r="O288" s="112"/>
      <c r="P288" s="112"/>
      <c r="Q288" s="113"/>
    </row>
    <row r="289" spans="1:17" ht="23.1" customHeight="1" x14ac:dyDescent="0.15">
      <c r="C289" s="109"/>
      <c r="D289" s="110"/>
      <c r="E289" s="110"/>
      <c r="F289" s="111"/>
      <c r="G289" s="111"/>
      <c r="H289" s="112"/>
      <c r="I289" s="112"/>
      <c r="J289" s="112"/>
      <c r="K289" s="112"/>
      <c r="L289" s="112"/>
      <c r="M289" s="112"/>
      <c r="N289" s="112"/>
      <c r="O289" s="112"/>
      <c r="P289" s="112"/>
      <c r="Q289" s="113"/>
    </row>
    <row r="290" spans="1:17" ht="23.1" customHeight="1" x14ac:dyDescent="0.15">
      <c r="C290" s="109"/>
      <c r="D290" s="110"/>
      <c r="E290" s="110"/>
      <c r="F290" s="111"/>
      <c r="G290" s="111"/>
      <c r="H290" s="112"/>
      <c r="I290" s="112"/>
      <c r="J290" s="112"/>
      <c r="K290" s="112"/>
      <c r="L290" s="112"/>
      <c r="M290" s="112"/>
      <c r="N290" s="112"/>
      <c r="O290" s="112"/>
      <c r="P290" s="112"/>
      <c r="Q290" s="113"/>
    </row>
    <row r="291" spans="1:17" ht="23.1" customHeight="1" x14ac:dyDescent="0.15">
      <c r="C291" s="109"/>
      <c r="D291" s="110"/>
      <c r="E291" s="110"/>
      <c r="F291" s="111"/>
      <c r="G291" s="111"/>
      <c r="H291" s="112"/>
      <c r="I291" s="112"/>
      <c r="J291" s="112"/>
      <c r="K291" s="112"/>
      <c r="L291" s="112"/>
      <c r="M291" s="112"/>
      <c r="N291" s="112"/>
      <c r="O291" s="112"/>
      <c r="P291" s="112"/>
      <c r="Q291" s="113"/>
    </row>
    <row r="292" spans="1:17" ht="23.1" customHeight="1" x14ac:dyDescent="0.15">
      <c r="C292" s="109"/>
      <c r="D292" s="110"/>
      <c r="E292" s="110"/>
      <c r="F292" s="111"/>
      <c r="G292" s="111"/>
      <c r="H292" s="112"/>
      <c r="I292" s="112"/>
      <c r="J292" s="112"/>
      <c r="K292" s="112"/>
      <c r="L292" s="112"/>
      <c r="M292" s="112"/>
      <c r="N292" s="112"/>
      <c r="O292" s="112"/>
      <c r="P292" s="112"/>
      <c r="Q292" s="113"/>
    </row>
    <row r="293" spans="1:17" ht="23.1" customHeight="1" x14ac:dyDescent="0.15">
      <c r="C293" s="114"/>
      <c r="D293" s="115"/>
      <c r="E293" s="115"/>
      <c r="F293" s="116"/>
      <c r="G293" s="116"/>
      <c r="H293" s="117"/>
      <c r="I293" s="117"/>
      <c r="J293" s="117"/>
      <c r="K293" s="117"/>
      <c r="L293" s="117"/>
      <c r="M293" s="117"/>
      <c r="N293" s="117"/>
      <c r="O293" s="117"/>
      <c r="P293" s="117"/>
      <c r="Q293" s="118"/>
    </row>
    <row r="294" spans="1:17" s="2" customFormat="1" ht="20.45" customHeight="1" x14ac:dyDescent="0.15">
      <c r="B294" s="9" t="s">
        <v>2192</v>
      </c>
      <c r="C294" s="258" t="s">
        <v>2536</v>
      </c>
      <c r="D294" s="259"/>
      <c r="E294" s="259"/>
      <c r="F294" s="259"/>
      <c r="G294" s="259"/>
      <c r="H294" s="259"/>
      <c r="I294" s="259"/>
      <c r="J294" s="259"/>
      <c r="K294" s="259"/>
      <c r="L294" s="259"/>
      <c r="M294" s="259"/>
      <c r="N294" s="259"/>
      <c r="O294" s="259"/>
      <c r="P294" s="259"/>
      <c r="Q294" s="260"/>
    </row>
    <row r="295" spans="1:17" ht="23.1" customHeight="1" x14ac:dyDescent="0.15">
      <c r="A295" s="9" t="s">
        <v>1145</v>
      </c>
      <c r="B295" s="9" t="s">
        <v>1146</v>
      </c>
      <c r="C295" s="104" t="s">
        <v>1147</v>
      </c>
      <c r="D295" s="105" t="s">
        <v>1148</v>
      </c>
      <c r="E295" s="105" t="s">
        <v>1149</v>
      </c>
      <c r="F295" s="106" t="s">
        <v>1150</v>
      </c>
      <c r="G295" s="106"/>
      <c r="H295" s="107">
        <v>0</v>
      </c>
      <c r="I295" s="107">
        <v>0</v>
      </c>
      <c r="J295" s="107"/>
      <c r="K295" s="107">
        <v>33960</v>
      </c>
      <c r="L295" s="107">
        <v>33960</v>
      </c>
      <c r="M295" s="107">
        <v>0</v>
      </c>
      <c r="N295" s="107">
        <v>0</v>
      </c>
      <c r="O295" s="107">
        <v>33960</v>
      </c>
      <c r="P295" s="107">
        <v>33960</v>
      </c>
      <c r="Q295" s="108" t="s">
        <v>102</v>
      </c>
    </row>
    <row r="296" spans="1:17" ht="23.1" customHeight="1" x14ac:dyDescent="0.15">
      <c r="A296" s="9" t="s">
        <v>1151</v>
      </c>
      <c r="B296" s="9" t="s">
        <v>1152</v>
      </c>
      <c r="C296" s="109" t="s">
        <v>1153</v>
      </c>
      <c r="D296" s="110" t="s">
        <v>1154</v>
      </c>
      <c r="E296" s="110" t="s">
        <v>1149</v>
      </c>
      <c r="F296" s="111" t="s">
        <v>1150</v>
      </c>
      <c r="G296" s="111"/>
      <c r="H296" s="112">
        <v>0</v>
      </c>
      <c r="I296" s="112">
        <v>0</v>
      </c>
      <c r="J296" s="112"/>
      <c r="K296" s="112">
        <v>18678</v>
      </c>
      <c r="L296" s="112">
        <v>18678</v>
      </c>
      <c r="M296" s="112">
        <v>0</v>
      </c>
      <c r="N296" s="112">
        <v>0</v>
      </c>
      <c r="O296" s="112">
        <v>18678</v>
      </c>
      <c r="P296" s="112">
        <v>18678</v>
      </c>
      <c r="Q296" s="113" t="s">
        <v>68</v>
      </c>
    </row>
    <row r="297" spans="1:17" ht="23.1" customHeight="1" x14ac:dyDescent="0.15">
      <c r="A297" s="9" t="s">
        <v>1155</v>
      </c>
      <c r="B297" s="9" t="s">
        <v>1156</v>
      </c>
      <c r="C297" s="109" t="s">
        <v>1157</v>
      </c>
      <c r="D297" s="110" t="s">
        <v>1158</v>
      </c>
      <c r="E297" s="110" t="s">
        <v>1159</v>
      </c>
      <c r="F297" s="111" t="s">
        <v>571</v>
      </c>
      <c r="G297" s="111"/>
      <c r="H297" s="112">
        <v>381</v>
      </c>
      <c r="I297" s="112">
        <v>381</v>
      </c>
      <c r="J297" s="112"/>
      <c r="K297" s="112">
        <v>724</v>
      </c>
      <c r="L297" s="112">
        <v>724</v>
      </c>
      <c r="M297" s="112">
        <v>367</v>
      </c>
      <c r="N297" s="112">
        <v>367</v>
      </c>
      <c r="O297" s="112">
        <v>1472</v>
      </c>
      <c r="P297" s="112">
        <v>1472</v>
      </c>
      <c r="Q297" s="113"/>
    </row>
    <row r="298" spans="1:17" ht="23.1" customHeight="1" x14ac:dyDescent="0.15">
      <c r="A298" s="9" t="s">
        <v>1160</v>
      </c>
      <c r="B298" s="9" t="s">
        <v>1161</v>
      </c>
      <c r="C298" s="109" t="s">
        <v>1162</v>
      </c>
      <c r="D298" s="110" t="s">
        <v>1163</v>
      </c>
      <c r="E298" s="110" t="s">
        <v>1159</v>
      </c>
      <c r="F298" s="111" t="s">
        <v>571</v>
      </c>
      <c r="G298" s="111"/>
      <c r="H298" s="112">
        <v>273</v>
      </c>
      <c r="I298" s="112">
        <v>273</v>
      </c>
      <c r="J298" s="112"/>
      <c r="K298" s="112">
        <v>521</v>
      </c>
      <c r="L298" s="112">
        <v>521</v>
      </c>
      <c r="M298" s="112">
        <v>264</v>
      </c>
      <c r="N298" s="112">
        <v>264</v>
      </c>
      <c r="O298" s="112">
        <v>1058</v>
      </c>
      <c r="P298" s="112">
        <v>1058</v>
      </c>
      <c r="Q298" s="113"/>
    </row>
    <row r="299" spans="1:17" ht="23.1" customHeight="1" x14ac:dyDescent="0.15">
      <c r="A299" s="9" t="s">
        <v>1164</v>
      </c>
      <c r="B299" s="9" t="s">
        <v>1165</v>
      </c>
      <c r="C299" s="109" t="s">
        <v>1166</v>
      </c>
      <c r="D299" s="110" t="s">
        <v>1167</v>
      </c>
      <c r="E299" s="110" t="s">
        <v>1168</v>
      </c>
      <c r="F299" s="111" t="s">
        <v>1150</v>
      </c>
      <c r="G299" s="111"/>
      <c r="H299" s="112">
        <v>0</v>
      </c>
      <c r="I299" s="112">
        <v>0</v>
      </c>
      <c r="J299" s="112"/>
      <c r="K299" s="112">
        <v>33960</v>
      </c>
      <c r="L299" s="112">
        <v>33960</v>
      </c>
      <c r="M299" s="112">
        <v>0</v>
      </c>
      <c r="N299" s="112">
        <v>0</v>
      </c>
      <c r="O299" s="112">
        <v>33960</v>
      </c>
      <c r="P299" s="112">
        <v>33960</v>
      </c>
      <c r="Q299" s="113"/>
    </row>
    <row r="300" spans="1:17" ht="23.1" customHeight="1" x14ac:dyDescent="0.15">
      <c r="A300" s="9" t="s">
        <v>1169</v>
      </c>
      <c r="B300" s="9" t="s">
        <v>1170</v>
      </c>
      <c r="C300" s="109" t="s">
        <v>1171</v>
      </c>
      <c r="D300" s="110" t="s">
        <v>1172</v>
      </c>
      <c r="E300" s="110" t="s">
        <v>1173</v>
      </c>
      <c r="F300" s="111" t="s">
        <v>571</v>
      </c>
      <c r="G300" s="111"/>
      <c r="H300" s="112">
        <v>33091</v>
      </c>
      <c r="I300" s="112">
        <v>33091</v>
      </c>
      <c r="J300" s="112"/>
      <c r="K300" s="112">
        <v>3056</v>
      </c>
      <c r="L300" s="112">
        <v>3056</v>
      </c>
      <c r="M300" s="112">
        <v>0</v>
      </c>
      <c r="N300" s="112">
        <v>0</v>
      </c>
      <c r="O300" s="112">
        <v>36147</v>
      </c>
      <c r="P300" s="112">
        <v>36147</v>
      </c>
      <c r="Q300" s="113"/>
    </row>
    <row r="301" spans="1:17" ht="23.1" customHeight="1" x14ac:dyDescent="0.15">
      <c r="A301" s="9" t="s">
        <v>2195</v>
      </c>
      <c r="B301" s="9" t="s">
        <v>2196</v>
      </c>
      <c r="C301" s="109" t="s">
        <v>1176</v>
      </c>
      <c r="D301" s="110" t="s">
        <v>2197</v>
      </c>
      <c r="E301" s="110" t="s">
        <v>2198</v>
      </c>
      <c r="F301" s="111" t="s">
        <v>1179</v>
      </c>
      <c r="G301" s="111"/>
      <c r="H301" s="112">
        <v>117070</v>
      </c>
      <c r="I301" s="112">
        <v>117070</v>
      </c>
      <c r="J301" s="112"/>
      <c r="K301" s="112">
        <v>373095</v>
      </c>
      <c r="L301" s="112">
        <v>373095</v>
      </c>
      <c r="M301" s="112">
        <v>5607</v>
      </c>
      <c r="N301" s="112">
        <v>5607</v>
      </c>
      <c r="O301" s="112">
        <v>495772</v>
      </c>
      <c r="P301" s="112">
        <v>495772</v>
      </c>
      <c r="Q301" s="113"/>
    </row>
    <row r="302" spans="1:17" ht="23.1" customHeight="1" x14ac:dyDescent="0.15">
      <c r="A302" s="9" t="s">
        <v>2199</v>
      </c>
      <c r="B302" s="9" t="s">
        <v>2200</v>
      </c>
      <c r="C302" s="109" t="s">
        <v>1182</v>
      </c>
      <c r="D302" s="110" t="s">
        <v>2201</v>
      </c>
      <c r="E302" s="110" t="s">
        <v>2202</v>
      </c>
      <c r="F302" s="111" t="s">
        <v>1179</v>
      </c>
      <c r="G302" s="111"/>
      <c r="H302" s="112">
        <v>11640</v>
      </c>
      <c r="I302" s="112">
        <v>11640</v>
      </c>
      <c r="J302" s="112"/>
      <c r="K302" s="112">
        <v>109298</v>
      </c>
      <c r="L302" s="112">
        <v>109298</v>
      </c>
      <c r="M302" s="112">
        <v>11958</v>
      </c>
      <c r="N302" s="112">
        <v>11958</v>
      </c>
      <c r="O302" s="112">
        <v>132896</v>
      </c>
      <c r="P302" s="112">
        <v>132896</v>
      </c>
      <c r="Q302" s="113"/>
    </row>
    <row r="303" spans="1:17" ht="23.1" customHeight="1" x14ac:dyDescent="0.15">
      <c r="A303" s="9" t="s">
        <v>1184</v>
      </c>
      <c r="B303" s="9" t="s">
        <v>1185</v>
      </c>
      <c r="C303" s="109" t="s">
        <v>1186</v>
      </c>
      <c r="D303" s="110" t="s">
        <v>1187</v>
      </c>
      <c r="E303" s="110" t="s">
        <v>1188</v>
      </c>
      <c r="F303" s="111" t="s">
        <v>1179</v>
      </c>
      <c r="G303" s="111"/>
      <c r="H303" s="112">
        <v>6794</v>
      </c>
      <c r="I303" s="112">
        <v>6794</v>
      </c>
      <c r="J303" s="112"/>
      <c r="K303" s="112">
        <v>0</v>
      </c>
      <c r="L303" s="112">
        <v>0</v>
      </c>
      <c r="M303" s="112">
        <v>0</v>
      </c>
      <c r="N303" s="112">
        <v>0</v>
      </c>
      <c r="O303" s="112">
        <v>6794</v>
      </c>
      <c r="P303" s="112">
        <v>6794</v>
      </c>
      <c r="Q303" s="113"/>
    </row>
    <row r="304" spans="1:17" ht="23.1" customHeight="1" x14ac:dyDescent="0.15">
      <c r="A304" s="9" t="s">
        <v>1189</v>
      </c>
      <c r="B304" s="9" t="s">
        <v>1190</v>
      </c>
      <c r="C304" s="109" t="s">
        <v>1191</v>
      </c>
      <c r="D304" s="110" t="s">
        <v>1187</v>
      </c>
      <c r="E304" s="110" t="s">
        <v>1192</v>
      </c>
      <c r="F304" s="111" t="s">
        <v>1179</v>
      </c>
      <c r="G304" s="111"/>
      <c r="H304" s="112">
        <v>7756</v>
      </c>
      <c r="I304" s="112">
        <v>7756</v>
      </c>
      <c r="J304" s="112"/>
      <c r="K304" s="112">
        <v>0</v>
      </c>
      <c r="L304" s="112">
        <v>0</v>
      </c>
      <c r="M304" s="112">
        <v>0</v>
      </c>
      <c r="N304" s="112">
        <v>0</v>
      </c>
      <c r="O304" s="112">
        <v>7756</v>
      </c>
      <c r="P304" s="112">
        <v>7756</v>
      </c>
      <c r="Q304" s="113"/>
    </row>
    <row r="305" spans="1:17" ht="23.1" customHeight="1" x14ac:dyDescent="0.15">
      <c r="A305" s="9" t="s">
        <v>1193</v>
      </c>
      <c r="B305" s="9" t="s">
        <v>1194</v>
      </c>
      <c r="C305" s="109" t="s">
        <v>1195</v>
      </c>
      <c r="D305" s="110" t="s">
        <v>1196</v>
      </c>
      <c r="E305" s="110" t="s">
        <v>1188</v>
      </c>
      <c r="F305" s="111" t="s">
        <v>1179</v>
      </c>
      <c r="G305" s="111"/>
      <c r="H305" s="112">
        <v>4840</v>
      </c>
      <c r="I305" s="112">
        <v>4840</v>
      </c>
      <c r="J305" s="112"/>
      <c r="K305" s="112">
        <v>0</v>
      </c>
      <c r="L305" s="112">
        <v>0</v>
      </c>
      <c r="M305" s="112">
        <v>0</v>
      </c>
      <c r="N305" s="112">
        <v>0</v>
      </c>
      <c r="O305" s="112">
        <v>4840</v>
      </c>
      <c r="P305" s="112">
        <v>4840</v>
      </c>
      <c r="Q305" s="113"/>
    </row>
    <row r="306" spans="1:17" ht="23.1" customHeight="1" x14ac:dyDescent="0.15">
      <c r="A306" s="9" t="s">
        <v>2699</v>
      </c>
      <c r="B306" s="9" t="s">
        <v>2700</v>
      </c>
      <c r="C306" s="109" t="s">
        <v>1199</v>
      </c>
      <c r="D306" s="110" t="s">
        <v>1196</v>
      </c>
      <c r="E306" s="110" t="s">
        <v>1192</v>
      </c>
      <c r="F306" s="111" t="s">
        <v>1179</v>
      </c>
      <c r="G306" s="111"/>
      <c r="H306" s="112">
        <v>5802</v>
      </c>
      <c r="I306" s="112">
        <v>5802</v>
      </c>
      <c r="J306" s="112"/>
      <c r="K306" s="112">
        <v>0</v>
      </c>
      <c r="L306" s="112">
        <v>0</v>
      </c>
      <c r="M306" s="112">
        <v>0</v>
      </c>
      <c r="N306" s="112">
        <v>0</v>
      </c>
      <c r="O306" s="112">
        <v>5802</v>
      </c>
      <c r="P306" s="112">
        <v>5802</v>
      </c>
      <c r="Q306" s="113"/>
    </row>
    <row r="307" spans="1:17" ht="23.1" customHeight="1" x14ac:dyDescent="0.15">
      <c r="A307" s="9" t="s">
        <v>1202</v>
      </c>
      <c r="B307" s="9" t="s">
        <v>1203</v>
      </c>
      <c r="C307" s="109" t="s">
        <v>1204</v>
      </c>
      <c r="D307" s="110" t="s">
        <v>1205</v>
      </c>
      <c r="E307" s="110" t="s">
        <v>1206</v>
      </c>
      <c r="F307" s="111" t="s">
        <v>1179</v>
      </c>
      <c r="G307" s="111"/>
      <c r="H307" s="112">
        <v>2043</v>
      </c>
      <c r="I307" s="112">
        <v>2043</v>
      </c>
      <c r="J307" s="112"/>
      <c r="K307" s="112">
        <v>0</v>
      </c>
      <c r="L307" s="112">
        <v>0</v>
      </c>
      <c r="M307" s="112">
        <v>0</v>
      </c>
      <c r="N307" s="112">
        <v>0</v>
      </c>
      <c r="O307" s="112">
        <v>2043</v>
      </c>
      <c r="P307" s="112">
        <v>2043</v>
      </c>
      <c r="Q307" s="113"/>
    </row>
    <row r="308" spans="1:17" ht="23.1" customHeight="1" x14ac:dyDescent="0.15">
      <c r="A308" s="9" t="s">
        <v>1207</v>
      </c>
      <c r="B308" s="9" t="s">
        <v>1208</v>
      </c>
      <c r="C308" s="109" t="s">
        <v>1209</v>
      </c>
      <c r="D308" s="110" t="s">
        <v>1210</v>
      </c>
      <c r="E308" s="110" t="s">
        <v>1211</v>
      </c>
      <c r="F308" s="111" t="s">
        <v>1179</v>
      </c>
      <c r="G308" s="111"/>
      <c r="H308" s="112">
        <v>39969</v>
      </c>
      <c r="I308" s="112">
        <v>39969</v>
      </c>
      <c r="J308" s="112"/>
      <c r="K308" s="112">
        <v>38723</v>
      </c>
      <c r="L308" s="112">
        <v>38723</v>
      </c>
      <c r="M308" s="112">
        <v>0</v>
      </c>
      <c r="N308" s="112">
        <v>0</v>
      </c>
      <c r="O308" s="112">
        <v>78692</v>
      </c>
      <c r="P308" s="112">
        <v>78692</v>
      </c>
      <c r="Q308" s="113"/>
    </row>
    <row r="309" spans="1:17" ht="23.1" customHeight="1" x14ac:dyDescent="0.15">
      <c r="A309" s="9" t="s">
        <v>1212</v>
      </c>
      <c r="B309" s="9" t="s">
        <v>1198</v>
      </c>
      <c r="C309" s="109" t="s">
        <v>1214</v>
      </c>
      <c r="D309" s="110" t="s">
        <v>1215</v>
      </c>
      <c r="E309" s="110" t="s">
        <v>1216</v>
      </c>
      <c r="F309" s="111" t="s">
        <v>1179</v>
      </c>
      <c r="G309" s="111"/>
      <c r="H309" s="112">
        <v>61882</v>
      </c>
      <c r="I309" s="112">
        <v>61882</v>
      </c>
      <c r="J309" s="112"/>
      <c r="K309" s="112">
        <v>62747</v>
      </c>
      <c r="L309" s="112">
        <v>62747</v>
      </c>
      <c r="M309" s="112">
        <v>0</v>
      </c>
      <c r="N309" s="112">
        <v>0</v>
      </c>
      <c r="O309" s="112">
        <v>124629</v>
      </c>
      <c r="P309" s="112">
        <v>124629</v>
      </c>
      <c r="Q309" s="113"/>
    </row>
    <row r="310" spans="1:17" ht="23.1" customHeight="1" x14ac:dyDescent="0.15">
      <c r="A310" s="9" t="s">
        <v>2701</v>
      </c>
      <c r="B310" s="9" t="s">
        <v>1213</v>
      </c>
      <c r="C310" s="109" t="s">
        <v>1219</v>
      </c>
      <c r="D310" s="110" t="s">
        <v>1215</v>
      </c>
      <c r="E310" s="110" t="s">
        <v>2702</v>
      </c>
      <c r="F310" s="111" t="s">
        <v>1179</v>
      </c>
      <c r="G310" s="111"/>
      <c r="H310" s="112">
        <v>61882</v>
      </c>
      <c r="I310" s="112">
        <v>61882</v>
      </c>
      <c r="J310" s="112"/>
      <c r="K310" s="112">
        <v>62747</v>
      </c>
      <c r="L310" s="112">
        <v>62747</v>
      </c>
      <c r="M310" s="112">
        <v>0</v>
      </c>
      <c r="N310" s="112">
        <v>0</v>
      </c>
      <c r="O310" s="112">
        <v>124629</v>
      </c>
      <c r="P310" s="112">
        <v>124629</v>
      </c>
      <c r="Q310" s="113"/>
    </row>
    <row r="311" spans="1:17" ht="23.1" customHeight="1" x14ac:dyDescent="0.15">
      <c r="A311" s="9" t="s">
        <v>1217</v>
      </c>
      <c r="B311" s="9" t="s">
        <v>1218</v>
      </c>
      <c r="C311" s="109" t="s">
        <v>1223</v>
      </c>
      <c r="D311" s="110" t="s">
        <v>1220</v>
      </c>
      <c r="E311" s="110" t="s">
        <v>140</v>
      </c>
      <c r="F311" s="111" t="s">
        <v>1179</v>
      </c>
      <c r="G311" s="111"/>
      <c r="H311" s="112">
        <v>2187</v>
      </c>
      <c r="I311" s="112">
        <v>2187</v>
      </c>
      <c r="J311" s="112"/>
      <c r="K311" s="112">
        <v>14521</v>
      </c>
      <c r="L311" s="112">
        <v>14521</v>
      </c>
      <c r="M311" s="112">
        <v>0</v>
      </c>
      <c r="N311" s="112">
        <v>0</v>
      </c>
      <c r="O311" s="112">
        <v>16708</v>
      </c>
      <c r="P311" s="112">
        <v>16708</v>
      </c>
      <c r="Q311" s="113"/>
    </row>
    <row r="312" spans="1:17" ht="23.1" customHeight="1" x14ac:dyDescent="0.15">
      <c r="A312" s="9" t="s">
        <v>1221</v>
      </c>
      <c r="B312" s="9" t="s">
        <v>1222</v>
      </c>
      <c r="C312" s="109" t="s">
        <v>1226</v>
      </c>
      <c r="D312" s="110" t="s">
        <v>1220</v>
      </c>
      <c r="E312" s="110" t="s">
        <v>143</v>
      </c>
      <c r="F312" s="111" t="s">
        <v>1179</v>
      </c>
      <c r="G312" s="111"/>
      <c r="H312" s="112">
        <v>2193</v>
      </c>
      <c r="I312" s="112">
        <v>2193</v>
      </c>
      <c r="J312" s="112"/>
      <c r="K312" s="112">
        <v>14521</v>
      </c>
      <c r="L312" s="112">
        <v>14521</v>
      </c>
      <c r="M312" s="112">
        <v>0</v>
      </c>
      <c r="N312" s="112">
        <v>0</v>
      </c>
      <c r="O312" s="112">
        <v>16714</v>
      </c>
      <c r="P312" s="112">
        <v>16714</v>
      </c>
      <c r="Q312" s="113"/>
    </row>
    <row r="313" spans="1:17" ht="23.1" customHeight="1" x14ac:dyDescent="0.15">
      <c r="A313" s="9" t="s">
        <v>1224</v>
      </c>
      <c r="B313" s="9" t="s">
        <v>1225</v>
      </c>
      <c r="C313" s="109" t="s">
        <v>1229</v>
      </c>
      <c r="D313" s="110" t="s">
        <v>1220</v>
      </c>
      <c r="E313" s="110" t="s">
        <v>145</v>
      </c>
      <c r="F313" s="111" t="s">
        <v>1179</v>
      </c>
      <c r="G313" s="111"/>
      <c r="H313" s="112">
        <v>2216</v>
      </c>
      <c r="I313" s="112">
        <v>2216</v>
      </c>
      <c r="J313" s="112"/>
      <c r="K313" s="112">
        <v>14521</v>
      </c>
      <c r="L313" s="112">
        <v>14521</v>
      </c>
      <c r="M313" s="112">
        <v>0</v>
      </c>
      <c r="N313" s="112">
        <v>0</v>
      </c>
      <c r="O313" s="112">
        <v>16737</v>
      </c>
      <c r="P313" s="112">
        <v>16737</v>
      </c>
      <c r="Q313" s="113"/>
    </row>
    <row r="314" spans="1:17" ht="23.1" customHeight="1" x14ac:dyDescent="0.15">
      <c r="A314" s="9" t="s">
        <v>1227</v>
      </c>
      <c r="B314" s="9" t="s">
        <v>1228</v>
      </c>
      <c r="C314" s="109" t="s">
        <v>1232</v>
      </c>
      <c r="D314" s="110" t="s">
        <v>1220</v>
      </c>
      <c r="E314" s="110" t="s">
        <v>147</v>
      </c>
      <c r="F314" s="111" t="s">
        <v>1179</v>
      </c>
      <c r="G314" s="111"/>
      <c r="H314" s="112">
        <v>2241</v>
      </c>
      <c r="I314" s="112">
        <v>2241</v>
      </c>
      <c r="J314" s="112"/>
      <c r="K314" s="112">
        <v>14521</v>
      </c>
      <c r="L314" s="112">
        <v>14521</v>
      </c>
      <c r="M314" s="112">
        <v>0</v>
      </c>
      <c r="N314" s="112">
        <v>0</v>
      </c>
      <c r="O314" s="112">
        <v>16762</v>
      </c>
      <c r="P314" s="112">
        <v>16762</v>
      </c>
      <c r="Q314" s="113"/>
    </row>
    <row r="315" spans="1:17" ht="23.1" customHeight="1" x14ac:dyDescent="0.15">
      <c r="A315" s="9" t="s">
        <v>1230</v>
      </c>
      <c r="B315" s="9" t="s">
        <v>1231</v>
      </c>
      <c r="C315" s="109" t="s">
        <v>1235</v>
      </c>
      <c r="D315" s="110" t="s">
        <v>1220</v>
      </c>
      <c r="E315" s="110" t="s">
        <v>149</v>
      </c>
      <c r="F315" s="111" t="s">
        <v>1179</v>
      </c>
      <c r="G315" s="111"/>
      <c r="H315" s="112">
        <v>2268</v>
      </c>
      <c r="I315" s="112">
        <v>2268</v>
      </c>
      <c r="J315" s="112"/>
      <c r="K315" s="112">
        <v>14521</v>
      </c>
      <c r="L315" s="112">
        <v>14521</v>
      </c>
      <c r="M315" s="112">
        <v>0</v>
      </c>
      <c r="N315" s="112">
        <v>0</v>
      </c>
      <c r="O315" s="112">
        <v>16789</v>
      </c>
      <c r="P315" s="112">
        <v>16789</v>
      </c>
      <c r="Q315" s="113"/>
    </row>
    <row r="316" spans="1:17" ht="23.1" customHeight="1" x14ac:dyDescent="0.15">
      <c r="A316" s="9" t="s">
        <v>1233</v>
      </c>
      <c r="B316" s="9" t="s">
        <v>1234</v>
      </c>
      <c r="C316" s="109" t="s">
        <v>1238</v>
      </c>
      <c r="D316" s="110" t="s">
        <v>1220</v>
      </c>
      <c r="E316" s="110" t="s">
        <v>151</v>
      </c>
      <c r="F316" s="111" t="s">
        <v>1179</v>
      </c>
      <c r="G316" s="111"/>
      <c r="H316" s="112">
        <v>2449</v>
      </c>
      <c r="I316" s="112">
        <v>2449</v>
      </c>
      <c r="J316" s="112"/>
      <c r="K316" s="112">
        <v>14521</v>
      </c>
      <c r="L316" s="112">
        <v>14521</v>
      </c>
      <c r="M316" s="112">
        <v>0</v>
      </c>
      <c r="N316" s="112">
        <v>0</v>
      </c>
      <c r="O316" s="112">
        <v>16970</v>
      </c>
      <c r="P316" s="112">
        <v>16970</v>
      </c>
      <c r="Q316" s="113"/>
    </row>
    <row r="317" spans="1:17" ht="23.1" customHeight="1" x14ac:dyDescent="0.15">
      <c r="A317" s="9" t="s">
        <v>2583</v>
      </c>
      <c r="B317" s="9" t="s">
        <v>1237</v>
      </c>
      <c r="C317" s="109" t="s">
        <v>1241</v>
      </c>
      <c r="D317" s="110" t="s">
        <v>1220</v>
      </c>
      <c r="E317" s="110" t="s">
        <v>2567</v>
      </c>
      <c r="F317" s="111" t="s">
        <v>1179</v>
      </c>
      <c r="G317" s="111"/>
      <c r="H317" s="112">
        <v>2499</v>
      </c>
      <c r="I317" s="112">
        <v>2499</v>
      </c>
      <c r="J317" s="112"/>
      <c r="K317" s="112">
        <v>14521</v>
      </c>
      <c r="L317" s="112">
        <v>14521</v>
      </c>
      <c r="M317" s="112">
        <v>0</v>
      </c>
      <c r="N317" s="112">
        <v>0</v>
      </c>
      <c r="O317" s="112">
        <v>17020</v>
      </c>
      <c r="P317" s="112">
        <v>17020</v>
      </c>
      <c r="Q317" s="113"/>
    </row>
    <row r="318" spans="1:17" ht="23.1" customHeight="1" x14ac:dyDescent="0.15">
      <c r="A318" s="9" t="s">
        <v>2624</v>
      </c>
      <c r="B318" s="9" t="s">
        <v>2625</v>
      </c>
      <c r="C318" s="109" t="s">
        <v>1246</v>
      </c>
      <c r="D318" s="110" t="s">
        <v>2626</v>
      </c>
      <c r="E318" s="110" t="s">
        <v>2627</v>
      </c>
      <c r="F318" s="111" t="s">
        <v>492</v>
      </c>
      <c r="G318" s="111"/>
      <c r="H318" s="112">
        <v>72997</v>
      </c>
      <c r="I318" s="112">
        <v>72997</v>
      </c>
      <c r="J318" s="112"/>
      <c r="K318" s="112">
        <v>213249</v>
      </c>
      <c r="L318" s="112">
        <v>213249</v>
      </c>
      <c r="M318" s="112">
        <v>0</v>
      </c>
      <c r="N318" s="112">
        <v>0</v>
      </c>
      <c r="O318" s="112">
        <v>286246</v>
      </c>
      <c r="P318" s="112">
        <v>286246</v>
      </c>
      <c r="Q318" s="113"/>
    </row>
    <row r="319" spans="1:17" ht="23.1" customHeight="1" x14ac:dyDescent="0.15">
      <c r="A319" s="9" t="s">
        <v>2260</v>
      </c>
      <c r="B319" s="9" t="s">
        <v>2261</v>
      </c>
      <c r="C319" s="109" t="s">
        <v>1249</v>
      </c>
      <c r="D319" s="110" t="s">
        <v>1242</v>
      </c>
      <c r="E319" s="110" t="s">
        <v>2262</v>
      </c>
      <c r="F319" s="111" t="s">
        <v>181</v>
      </c>
      <c r="G319" s="111"/>
      <c r="H319" s="112">
        <v>39313</v>
      </c>
      <c r="I319" s="112">
        <v>39313</v>
      </c>
      <c r="J319" s="112"/>
      <c r="K319" s="112">
        <v>62058</v>
      </c>
      <c r="L319" s="112">
        <v>62058</v>
      </c>
      <c r="M319" s="112">
        <v>0</v>
      </c>
      <c r="N319" s="112">
        <v>0</v>
      </c>
      <c r="O319" s="112">
        <v>101371</v>
      </c>
      <c r="P319" s="112">
        <v>101371</v>
      </c>
      <c r="Q319" s="113"/>
    </row>
    <row r="320" spans="1:17" ht="23.1" customHeight="1" x14ac:dyDescent="0.15">
      <c r="A320" s="9" t="s">
        <v>1244</v>
      </c>
      <c r="B320" s="9" t="s">
        <v>1245</v>
      </c>
      <c r="C320" s="109" t="s">
        <v>1252</v>
      </c>
      <c r="D320" s="110" t="s">
        <v>139</v>
      </c>
      <c r="E320" s="110" t="s">
        <v>140</v>
      </c>
      <c r="F320" s="111" t="s">
        <v>132</v>
      </c>
      <c r="G320" s="111"/>
      <c r="H320" s="112">
        <v>2763</v>
      </c>
      <c r="I320" s="112">
        <v>2763</v>
      </c>
      <c r="J320" s="112"/>
      <c r="K320" s="112">
        <v>13445</v>
      </c>
      <c r="L320" s="112">
        <v>13445</v>
      </c>
      <c r="M320" s="112">
        <v>0</v>
      </c>
      <c r="N320" s="112">
        <v>0</v>
      </c>
      <c r="O320" s="112">
        <v>16208</v>
      </c>
      <c r="P320" s="112">
        <v>16208</v>
      </c>
      <c r="Q320" s="113"/>
    </row>
    <row r="321" spans="1:17" ht="23.1" customHeight="1" x14ac:dyDescent="0.15">
      <c r="A321" s="9" t="s">
        <v>1247</v>
      </c>
      <c r="B321" s="9" t="s">
        <v>1248</v>
      </c>
      <c r="C321" s="109" t="s">
        <v>1256</v>
      </c>
      <c r="D321" s="110" t="s">
        <v>139</v>
      </c>
      <c r="E321" s="110" t="s">
        <v>143</v>
      </c>
      <c r="F321" s="111" t="s">
        <v>132</v>
      </c>
      <c r="G321" s="111"/>
      <c r="H321" s="112">
        <v>3674</v>
      </c>
      <c r="I321" s="112">
        <v>3674</v>
      </c>
      <c r="J321" s="112"/>
      <c r="K321" s="112">
        <v>16134</v>
      </c>
      <c r="L321" s="112">
        <v>16134</v>
      </c>
      <c r="M321" s="112">
        <v>0</v>
      </c>
      <c r="N321" s="112">
        <v>0</v>
      </c>
      <c r="O321" s="112">
        <v>19808</v>
      </c>
      <c r="P321" s="112">
        <v>19808</v>
      </c>
      <c r="Q321" s="113"/>
    </row>
    <row r="322" spans="1:17" ht="23.1" customHeight="1" x14ac:dyDescent="0.15">
      <c r="A322" s="9" t="s">
        <v>1250</v>
      </c>
      <c r="B322" s="9" t="s">
        <v>1251</v>
      </c>
      <c r="C322" s="109" t="s">
        <v>1259</v>
      </c>
      <c r="D322" s="110" t="s">
        <v>139</v>
      </c>
      <c r="E322" s="110" t="s">
        <v>145</v>
      </c>
      <c r="F322" s="111" t="s">
        <v>132</v>
      </c>
      <c r="G322" s="111"/>
      <c r="H322" s="112">
        <v>5002</v>
      </c>
      <c r="I322" s="112">
        <v>5002</v>
      </c>
      <c r="J322" s="112"/>
      <c r="K322" s="112">
        <v>21513</v>
      </c>
      <c r="L322" s="112">
        <v>21513</v>
      </c>
      <c r="M322" s="112">
        <v>0</v>
      </c>
      <c r="N322" s="112">
        <v>0</v>
      </c>
      <c r="O322" s="112">
        <v>26515</v>
      </c>
      <c r="P322" s="112">
        <v>26515</v>
      </c>
      <c r="Q322" s="113"/>
    </row>
    <row r="323" spans="1:17" ht="23.1" customHeight="1" x14ac:dyDescent="0.15">
      <c r="A323" s="9" t="s">
        <v>1254</v>
      </c>
      <c r="B323" s="9" t="s">
        <v>1255</v>
      </c>
      <c r="C323" s="109" t="s">
        <v>1262</v>
      </c>
      <c r="D323" s="110" t="s">
        <v>139</v>
      </c>
      <c r="E323" s="110" t="s">
        <v>147</v>
      </c>
      <c r="F323" s="111" t="s">
        <v>132</v>
      </c>
      <c r="G323" s="111"/>
      <c r="H323" s="112">
        <v>6220</v>
      </c>
      <c r="I323" s="112">
        <v>6220</v>
      </c>
      <c r="J323" s="112"/>
      <c r="K323" s="112">
        <v>26891</v>
      </c>
      <c r="L323" s="112">
        <v>26891</v>
      </c>
      <c r="M323" s="112">
        <v>0</v>
      </c>
      <c r="N323" s="112">
        <v>0</v>
      </c>
      <c r="O323" s="112">
        <v>33111</v>
      </c>
      <c r="P323" s="112">
        <v>33111</v>
      </c>
      <c r="Q323" s="113"/>
    </row>
    <row r="324" spans="1:17" ht="23.1" customHeight="1" x14ac:dyDescent="0.15">
      <c r="A324" s="9" t="s">
        <v>1257</v>
      </c>
      <c r="B324" s="9" t="s">
        <v>1258</v>
      </c>
      <c r="C324" s="109" t="s">
        <v>1265</v>
      </c>
      <c r="D324" s="110" t="s">
        <v>139</v>
      </c>
      <c r="E324" s="110" t="s">
        <v>149</v>
      </c>
      <c r="F324" s="111" t="s">
        <v>132</v>
      </c>
      <c r="G324" s="111"/>
      <c r="H324" s="112">
        <v>8195</v>
      </c>
      <c r="I324" s="112">
        <v>8195</v>
      </c>
      <c r="J324" s="112"/>
      <c r="K324" s="112">
        <v>34958</v>
      </c>
      <c r="L324" s="112">
        <v>34958</v>
      </c>
      <c r="M324" s="112">
        <v>0</v>
      </c>
      <c r="N324" s="112">
        <v>0</v>
      </c>
      <c r="O324" s="112">
        <v>43153</v>
      </c>
      <c r="P324" s="112">
        <v>43153</v>
      </c>
      <c r="Q324" s="113"/>
    </row>
    <row r="325" spans="1:17" ht="23.1" customHeight="1" x14ac:dyDescent="0.15">
      <c r="A325" s="9" t="s">
        <v>1260</v>
      </c>
      <c r="B325" s="9" t="s">
        <v>1261</v>
      </c>
      <c r="C325" s="109" t="s">
        <v>1268</v>
      </c>
      <c r="D325" s="110" t="s">
        <v>139</v>
      </c>
      <c r="E325" s="110" t="s">
        <v>151</v>
      </c>
      <c r="F325" s="111" t="s">
        <v>132</v>
      </c>
      <c r="G325" s="111"/>
      <c r="H325" s="112">
        <v>11525</v>
      </c>
      <c r="I325" s="112">
        <v>11525</v>
      </c>
      <c r="J325" s="112"/>
      <c r="K325" s="112">
        <v>51093</v>
      </c>
      <c r="L325" s="112">
        <v>51093</v>
      </c>
      <c r="M325" s="112">
        <v>0</v>
      </c>
      <c r="N325" s="112">
        <v>0</v>
      </c>
      <c r="O325" s="112">
        <v>62618</v>
      </c>
      <c r="P325" s="112">
        <v>62618</v>
      </c>
      <c r="Q325" s="113"/>
    </row>
    <row r="326" spans="1:17" ht="23.1" customHeight="1" x14ac:dyDescent="0.15">
      <c r="A326" s="9" t="s">
        <v>1263</v>
      </c>
      <c r="B326" s="9" t="s">
        <v>1264</v>
      </c>
      <c r="C326" s="109" t="s">
        <v>1271</v>
      </c>
      <c r="D326" s="110" t="s">
        <v>139</v>
      </c>
      <c r="E326" s="110" t="s">
        <v>2567</v>
      </c>
      <c r="F326" s="111" t="s">
        <v>132</v>
      </c>
      <c r="G326" s="111"/>
      <c r="H326" s="112">
        <v>15167</v>
      </c>
      <c r="I326" s="112">
        <v>15167</v>
      </c>
      <c r="J326" s="112"/>
      <c r="K326" s="112">
        <v>75296</v>
      </c>
      <c r="L326" s="112">
        <v>75296</v>
      </c>
      <c r="M326" s="112">
        <v>0</v>
      </c>
      <c r="N326" s="112">
        <v>0</v>
      </c>
      <c r="O326" s="112">
        <v>90463</v>
      </c>
      <c r="P326" s="112">
        <v>90463</v>
      </c>
      <c r="Q326" s="113"/>
    </row>
    <row r="327" spans="1:17" ht="23.1" customHeight="1" x14ac:dyDescent="0.15">
      <c r="A327" s="9" t="s">
        <v>1266</v>
      </c>
      <c r="B327" s="9" t="s">
        <v>1267</v>
      </c>
      <c r="C327" s="109" t="s">
        <v>1274</v>
      </c>
      <c r="D327" s="110" t="s">
        <v>153</v>
      </c>
      <c r="E327" s="110" t="s">
        <v>143</v>
      </c>
      <c r="F327" s="111" t="s">
        <v>132</v>
      </c>
      <c r="G327" s="111"/>
      <c r="H327" s="112">
        <v>3771</v>
      </c>
      <c r="I327" s="112">
        <v>3771</v>
      </c>
      <c r="J327" s="112"/>
      <c r="K327" s="112">
        <v>19361</v>
      </c>
      <c r="L327" s="112">
        <v>19361</v>
      </c>
      <c r="M327" s="112">
        <v>0</v>
      </c>
      <c r="N327" s="112">
        <v>0</v>
      </c>
      <c r="O327" s="112">
        <v>23132</v>
      </c>
      <c r="P327" s="112">
        <v>23132</v>
      </c>
      <c r="Q327" s="113"/>
    </row>
    <row r="328" spans="1:17" ht="23.1" customHeight="1" x14ac:dyDescent="0.15">
      <c r="A328" s="9" t="s">
        <v>1269</v>
      </c>
      <c r="B328" s="9" t="s">
        <v>1270</v>
      </c>
      <c r="C328" s="109" t="s">
        <v>1277</v>
      </c>
      <c r="D328" s="110" t="s">
        <v>153</v>
      </c>
      <c r="E328" s="110" t="s">
        <v>145</v>
      </c>
      <c r="F328" s="111" t="s">
        <v>132</v>
      </c>
      <c r="G328" s="111"/>
      <c r="H328" s="112">
        <v>5131</v>
      </c>
      <c r="I328" s="112">
        <v>5131</v>
      </c>
      <c r="J328" s="112"/>
      <c r="K328" s="112">
        <v>25815</v>
      </c>
      <c r="L328" s="112">
        <v>25815</v>
      </c>
      <c r="M328" s="112">
        <v>0</v>
      </c>
      <c r="N328" s="112">
        <v>0</v>
      </c>
      <c r="O328" s="112">
        <v>30946</v>
      </c>
      <c r="P328" s="112">
        <v>30946</v>
      </c>
      <c r="Q328" s="113"/>
    </row>
    <row r="329" spans="1:17" ht="23.1" customHeight="1" x14ac:dyDescent="0.15">
      <c r="A329" s="9" t="s">
        <v>1272</v>
      </c>
      <c r="B329" s="9" t="s">
        <v>1273</v>
      </c>
      <c r="C329" s="109" t="s">
        <v>1280</v>
      </c>
      <c r="D329" s="110" t="s">
        <v>153</v>
      </c>
      <c r="E329" s="110" t="s">
        <v>149</v>
      </c>
      <c r="F329" s="111" t="s">
        <v>132</v>
      </c>
      <c r="G329" s="111"/>
      <c r="H329" s="112">
        <v>8405</v>
      </c>
      <c r="I329" s="112">
        <v>8405</v>
      </c>
      <c r="J329" s="112"/>
      <c r="K329" s="112">
        <v>41950</v>
      </c>
      <c r="L329" s="112">
        <v>41950</v>
      </c>
      <c r="M329" s="112">
        <v>0</v>
      </c>
      <c r="N329" s="112">
        <v>0</v>
      </c>
      <c r="O329" s="112">
        <v>50355</v>
      </c>
      <c r="P329" s="112">
        <v>50355</v>
      </c>
      <c r="Q329" s="113"/>
    </row>
    <row r="330" spans="1:17" ht="23.1" customHeight="1" x14ac:dyDescent="0.15">
      <c r="A330" s="9" t="s">
        <v>1275</v>
      </c>
      <c r="B330" s="9" t="s">
        <v>1276</v>
      </c>
      <c r="C330" s="109" t="s">
        <v>1283</v>
      </c>
      <c r="D330" s="110" t="s">
        <v>153</v>
      </c>
      <c r="E330" s="110" t="s">
        <v>2567</v>
      </c>
      <c r="F330" s="111" t="s">
        <v>132</v>
      </c>
      <c r="G330" s="111"/>
      <c r="H330" s="112">
        <v>15619</v>
      </c>
      <c r="I330" s="112">
        <v>15619</v>
      </c>
      <c r="J330" s="112"/>
      <c r="K330" s="112">
        <v>90355</v>
      </c>
      <c r="L330" s="112">
        <v>90355</v>
      </c>
      <c r="M330" s="112">
        <v>0</v>
      </c>
      <c r="N330" s="112">
        <v>0</v>
      </c>
      <c r="O330" s="112">
        <v>105974</v>
      </c>
      <c r="P330" s="112">
        <v>105974</v>
      </c>
      <c r="Q330" s="113" t="s">
        <v>102</v>
      </c>
    </row>
    <row r="331" spans="1:17" ht="23.1" customHeight="1" x14ac:dyDescent="0.15">
      <c r="A331" s="9" t="s">
        <v>1278</v>
      </c>
      <c r="B331" s="9" t="s">
        <v>1279</v>
      </c>
      <c r="C331" s="109" t="s">
        <v>1286</v>
      </c>
      <c r="D331" s="110" t="s">
        <v>156</v>
      </c>
      <c r="E331" s="110" t="s">
        <v>157</v>
      </c>
      <c r="F331" s="111" t="s">
        <v>132</v>
      </c>
      <c r="G331" s="111"/>
      <c r="H331" s="112">
        <v>776</v>
      </c>
      <c r="I331" s="112">
        <v>776</v>
      </c>
      <c r="J331" s="112"/>
      <c r="K331" s="112">
        <v>13445</v>
      </c>
      <c r="L331" s="112">
        <v>13445</v>
      </c>
      <c r="M331" s="112">
        <v>0</v>
      </c>
      <c r="N331" s="112">
        <v>0</v>
      </c>
      <c r="O331" s="112">
        <v>14221</v>
      </c>
      <c r="P331" s="112">
        <v>14221</v>
      </c>
      <c r="Q331" s="113" t="s">
        <v>68</v>
      </c>
    </row>
    <row r="332" spans="1:17" ht="23.1" customHeight="1" x14ac:dyDescent="0.15">
      <c r="A332" s="9" t="s">
        <v>1281</v>
      </c>
      <c r="B332" s="9" t="s">
        <v>1282</v>
      </c>
      <c r="C332" s="109" t="s">
        <v>1289</v>
      </c>
      <c r="D332" s="110" t="s">
        <v>156</v>
      </c>
      <c r="E332" s="110" t="s">
        <v>164</v>
      </c>
      <c r="F332" s="111" t="s">
        <v>132</v>
      </c>
      <c r="G332" s="111"/>
      <c r="H332" s="112">
        <v>2085</v>
      </c>
      <c r="I332" s="112">
        <v>2085</v>
      </c>
      <c r="J332" s="112"/>
      <c r="K332" s="112">
        <v>26891</v>
      </c>
      <c r="L332" s="112">
        <v>26891</v>
      </c>
      <c r="M332" s="112">
        <v>0</v>
      </c>
      <c r="N332" s="112">
        <v>0</v>
      </c>
      <c r="O332" s="112">
        <v>28976</v>
      </c>
      <c r="P332" s="112">
        <v>28976</v>
      </c>
      <c r="Q332" s="113"/>
    </row>
    <row r="333" spans="1:17" ht="23.1" customHeight="1" x14ac:dyDescent="0.15">
      <c r="A333" s="9" t="s">
        <v>1284</v>
      </c>
      <c r="B333" s="9" t="s">
        <v>1285</v>
      </c>
      <c r="C333" s="109" t="s">
        <v>1293</v>
      </c>
      <c r="D333" s="110" t="s">
        <v>156</v>
      </c>
      <c r="E333" s="110" t="s">
        <v>2544</v>
      </c>
      <c r="F333" s="111" t="s">
        <v>132</v>
      </c>
      <c r="G333" s="111"/>
      <c r="H333" s="112">
        <v>2629</v>
      </c>
      <c r="I333" s="112">
        <v>2629</v>
      </c>
      <c r="J333" s="112"/>
      <c r="K333" s="112">
        <v>34958</v>
      </c>
      <c r="L333" s="112">
        <v>34958</v>
      </c>
      <c r="M333" s="112">
        <v>0</v>
      </c>
      <c r="N333" s="112">
        <v>0</v>
      </c>
      <c r="O333" s="112">
        <v>37587</v>
      </c>
      <c r="P333" s="112">
        <v>37587</v>
      </c>
      <c r="Q333" s="113"/>
    </row>
    <row r="334" spans="1:17" ht="23.1" customHeight="1" x14ac:dyDescent="0.15">
      <c r="A334" s="9" t="s">
        <v>1287</v>
      </c>
      <c r="B334" s="9" t="s">
        <v>1288</v>
      </c>
      <c r="C334" s="109" t="s">
        <v>1296</v>
      </c>
      <c r="D334" s="110" t="s">
        <v>1290</v>
      </c>
      <c r="E334" s="110" t="s">
        <v>157</v>
      </c>
      <c r="F334" s="111" t="s">
        <v>132</v>
      </c>
      <c r="G334" s="111"/>
      <c r="H334" s="112">
        <v>640</v>
      </c>
      <c r="I334" s="112">
        <v>640</v>
      </c>
      <c r="J334" s="112"/>
      <c r="K334" s="112">
        <v>9412</v>
      </c>
      <c r="L334" s="112">
        <v>9412</v>
      </c>
      <c r="M334" s="112">
        <v>0</v>
      </c>
      <c r="N334" s="112">
        <v>0</v>
      </c>
      <c r="O334" s="112">
        <v>10052</v>
      </c>
      <c r="P334" s="112">
        <v>10052</v>
      </c>
      <c r="Q334" s="113"/>
    </row>
    <row r="335" spans="1:17" ht="23.1" customHeight="1" x14ac:dyDescent="0.15">
      <c r="A335" s="9" t="s">
        <v>1291</v>
      </c>
      <c r="B335" s="9" t="s">
        <v>1292</v>
      </c>
      <c r="C335" s="109" t="s">
        <v>1300</v>
      </c>
      <c r="D335" s="110" t="s">
        <v>1290</v>
      </c>
      <c r="E335" s="110" t="s">
        <v>162</v>
      </c>
      <c r="F335" s="111" t="s">
        <v>132</v>
      </c>
      <c r="G335" s="111"/>
      <c r="H335" s="112">
        <v>1305</v>
      </c>
      <c r="I335" s="112">
        <v>1305</v>
      </c>
      <c r="J335" s="112"/>
      <c r="K335" s="112">
        <v>15059</v>
      </c>
      <c r="L335" s="112">
        <v>15059</v>
      </c>
      <c r="M335" s="112">
        <v>0</v>
      </c>
      <c r="N335" s="112">
        <v>0</v>
      </c>
      <c r="O335" s="112">
        <v>16364</v>
      </c>
      <c r="P335" s="112">
        <v>16364</v>
      </c>
      <c r="Q335" s="113"/>
    </row>
    <row r="336" spans="1:17" ht="23.1" customHeight="1" x14ac:dyDescent="0.15">
      <c r="A336" s="9" t="s">
        <v>1294</v>
      </c>
      <c r="B336" s="9" t="s">
        <v>1295</v>
      </c>
      <c r="C336" s="109" t="s">
        <v>1303</v>
      </c>
      <c r="D336" s="110" t="s">
        <v>1290</v>
      </c>
      <c r="E336" s="110" t="s">
        <v>2544</v>
      </c>
      <c r="F336" s="111" t="s">
        <v>132</v>
      </c>
      <c r="G336" s="111"/>
      <c r="H336" s="112">
        <v>2252</v>
      </c>
      <c r="I336" s="112">
        <v>2252</v>
      </c>
      <c r="J336" s="112"/>
      <c r="K336" s="112">
        <v>24471</v>
      </c>
      <c r="L336" s="112">
        <v>24471</v>
      </c>
      <c r="M336" s="112">
        <v>0</v>
      </c>
      <c r="N336" s="112">
        <v>0</v>
      </c>
      <c r="O336" s="112">
        <v>26723</v>
      </c>
      <c r="P336" s="112">
        <v>26723</v>
      </c>
      <c r="Q336" s="113"/>
    </row>
    <row r="337" spans="1:17" ht="23.1" customHeight="1" x14ac:dyDescent="0.15">
      <c r="A337" s="9" t="s">
        <v>1298</v>
      </c>
      <c r="B337" s="9" t="s">
        <v>1299</v>
      </c>
      <c r="C337" s="109" t="s">
        <v>1306</v>
      </c>
      <c r="D337" s="110" t="s">
        <v>166</v>
      </c>
      <c r="E337" s="110" t="s">
        <v>167</v>
      </c>
      <c r="F337" s="111" t="s">
        <v>1297</v>
      </c>
      <c r="G337" s="111"/>
      <c r="H337" s="112">
        <v>577</v>
      </c>
      <c r="I337" s="112">
        <v>577</v>
      </c>
      <c r="J337" s="112"/>
      <c r="K337" s="112">
        <v>10756</v>
      </c>
      <c r="L337" s="112">
        <v>10756</v>
      </c>
      <c r="M337" s="112">
        <v>0</v>
      </c>
      <c r="N337" s="112">
        <v>0</v>
      </c>
      <c r="O337" s="112">
        <v>11333</v>
      </c>
      <c r="P337" s="112">
        <v>11333</v>
      </c>
      <c r="Q337" s="113"/>
    </row>
    <row r="338" spans="1:17" ht="23.1" customHeight="1" x14ac:dyDescent="0.15">
      <c r="A338" s="9" t="s">
        <v>1301</v>
      </c>
      <c r="B338" s="9" t="s">
        <v>1302</v>
      </c>
      <c r="C338" s="109" t="s">
        <v>1310</v>
      </c>
      <c r="D338" s="110" t="s">
        <v>166</v>
      </c>
      <c r="E338" s="110" t="s">
        <v>171</v>
      </c>
      <c r="F338" s="111" t="s">
        <v>1297</v>
      </c>
      <c r="G338" s="111"/>
      <c r="H338" s="112">
        <v>771</v>
      </c>
      <c r="I338" s="112">
        <v>771</v>
      </c>
      <c r="J338" s="112"/>
      <c r="K338" s="112">
        <v>12907</v>
      </c>
      <c r="L338" s="112">
        <v>12907</v>
      </c>
      <c r="M338" s="112">
        <v>0</v>
      </c>
      <c r="N338" s="112">
        <v>0</v>
      </c>
      <c r="O338" s="112">
        <v>13678</v>
      </c>
      <c r="P338" s="112">
        <v>13678</v>
      </c>
      <c r="Q338" s="113"/>
    </row>
    <row r="339" spans="1:17" ht="23.1" customHeight="1" x14ac:dyDescent="0.15">
      <c r="A339" s="9" t="s">
        <v>1304</v>
      </c>
      <c r="B339" s="9" t="s">
        <v>1305</v>
      </c>
      <c r="C339" s="109" t="s">
        <v>1313</v>
      </c>
      <c r="D339" s="110" t="s">
        <v>166</v>
      </c>
      <c r="E339" s="110" t="s">
        <v>173</v>
      </c>
      <c r="F339" s="111" t="s">
        <v>1297</v>
      </c>
      <c r="G339" s="111"/>
      <c r="H339" s="112">
        <v>1042</v>
      </c>
      <c r="I339" s="112">
        <v>1042</v>
      </c>
      <c r="J339" s="112"/>
      <c r="K339" s="112">
        <v>17210</v>
      </c>
      <c r="L339" s="112">
        <v>17210</v>
      </c>
      <c r="M339" s="112">
        <v>0</v>
      </c>
      <c r="N339" s="112">
        <v>0</v>
      </c>
      <c r="O339" s="112">
        <v>18252</v>
      </c>
      <c r="P339" s="112">
        <v>18252</v>
      </c>
      <c r="Q339" s="113"/>
    </row>
    <row r="340" spans="1:17" ht="23.1" customHeight="1" x14ac:dyDescent="0.15">
      <c r="A340" s="9" t="s">
        <v>1308</v>
      </c>
      <c r="B340" s="9" t="s">
        <v>1309</v>
      </c>
      <c r="C340" s="109" t="s">
        <v>1316</v>
      </c>
      <c r="D340" s="110" t="s">
        <v>175</v>
      </c>
      <c r="E340" s="110" t="s">
        <v>2255</v>
      </c>
      <c r="F340" s="111" t="s">
        <v>132</v>
      </c>
      <c r="G340" s="111"/>
      <c r="H340" s="112">
        <v>628</v>
      </c>
      <c r="I340" s="112">
        <v>628</v>
      </c>
      <c r="J340" s="112"/>
      <c r="K340" s="112">
        <v>7242</v>
      </c>
      <c r="L340" s="112">
        <v>7242</v>
      </c>
      <c r="M340" s="112">
        <v>0</v>
      </c>
      <c r="N340" s="112">
        <v>0</v>
      </c>
      <c r="O340" s="112">
        <v>7870</v>
      </c>
      <c r="P340" s="112">
        <v>7870</v>
      </c>
      <c r="Q340" s="113"/>
    </row>
    <row r="341" spans="1:17" ht="23.1" customHeight="1" x14ac:dyDescent="0.15">
      <c r="A341" s="9" t="s">
        <v>1311</v>
      </c>
      <c r="B341" s="9" t="s">
        <v>1312</v>
      </c>
      <c r="C341" s="109" t="s">
        <v>1319</v>
      </c>
      <c r="D341" s="110" t="s">
        <v>175</v>
      </c>
      <c r="E341" s="110" t="s">
        <v>2256</v>
      </c>
      <c r="F341" s="111" t="s">
        <v>132</v>
      </c>
      <c r="G341" s="111"/>
      <c r="H341" s="112">
        <v>893</v>
      </c>
      <c r="I341" s="112">
        <v>893</v>
      </c>
      <c r="J341" s="112"/>
      <c r="K341" s="112">
        <v>8874</v>
      </c>
      <c r="L341" s="112">
        <v>8874</v>
      </c>
      <c r="M341" s="112">
        <v>0</v>
      </c>
      <c r="N341" s="112">
        <v>0</v>
      </c>
      <c r="O341" s="112">
        <v>9767</v>
      </c>
      <c r="P341" s="112">
        <v>9767</v>
      </c>
      <c r="Q341" s="113"/>
    </row>
    <row r="342" spans="1:17" ht="23.1" customHeight="1" x14ac:dyDescent="0.15">
      <c r="A342" s="9" t="s">
        <v>1314</v>
      </c>
      <c r="B342" s="9" t="s">
        <v>1315</v>
      </c>
      <c r="C342" s="109" t="s">
        <v>1322</v>
      </c>
      <c r="D342" s="110" t="s">
        <v>175</v>
      </c>
      <c r="E342" s="110" t="s">
        <v>2489</v>
      </c>
      <c r="F342" s="111" t="s">
        <v>132</v>
      </c>
      <c r="G342" s="111"/>
      <c r="H342" s="112">
        <v>804</v>
      </c>
      <c r="I342" s="112">
        <v>804</v>
      </c>
      <c r="J342" s="112"/>
      <c r="K342" s="112">
        <v>5916</v>
      </c>
      <c r="L342" s="112">
        <v>5916</v>
      </c>
      <c r="M342" s="112">
        <v>0</v>
      </c>
      <c r="N342" s="112">
        <v>0</v>
      </c>
      <c r="O342" s="112">
        <v>6720</v>
      </c>
      <c r="P342" s="112">
        <v>6720</v>
      </c>
      <c r="Q342" s="113"/>
    </row>
    <row r="343" spans="1:17" ht="23.1" customHeight="1" x14ac:dyDescent="0.15">
      <c r="A343" s="9" t="s">
        <v>1317</v>
      </c>
      <c r="B343" s="9" t="s">
        <v>1318</v>
      </c>
      <c r="C343" s="109" t="s">
        <v>1326</v>
      </c>
      <c r="D343" s="110" t="s">
        <v>175</v>
      </c>
      <c r="E343" s="110" t="s">
        <v>2568</v>
      </c>
      <c r="F343" s="111" t="s">
        <v>132</v>
      </c>
      <c r="G343" s="111"/>
      <c r="H343" s="112">
        <v>1410</v>
      </c>
      <c r="I343" s="112">
        <v>1410</v>
      </c>
      <c r="J343" s="112"/>
      <c r="K343" s="112">
        <v>7412</v>
      </c>
      <c r="L343" s="112">
        <v>7412</v>
      </c>
      <c r="M343" s="112">
        <v>0</v>
      </c>
      <c r="N343" s="112">
        <v>0</v>
      </c>
      <c r="O343" s="112">
        <v>8822</v>
      </c>
      <c r="P343" s="112">
        <v>8822</v>
      </c>
      <c r="Q343" s="113"/>
    </row>
    <row r="344" spans="1:17" ht="23.1" customHeight="1" x14ac:dyDescent="0.15">
      <c r="A344" s="9" t="s">
        <v>1320</v>
      </c>
      <c r="B344" s="9" t="s">
        <v>1321</v>
      </c>
      <c r="C344" s="109" t="s">
        <v>1329</v>
      </c>
      <c r="D344" s="110" t="s">
        <v>175</v>
      </c>
      <c r="E344" s="110" t="s">
        <v>1307</v>
      </c>
      <c r="F344" s="111" t="s">
        <v>132</v>
      </c>
      <c r="G344" s="111"/>
      <c r="H344" s="112">
        <v>3795</v>
      </c>
      <c r="I344" s="112">
        <v>3795</v>
      </c>
      <c r="J344" s="112"/>
      <c r="K344" s="112">
        <v>14687</v>
      </c>
      <c r="L344" s="112">
        <v>14687</v>
      </c>
      <c r="M344" s="112">
        <v>0</v>
      </c>
      <c r="N344" s="112">
        <v>0</v>
      </c>
      <c r="O344" s="112">
        <v>18482</v>
      </c>
      <c r="P344" s="112">
        <v>18482</v>
      </c>
      <c r="Q344" s="113"/>
    </row>
    <row r="345" spans="1:17" ht="23.1" customHeight="1" x14ac:dyDescent="0.15">
      <c r="A345" s="9" t="s">
        <v>1324</v>
      </c>
      <c r="B345" s="9" t="s">
        <v>1325</v>
      </c>
      <c r="C345" s="109" t="s">
        <v>1332</v>
      </c>
      <c r="D345" s="110" t="s">
        <v>179</v>
      </c>
      <c r="E345" s="110" t="s">
        <v>192</v>
      </c>
      <c r="F345" s="111" t="s">
        <v>132</v>
      </c>
      <c r="G345" s="111"/>
      <c r="H345" s="112">
        <v>964</v>
      </c>
      <c r="I345" s="112">
        <v>964</v>
      </c>
      <c r="J345" s="112"/>
      <c r="K345" s="112">
        <v>11832</v>
      </c>
      <c r="L345" s="112">
        <v>11832</v>
      </c>
      <c r="M345" s="112">
        <v>0</v>
      </c>
      <c r="N345" s="112">
        <v>0</v>
      </c>
      <c r="O345" s="112">
        <v>12796</v>
      </c>
      <c r="P345" s="112">
        <v>12796</v>
      </c>
      <c r="Q345" s="113"/>
    </row>
    <row r="346" spans="1:17" ht="23.1" customHeight="1" x14ac:dyDescent="0.15">
      <c r="A346" s="9" t="s">
        <v>1327</v>
      </c>
      <c r="B346" s="9" t="s">
        <v>1328</v>
      </c>
      <c r="C346" s="109" t="s">
        <v>1335</v>
      </c>
      <c r="D346" s="110" t="s">
        <v>179</v>
      </c>
      <c r="E346" s="110" t="s">
        <v>194</v>
      </c>
      <c r="F346" s="111" t="s">
        <v>132</v>
      </c>
      <c r="G346" s="111"/>
      <c r="H346" s="112">
        <v>2389</v>
      </c>
      <c r="I346" s="112">
        <v>2389</v>
      </c>
      <c r="J346" s="112"/>
      <c r="K346" s="112">
        <v>15865</v>
      </c>
      <c r="L346" s="112">
        <v>15865</v>
      </c>
      <c r="M346" s="112">
        <v>0</v>
      </c>
      <c r="N346" s="112">
        <v>0</v>
      </c>
      <c r="O346" s="112">
        <v>18254</v>
      </c>
      <c r="P346" s="112">
        <v>18254</v>
      </c>
      <c r="Q346" s="113"/>
    </row>
    <row r="347" spans="1:17" ht="23.1" customHeight="1" x14ac:dyDescent="0.15">
      <c r="A347" s="9" t="s">
        <v>1330</v>
      </c>
      <c r="B347" s="9" t="s">
        <v>1331</v>
      </c>
      <c r="C347" s="109" t="s">
        <v>1338</v>
      </c>
      <c r="D347" s="110" t="s">
        <v>179</v>
      </c>
      <c r="E347" s="110" t="s">
        <v>196</v>
      </c>
      <c r="F347" s="111" t="s">
        <v>132</v>
      </c>
      <c r="G347" s="111"/>
      <c r="H347" s="112">
        <v>3136</v>
      </c>
      <c r="I347" s="112">
        <v>3136</v>
      </c>
      <c r="J347" s="112"/>
      <c r="K347" s="112">
        <v>19361</v>
      </c>
      <c r="L347" s="112">
        <v>19361</v>
      </c>
      <c r="M347" s="112">
        <v>0</v>
      </c>
      <c r="N347" s="112">
        <v>0</v>
      </c>
      <c r="O347" s="112">
        <v>22497</v>
      </c>
      <c r="P347" s="112">
        <v>22497</v>
      </c>
      <c r="Q347" s="113" t="s">
        <v>68</v>
      </c>
    </row>
    <row r="348" spans="1:17" ht="23.1" customHeight="1" x14ac:dyDescent="0.15">
      <c r="A348" s="9" t="s">
        <v>1333</v>
      </c>
      <c r="B348" s="9" t="s">
        <v>1334</v>
      </c>
      <c r="C348" s="109" t="s">
        <v>1341</v>
      </c>
      <c r="D348" s="110" t="s">
        <v>179</v>
      </c>
      <c r="E348" s="110" t="s">
        <v>198</v>
      </c>
      <c r="F348" s="111" t="s">
        <v>132</v>
      </c>
      <c r="G348" s="111"/>
      <c r="H348" s="112">
        <v>7696</v>
      </c>
      <c r="I348" s="112">
        <v>7696</v>
      </c>
      <c r="J348" s="112"/>
      <c r="K348" s="112">
        <v>36572</v>
      </c>
      <c r="L348" s="112">
        <v>36572</v>
      </c>
      <c r="M348" s="112">
        <v>0</v>
      </c>
      <c r="N348" s="112">
        <v>0</v>
      </c>
      <c r="O348" s="112">
        <v>44268</v>
      </c>
      <c r="P348" s="112">
        <v>44268</v>
      </c>
      <c r="Q348" s="113"/>
    </row>
    <row r="349" spans="1:17" ht="23.1" customHeight="1" x14ac:dyDescent="0.15">
      <c r="A349" s="9" t="s">
        <v>1336</v>
      </c>
      <c r="B349" s="9" t="s">
        <v>1337</v>
      </c>
      <c r="C349" s="109" t="s">
        <v>1344</v>
      </c>
      <c r="D349" s="110" t="s">
        <v>1323</v>
      </c>
      <c r="E349" s="110" t="s">
        <v>252</v>
      </c>
      <c r="F349" s="111" t="s">
        <v>181</v>
      </c>
      <c r="G349" s="111"/>
      <c r="H349" s="112">
        <v>1885</v>
      </c>
      <c r="I349" s="112">
        <v>1885</v>
      </c>
      <c r="J349" s="112"/>
      <c r="K349" s="112">
        <v>32269</v>
      </c>
      <c r="L349" s="112">
        <v>32269</v>
      </c>
      <c r="M349" s="112">
        <v>0</v>
      </c>
      <c r="N349" s="112">
        <v>0</v>
      </c>
      <c r="O349" s="112">
        <v>34154</v>
      </c>
      <c r="P349" s="112">
        <v>34154</v>
      </c>
      <c r="Q349" s="113"/>
    </row>
    <row r="350" spans="1:17" ht="23.1" customHeight="1" x14ac:dyDescent="0.15">
      <c r="A350" s="9" t="s">
        <v>1339</v>
      </c>
      <c r="B350" s="9" t="s">
        <v>1340</v>
      </c>
      <c r="C350" s="109" t="s">
        <v>1347</v>
      </c>
      <c r="D350" s="110" t="s">
        <v>1323</v>
      </c>
      <c r="E350" s="110" t="s">
        <v>257</v>
      </c>
      <c r="F350" s="111" t="s">
        <v>181</v>
      </c>
      <c r="G350" s="111"/>
      <c r="H350" s="112">
        <v>2231</v>
      </c>
      <c r="I350" s="112">
        <v>2231</v>
      </c>
      <c r="J350" s="112"/>
      <c r="K350" s="112">
        <v>32269</v>
      </c>
      <c r="L350" s="112">
        <v>32269</v>
      </c>
      <c r="M350" s="112">
        <v>0</v>
      </c>
      <c r="N350" s="112">
        <v>0</v>
      </c>
      <c r="O350" s="112">
        <v>34500</v>
      </c>
      <c r="P350" s="112">
        <v>34500</v>
      </c>
      <c r="Q350" s="113"/>
    </row>
    <row r="351" spans="1:17" ht="23.1" customHeight="1" x14ac:dyDescent="0.15">
      <c r="A351" s="9" t="s">
        <v>1342</v>
      </c>
      <c r="B351" s="9" t="s">
        <v>1343</v>
      </c>
      <c r="C351" s="109" t="s">
        <v>1351</v>
      </c>
      <c r="D351" s="110" t="s">
        <v>259</v>
      </c>
      <c r="E351" s="110" t="s">
        <v>260</v>
      </c>
      <c r="F351" s="111" t="s">
        <v>181</v>
      </c>
      <c r="G351" s="111"/>
      <c r="H351" s="112">
        <v>2205</v>
      </c>
      <c r="I351" s="112">
        <v>2205</v>
      </c>
      <c r="J351" s="112"/>
      <c r="K351" s="112">
        <v>53783</v>
      </c>
      <c r="L351" s="112">
        <v>53783</v>
      </c>
      <c r="M351" s="112">
        <v>0</v>
      </c>
      <c r="N351" s="112">
        <v>0</v>
      </c>
      <c r="O351" s="112">
        <v>55988</v>
      </c>
      <c r="P351" s="112">
        <v>55988</v>
      </c>
      <c r="Q351" s="113"/>
    </row>
    <row r="352" spans="1:17" ht="23.1" customHeight="1" x14ac:dyDescent="0.15">
      <c r="A352" s="9" t="s">
        <v>1345</v>
      </c>
      <c r="B352" s="9" t="s">
        <v>1346</v>
      </c>
      <c r="C352" s="109" t="s">
        <v>1354</v>
      </c>
      <c r="D352" s="110" t="s">
        <v>259</v>
      </c>
      <c r="E352" s="110" t="s">
        <v>262</v>
      </c>
      <c r="F352" s="111" t="s">
        <v>181</v>
      </c>
      <c r="G352" s="111"/>
      <c r="H352" s="112">
        <v>2339</v>
      </c>
      <c r="I352" s="112">
        <v>2339</v>
      </c>
      <c r="J352" s="112"/>
      <c r="K352" s="112">
        <v>53783</v>
      </c>
      <c r="L352" s="112">
        <v>53783</v>
      </c>
      <c r="M352" s="112">
        <v>0</v>
      </c>
      <c r="N352" s="112">
        <v>0</v>
      </c>
      <c r="O352" s="112">
        <v>56122</v>
      </c>
      <c r="P352" s="112">
        <v>56122</v>
      </c>
      <c r="Q352" s="113"/>
    </row>
    <row r="353" spans="1:17" ht="23.1" customHeight="1" x14ac:dyDescent="0.15">
      <c r="A353" s="9" t="s">
        <v>1349</v>
      </c>
      <c r="B353" s="9" t="s">
        <v>1350</v>
      </c>
      <c r="C353" s="109" t="s">
        <v>1357</v>
      </c>
      <c r="D353" s="110" t="s">
        <v>968</v>
      </c>
      <c r="E353" s="110" t="s">
        <v>969</v>
      </c>
      <c r="F353" s="111" t="s">
        <v>181</v>
      </c>
      <c r="G353" s="111"/>
      <c r="H353" s="112">
        <v>85682</v>
      </c>
      <c r="I353" s="112">
        <v>85682</v>
      </c>
      <c r="J353" s="112"/>
      <c r="K353" s="112">
        <v>169416</v>
      </c>
      <c r="L353" s="112">
        <v>169416</v>
      </c>
      <c r="M353" s="112">
        <v>0</v>
      </c>
      <c r="N353" s="112">
        <v>0</v>
      </c>
      <c r="O353" s="112">
        <v>255098</v>
      </c>
      <c r="P353" s="112">
        <v>255098</v>
      </c>
      <c r="Q353" s="113"/>
    </row>
    <row r="354" spans="1:17" ht="23.1" customHeight="1" x14ac:dyDescent="0.15">
      <c r="A354" s="9" t="s">
        <v>1352</v>
      </c>
      <c r="B354" s="9" t="s">
        <v>1353</v>
      </c>
      <c r="C354" s="109" t="s">
        <v>1360</v>
      </c>
      <c r="D354" s="110" t="s">
        <v>273</v>
      </c>
      <c r="E354" s="110" t="s">
        <v>274</v>
      </c>
      <c r="F354" s="111" t="s">
        <v>275</v>
      </c>
      <c r="G354" s="111"/>
      <c r="H354" s="112">
        <v>3012</v>
      </c>
      <c r="I354" s="112">
        <v>3012</v>
      </c>
      <c r="J354" s="112"/>
      <c r="K354" s="112">
        <v>10756</v>
      </c>
      <c r="L354" s="112">
        <v>10756</v>
      </c>
      <c r="M354" s="112">
        <v>0</v>
      </c>
      <c r="N354" s="112">
        <v>0</v>
      </c>
      <c r="O354" s="112">
        <v>13768</v>
      </c>
      <c r="P354" s="112">
        <v>13768</v>
      </c>
      <c r="Q354" s="113"/>
    </row>
    <row r="355" spans="1:17" ht="23.1" customHeight="1" x14ac:dyDescent="0.15">
      <c r="A355" s="9" t="s">
        <v>1355</v>
      </c>
      <c r="B355" s="9" t="s">
        <v>1356</v>
      </c>
      <c r="C355" s="109" t="s">
        <v>1363</v>
      </c>
      <c r="D355" s="110" t="s">
        <v>277</v>
      </c>
      <c r="E355" s="110" t="s">
        <v>278</v>
      </c>
      <c r="F355" s="111" t="s">
        <v>181</v>
      </c>
      <c r="G355" s="111"/>
      <c r="H355" s="112">
        <v>4105</v>
      </c>
      <c r="I355" s="112">
        <v>4105</v>
      </c>
      <c r="J355" s="112"/>
      <c r="K355" s="112">
        <v>45715</v>
      </c>
      <c r="L355" s="112">
        <v>45715</v>
      </c>
      <c r="M355" s="112">
        <v>0</v>
      </c>
      <c r="N355" s="112">
        <v>0</v>
      </c>
      <c r="O355" s="112">
        <v>49820</v>
      </c>
      <c r="P355" s="112">
        <v>49820</v>
      </c>
      <c r="Q355" s="113"/>
    </row>
    <row r="356" spans="1:17" ht="23.1" customHeight="1" x14ac:dyDescent="0.15">
      <c r="A356" s="9" t="s">
        <v>1358</v>
      </c>
      <c r="B356" s="9" t="s">
        <v>1359</v>
      </c>
      <c r="C356" s="109" t="s">
        <v>1366</v>
      </c>
      <c r="D356" s="110" t="s">
        <v>277</v>
      </c>
      <c r="E356" s="110" t="s">
        <v>2281</v>
      </c>
      <c r="F356" s="111" t="s">
        <v>181</v>
      </c>
      <c r="G356" s="111"/>
      <c r="H356" s="112">
        <v>4232</v>
      </c>
      <c r="I356" s="112">
        <v>4232</v>
      </c>
      <c r="J356" s="112"/>
      <c r="K356" s="112">
        <v>45715</v>
      </c>
      <c r="L356" s="112">
        <v>45715</v>
      </c>
      <c r="M356" s="112">
        <v>0</v>
      </c>
      <c r="N356" s="112">
        <v>0</v>
      </c>
      <c r="O356" s="112">
        <v>49947</v>
      </c>
      <c r="P356" s="112">
        <v>49947</v>
      </c>
      <c r="Q356" s="113"/>
    </row>
    <row r="357" spans="1:17" ht="23.1" customHeight="1" x14ac:dyDescent="0.15">
      <c r="A357" s="9" t="s">
        <v>1361</v>
      </c>
      <c r="B357" s="9" t="s">
        <v>1362</v>
      </c>
      <c r="C357" s="109" t="s">
        <v>1369</v>
      </c>
      <c r="D357" s="110" t="s">
        <v>277</v>
      </c>
      <c r="E357" s="110" t="s">
        <v>2547</v>
      </c>
      <c r="F357" s="111" t="s">
        <v>181</v>
      </c>
      <c r="G357" s="111"/>
      <c r="H357" s="112">
        <v>55187</v>
      </c>
      <c r="I357" s="112">
        <v>55187</v>
      </c>
      <c r="J357" s="112"/>
      <c r="K357" s="112">
        <v>255469</v>
      </c>
      <c r="L357" s="112">
        <v>255469</v>
      </c>
      <c r="M357" s="112">
        <v>0</v>
      </c>
      <c r="N357" s="112">
        <v>0</v>
      </c>
      <c r="O357" s="112">
        <v>310656</v>
      </c>
      <c r="P357" s="112">
        <v>310656</v>
      </c>
      <c r="Q357" s="113"/>
    </row>
    <row r="358" spans="1:17" ht="23.1" customHeight="1" x14ac:dyDescent="0.15">
      <c r="A358" s="9" t="s">
        <v>1364</v>
      </c>
      <c r="B358" s="9" t="s">
        <v>1365</v>
      </c>
      <c r="C358" s="109" t="s">
        <v>1372</v>
      </c>
      <c r="D358" s="110" t="s">
        <v>280</v>
      </c>
      <c r="E358" s="110" t="s">
        <v>281</v>
      </c>
      <c r="F358" s="111" t="s">
        <v>1348</v>
      </c>
      <c r="G358" s="111"/>
      <c r="H358" s="112">
        <v>5780</v>
      </c>
      <c r="I358" s="112">
        <v>5780</v>
      </c>
      <c r="J358" s="112"/>
      <c r="K358" s="112">
        <v>80674</v>
      </c>
      <c r="L358" s="112">
        <v>80674</v>
      </c>
      <c r="M358" s="112">
        <v>0</v>
      </c>
      <c r="N358" s="112">
        <v>0</v>
      </c>
      <c r="O358" s="112">
        <v>86454</v>
      </c>
      <c r="P358" s="112">
        <v>86454</v>
      </c>
      <c r="Q358" s="113"/>
    </row>
    <row r="359" spans="1:17" ht="23.1" customHeight="1" x14ac:dyDescent="0.15">
      <c r="A359" s="9" t="s">
        <v>1367</v>
      </c>
      <c r="B359" s="9" t="s">
        <v>1368</v>
      </c>
      <c r="C359" s="109" t="s">
        <v>1375</v>
      </c>
      <c r="D359" s="110" t="s">
        <v>280</v>
      </c>
      <c r="E359" s="110" t="s">
        <v>294</v>
      </c>
      <c r="F359" s="111" t="s">
        <v>181</v>
      </c>
      <c r="G359" s="111"/>
      <c r="H359" s="112">
        <v>1722</v>
      </c>
      <c r="I359" s="112">
        <v>1722</v>
      </c>
      <c r="J359" s="112"/>
      <c r="K359" s="112">
        <v>10756</v>
      </c>
      <c r="L359" s="112">
        <v>10756</v>
      </c>
      <c r="M359" s="112">
        <v>0</v>
      </c>
      <c r="N359" s="112">
        <v>0</v>
      </c>
      <c r="O359" s="112">
        <v>12478</v>
      </c>
      <c r="P359" s="112">
        <v>12478</v>
      </c>
      <c r="Q359" s="113"/>
    </row>
    <row r="360" spans="1:17" ht="23.1" customHeight="1" x14ac:dyDescent="0.15">
      <c r="A360" s="9" t="s">
        <v>1370</v>
      </c>
      <c r="B360" s="9" t="s">
        <v>1371</v>
      </c>
      <c r="C360" s="109" t="s">
        <v>1378</v>
      </c>
      <c r="D360" s="110" t="s">
        <v>280</v>
      </c>
      <c r="E360" s="110" t="s">
        <v>298</v>
      </c>
      <c r="F360" s="111" t="s">
        <v>181</v>
      </c>
      <c r="G360" s="111"/>
      <c r="H360" s="112">
        <v>3792</v>
      </c>
      <c r="I360" s="112">
        <v>3792</v>
      </c>
      <c r="J360" s="112"/>
      <c r="K360" s="112">
        <v>10756</v>
      </c>
      <c r="L360" s="112">
        <v>10756</v>
      </c>
      <c r="M360" s="112">
        <v>0</v>
      </c>
      <c r="N360" s="112">
        <v>0</v>
      </c>
      <c r="O360" s="112">
        <v>14548</v>
      </c>
      <c r="P360" s="112">
        <v>14548</v>
      </c>
      <c r="Q360" s="113"/>
    </row>
    <row r="361" spans="1:17" ht="23.1" customHeight="1" x14ac:dyDescent="0.15">
      <c r="A361" s="9" t="s">
        <v>1373</v>
      </c>
      <c r="B361" s="9" t="s">
        <v>1374</v>
      </c>
      <c r="C361" s="109" t="s">
        <v>1381</v>
      </c>
      <c r="D361" s="110" t="s">
        <v>280</v>
      </c>
      <c r="E361" s="110" t="s">
        <v>2628</v>
      </c>
      <c r="F361" s="111" t="s">
        <v>181</v>
      </c>
      <c r="G361" s="111"/>
      <c r="H361" s="112">
        <v>4235</v>
      </c>
      <c r="I361" s="112">
        <v>4235</v>
      </c>
      <c r="J361" s="112"/>
      <c r="K361" s="112">
        <v>10756</v>
      </c>
      <c r="L361" s="112">
        <v>10756</v>
      </c>
      <c r="M361" s="112">
        <v>0</v>
      </c>
      <c r="N361" s="112">
        <v>0</v>
      </c>
      <c r="O361" s="112">
        <v>14991</v>
      </c>
      <c r="P361" s="112">
        <v>14991</v>
      </c>
      <c r="Q361" s="113"/>
    </row>
    <row r="362" spans="1:17" ht="23.1" customHeight="1" x14ac:dyDescent="0.15">
      <c r="A362" s="9" t="s">
        <v>1376</v>
      </c>
      <c r="B362" s="9" t="s">
        <v>1377</v>
      </c>
      <c r="C362" s="109" t="s">
        <v>1384</v>
      </c>
      <c r="D362" s="110" t="s">
        <v>300</v>
      </c>
      <c r="E362" s="110" t="s">
        <v>301</v>
      </c>
      <c r="F362" s="111" t="s">
        <v>1348</v>
      </c>
      <c r="G362" s="111"/>
      <c r="H362" s="112">
        <v>15471</v>
      </c>
      <c r="I362" s="112">
        <v>15471</v>
      </c>
      <c r="J362" s="112"/>
      <c r="K362" s="112">
        <v>61850</v>
      </c>
      <c r="L362" s="112">
        <v>61850</v>
      </c>
      <c r="M362" s="112">
        <v>0</v>
      </c>
      <c r="N362" s="112">
        <v>0</v>
      </c>
      <c r="O362" s="112">
        <v>77321</v>
      </c>
      <c r="P362" s="112">
        <v>77321</v>
      </c>
      <c r="Q362" s="113"/>
    </row>
    <row r="363" spans="1:17" ht="23.1" customHeight="1" x14ac:dyDescent="0.15">
      <c r="A363" s="9" t="s">
        <v>1379</v>
      </c>
      <c r="B363" s="9" t="s">
        <v>1380</v>
      </c>
      <c r="C363" s="109" t="s">
        <v>1387</v>
      </c>
      <c r="D363" s="110" t="s">
        <v>300</v>
      </c>
      <c r="E363" s="110" t="s">
        <v>306</v>
      </c>
      <c r="F363" s="111" t="s">
        <v>1348</v>
      </c>
      <c r="G363" s="111"/>
      <c r="H363" s="112">
        <v>16000</v>
      </c>
      <c r="I363" s="112">
        <v>16000</v>
      </c>
      <c r="J363" s="112"/>
      <c r="K363" s="112">
        <v>80674</v>
      </c>
      <c r="L363" s="112">
        <v>80674</v>
      </c>
      <c r="M363" s="112">
        <v>0</v>
      </c>
      <c r="N363" s="112">
        <v>0</v>
      </c>
      <c r="O363" s="112">
        <v>96674</v>
      </c>
      <c r="P363" s="112">
        <v>96674</v>
      </c>
      <c r="Q363" s="113"/>
    </row>
    <row r="364" spans="1:17" ht="23.1" customHeight="1" x14ac:dyDescent="0.15">
      <c r="A364" s="9" t="s">
        <v>1382</v>
      </c>
      <c r="B364" s="9" t="s">
        <v>1383</v>
      </c>
      <c r="C364" s="109" t="s">
        <v>1390</v>
      </c>
      <c r="D364" s="110" t="s">
        <v>300</v>
      </c>
      <c r="E364" s="110" t="s">
        <v>308</v>
      </c>
      <c r="F364" s="111" t="s">
        <v>1348</v>
      </c>
      <c r="G364" s="111"/>
      <c r="H364" s="112">
        <v>27608</v>
      </c>
      <c r="I364" s="112">
        <v>27608</v>
      </c>
      <c r="J364" s="112"/>
      <c r="K364" s="112">
        <v>12370</v>
      </c>
      <c r="L364" s="112">
        <v>12370</v>
      </c>
      <c r="M364" s="112">
        <v>0</v>
      </c>
      <c r="N364" s="112">
        <v>0</v>
      </c>
      <c r="O364" s="112">
        <v>39978</v>
      </c>
      <c r="P364" s="112">
        <v>39978</v>
      </c>
      <c r="Q364" s="113"/>
    </row>
    <row r="365" spans="1:17" ht="23.1" customHeight="1" x14ac:dyDescent="0.15">
      <c r="A365" s="9" t="s">
        <v>1385</v>
      </c>
      <c r="B365" s="9" t="s">
        <v>1386</v>
      </c>
      <c r="C365" s="109" t="s">
        <v>1393</v>
      </c>
      <c r="D365" s="110" t="s">
        <v>300</v>
      </c>
      <c r="E365" s="110" t="s">
        <v>310</v>
      </c>
      <c r="F365" s="111" t="s">
        <v>1348</v>
      </c>
      <c r="G365" s="111"/>
      <c r="H365" s="112">
        <v>43628</v>
      </c>
      <c r="I365" s="112">
        <v>43628</v>
      </c>
      <c r="J365" s="112"/>
      <c r="K365" s="112">
        <v>16134</v>
      </c>
      <c r="L365" s="112">
        <v>16134</v>
      </c>
      <c r="M365" s="112">
        <v>0</v>
      </c>
      <c r="N365" s="112">
        <v>0</v>
      </c>
      <c r="O365" s="112">
        <v>59762</v>
      </c>
      <c r="P365" s="112">
        <v>59762</v>
      </c>
      <c r="Q365" s="113"/>
    </row>
    <row r="366" spans="1:17" ht="23.1" customHeight="1" x14ac:dyDescent="0.15">
      <c r="A366" s="9" t="s">
        <v>1388</v>
      </c>
      <c r="B366" s="9" t="s">
        <v>1389</v>
      </c>
      <c r="C366" s="109" t="s">
        <v>1396</v>
      </c>
      <c r="D366" s="110" t="s">
        <v>312</v>
      </c>
      <c r="E366" s="110" t="s">
        <v>315</v>
      </c>
      <c r="F366" s="111" t="s">
        <v>181</v>
      </c>
      <c r="G366" s="111"/>
      <c r="H366" s="112">
        <v>22070</v>
      </c>
      <c r="I366" s="112">
        <v>22070</v>
      </c>
      <c r="J366" s="112"/>
      <c r="K366" s="112">
        <v>80674</v>
      </c>
      <c r="L366" s="112">
        <v>80674</v>
      </c>
      <c r="M366" s="112">
        <v>0</v>
      </c>
      <c r="N366" s="112">
        <v>0</v>
      </c>
      <c r="O366" s="112">
        <v>102744</v>
      </c>
      <c r="P366" s="112">
        <v>102744</v>
      </c>
      <c r="Q366" s="113"/>
    </row>
    <row r="367" spans="1:17" ht="23.1" customHeight="1" x14ac:dyDescent="0.15">
      <c r="A367" s="9" t="s">
        <v>1391</v>
      </c>
      <c r="B367" s="9" t="s">
        <v>1392</v>
      </c>
      <c r="C367" s="109" t="s">
        <v>1399</v>
      </c>
      <c r="D367" s="110" t="s">
        <v>312</v>
      </c>
      <c r="E367" s="110" t="s">
        <v>319</v>
      </c>
      <c r="F367" s="111" t="s">
        <v>181</v>
      </c>
      <c r="G367" s="111"/>
      <c r="H367" s="112">
        <v>15778</v>
      </c>
      <c r="I367" s="112">
        <v>15778</v>
      </c>
      <c r="J367" s="112"/>
      <c r="K367" s="112">
        <v>80674</v>
      </c>
      <c r="L367" s="112">
        <v>80674</v>
      </c>
      <c r="M367" s="112">
        <v>0</v>
      </c>
      <c r="N367" s="112">
        <v>0</v>
      </c>
      <c r="O367" s="112">
        <v>96452</v>
      </c>
      <c r="P367" s="112">
        <v>96452</v>
      </c>
      <c r="Q367" s="113"/>
    </row>
    <row r="368" spans="1:17" ht="23.1" customHeight="1" x14ac:dyDescent="0.15">
      <c r="A368" s="9" t="s">
        <v>1394</v>
      </c>
      <c r="B368" s="9" t="s">
        <v>1395</v>
      </c>
      <c r="C368" s="109" t="s">
        <v>1402</v>
      </c>
      <c r="D368" s="110" t="s">
        <v>312</v>
      </c>
      <c r="E368" s="110" t="s">
        <v>321</v>
      </c>
      <c r="F368" s="111" t="s">
        <v>181</v>
      </c>
      <c r="G368" s="111"/>
      <c r="H368" s="112">
        <v>29185</v>
      </c>
      <c r="I368" s="112">
        <v>29185</v>
      </c>
      <c r="J368" s="112"/>
      <c r="K368" s="112">
        <v>61850</v>
      </c>
      <c r="L368" s="112">
        <v>61850</v>
      </c>
      <c r="M368" s="112">
        <v>0</v>
      </c>
      <c r="N368" s="112">
        <v>0</v>
      </c>
      <c r="O368" s="112">
        <v>91035</v>
      </c>
      <c r="P368" s="112">
        <v>91035</v>
      </c>
      <c r="Q368" s="113"/>
    </row>
    <row r="369" spans="1:17" ht="23.1" customHeight="1" x14ac:dyDescent="0.15">
      <c r="A369" s="9" t="s">
        <v>1397</v>
      </c>
      <c r="B369" s="9" t="s">
        <v>1398</v>
      </c>
      <c r="C369" s="109" t="s">
        <v>1405</v>
      </c>
      <c r="D369" s="110" t="s">
        <v>312</v>
      </c>
      <c r="E369" s="110" t="s">
        <v>323</v>
      </c>
      <c r="F369" s="111" t="s">
        <v>181</v>
      </c>
      <c r="G369" s="111"/>
      <c r="H369" s="112">
        <v>25829</v>
      </c>
      <c r="I369" s="112">
        <v>25829</v>
      </c>
      <c r="J369" s="112"/>
      <c r="K369" s="112">
        <v>80674</v>
      </c>
      <c r="L369" s="112">
        <v>80674</v>
      </c>
      <c r="M369" s="112">
        <v>0</v>
      </c>
      <c r="N369" s="112">
        <v>0</v>
      </c>
      <c r="O369" s="112">
        <v>106503</v>
      </c>
      <c r="P369" s="112">
        <v>106503</v>
      </c>
      <c r="Q369" s="113"/>
    </row>
    <row r="370" spans="1:17" ht="23.1" customHeight="1" x14ac:dyDescent="0.15">
      <c r="A370" s="9" t="s">
        <v>1400</v>
      </c>
      <c r="B370" s="9" t="s">
        <v>1401</v>
      </c>
      <c r="C370" s="109" t="s">
        <v>1408</v>
      </c>
      <c r="D370" s="110" t="s">
        <v>312</v>
      </c>
      <c r="E370" s="110" t="s">
        <v>325</v>
      </c>
      <c r="F370" s="111" t="s">
        <v>181</v>
      </c>
      <c r="G370" s="111"/>
      <c r="H370" s="112">
        <v>16364</v>
      </c>
      <c r="I370" s="112">
        <v>16364</v>
      </c>
      <c r="J370" s="112"/>
      <c r="K370" s="112">
        <v>80674</v>
      </c>
      <c r="L370" s="112">
        <v>80674</v>
      </c>
      <c r="M370" s="112">
        <v>0</v>
      </c>
      <c r="N370" s="112">
        <v>0</v>
      </c>
      <c r="O370" s="112">
        <v>97038</v>
      </c>
      <c r="P370" s="112">
        <v>97038</v>
      </c>
      <c r="Q370" s="113"/>
    </row>
    <row r="371" spans="1:17" ht="23.1" customHeight="1" x14ac:dyDescent="0.15">
      <c r="A371" s="9" t="s">
        <v>1403</v>
      </c>
      <c r="B371" s="9" t="s">
        <v>1404</v>
      </c>
      <c r="C371" s="109" t="s">
        <v>1411</v>
      </c>
      <c r="D371" s="110" t="s">
        <v>2694</v>
      </c>
      <c r="E371" s="110" t="s">
        <v>2695</v>
      </c>
      <c r="F371" s="111" t="s">
        <v>1348</v>
      </c>
      <c r="G371" s="111"/>
      <c r="H371" s="112">
        <v>23211</v>
      </c>
      <c r="I371" s="112">
        <v>23211</v>
      </c>
      <c r="J371" s="112"/>
      <c r="K371" s="112">
        <v>134457</v>
      </c>
      <c r="L371" s="112">
        <v>134457</v>
      </c>
      <c r="M371" s="112">
        <v>0</v>
      </c>
      <c r="N371" s="112">
        <v>0</v>
      </c>
      <c r="O371" s="112">
        <v>157668</v>
      </c>
      <c r="P371" s="112">
        <v>157668</v>
      </c>
      <c r="Q371" s="113"/>
    </row>
    <row r="372" spans="1:17" ht="23.1" customHeight="1" x14ac:dyDescent="0.15">
      <c r="A372" s="9" t="s">
        <v>1406</v>
      </c>
      <c r="B372" s="9" t="s">
        <v>1407</v>
      </c>
      <c r="C372" s="109" t="s">
        <v>1414</v>
      </c>
      <c r="D372" s="110" t="s">
        <v>2696</v>
      </c>
      <c r="E372" s="110" t="s">
        <v>2697</v>
      </c>
      <c r="F372" s="111" t="s">
        <v>181</v>
      </c>
      <c r="G372" s="111"/>
      <c r="H372" s="112">
        <v>22483</v>
      </c>
      <c r="I372" s="112">
        <v>22483</v>
      </c>
      <c r="J372" s="112"/>
      <c r="K372" s="112">
        <v>134457</v>
      </c>
      <c r="L372" s="112">
        <v>134457</v>
      </c>
      <c r="M372" s="112">
        <v>0</v>
      </c>
      <c r="N372" s="112">
        <v>0</v>
      </c>
      <c r="O372" s="112">
        <v>156940</v>
      </c>
      <c r="P372" s="112">
        <v>156940</v>
      </c>
      <c r="Q372" s="113"/>
    </row>
    <row r="373" spans="1:17" ht="23.1" customHeight="1" x14ac:dyDescent="0.15">
      <c r="A373" s="9" t="s">
        <v>1409</v>
      </c>
      <c r="B373" s="9" t="s">
        <v>1410</v>
      </c>
      <c r="C373" s="109" t="s">
        <v>1417</v>
      </c>
      <c r="D373" s="110" t="s">
        <v>2696</v>
      </c>
      <c r="E373" s="110" t="s">
        <v>2698</v>
      </c>
      <c r="F373" s="111" t="s">
        <v>181</v>
      </c>
      <c r="G373" s="111"/>
      <c r="H373" s="112">
        <v>22483</v>
      </c>
      <c r="I373" s="112">
        <v>22483</v>
      </c>
      <c r="J373" s="112"/>
      <c r="K373" s="112">
        <v>134457</v>
      </c>
      <c r="L373" s="112">
        <v>134457</v>
      </c>
      <c r="M373" s="112">
        <v>0</v>
      </c>
      <c r="N373" s="112">
        <v>0</v>
      </c>
      <c r="O373" s="112">
        <v>156940</v>
      </c>
      <c r="P373" s="112">
        <v>156940</v>
      </c>
      <c r="Q373" s="113" t="s">
        <v>68</v>
      </c>
    </row>
    <row r="374" spans="1:17" ht="23.1" customHeight="1" x14ac:dyDescent="0.15">
      <c r="A374" s="9" t="s">
        <v>1412</v>
      </c>
      <c r="B374" s="9" t="s">
        <v>1413</v>
      </c>
      <c r="C374" s="109" t="s">
        <v>1420</v>
      </c>
      <c r="D374" s="110" t="s">
        <v>379</v>
      </c>
      <c r="E374" s="110" t="s">
        <v>380</v>
      </c>
      <c r="F374" s="111" t="s">
        <v>132</v>
      </c>
      <c r="G374" s="111"/>
      <c r="H374" s="112">
        <v>617</v>
      </c>
      <c r="I374" s="112">
        <v>617</v>
      </c>
      <c r="J374" s="112"/>
      <c r="K374" s="112">
        <v>2151</v>
      </c>
      <c r="L374" s="112">
        <v>2151</v>
      </c>
      <c r="M374" s="112">
        <v>0</v>
      </c>
      <c r="N374" s="112">
        <v>0</v>
      </c>
      <c r="O374" s="112">
        <v>2768</v>
      </c>
      <c r="P374" s="112">
        <v>2768</v>
      </c>
      <c r="Q374" s="113"/>
    </row>
    <row r="375" spans="1:17" ht="23.1" customHeight="1" x14ac:dyDescent="0.15">
      <c r="A375" s="9" t="s">
        <v>1415</v>
      </c>
      <c r="B375" s="9" t="s">
        <v>1416</v>
      </c>
      <c r="C375" s="109" t="s">
        <v>1423</v>
      </c>
      <c r="D375" s="110" t="s">
        <v>379</v>
      </c>
      <c r="E375" s="110" t="s">
        <v>385</v>
      </c>
      <c r="F375" s="111" t="s">
        <v>132</v>
      </c>
      <c r="G375" s="111"/>
      <c r="H375" s="112">
        <v>633</v>
      </c>
      <c r="I375" s="112">
        <v>633</v>
      </c>
      <c r="J375" s="112"/>
      <c r="K375" s="112">
        <v>2689</v>
      </c>
      <c r="L375" s="112">
        <v>2689</v>
      </c>
      <c r="M375" s="112">
        <v>0</v>
      </c>
      <c r="N375" s="112">
        <v>0</v>
      </c>
      <c r="O375" s="112">
        <v>3322</v>
      </c>
      <c r="P375" s="112">
        <v>3322</v>
      </c>
      <c r="Q375" s="113"/>
    </row>
    <row r="376" spans="1:17" ht="23.1" customHeight="1" x14ac:dyDescent="0.15">
      <c r="A376" s="9" t="s">
        <v>1418</v>
      </c>
      <c r="B376" s="9" t="s">
        <v>1419</v>
      </c>
      <c r="C376" s="109" t="s">
        <v>1426</v>
      </c>
      <c r="D376" s="110" t="s">
        <v>387</v>
      </c>
      <c r="E376" s="110" t="s">
        <v>2622</v>
      </c>
      <c r="F376" s="111" t="s">
        <v>132</v>
      </c>
      <c r="G376" s="111"/>
      <c r="H376" s="112">
        <v>806</v>
      </c>
      <c r="I376" s="112">
        <v>806</v>
      </c>
      <c r="J376" s="112"/>
      <c r="K376" s="112">
        <v>2420</v>
      </c>
      <c r="L376" s="112">
        <v>2420</v>
      </c>
      <c r="M376" s="112">
        <v>0</v>
      </c>
      <c r="N376" s="112">
        <v>0</v>
      </c>
      <c r="O376" s="112">
        <v>3226</v>
      </c>
      <c r="P376" s="112">
        <v>3226</v>
      </c>
      <c r="Q376" s="113"/>
    </row>
    <row r="377" spans="1:17" ht="23.1" customHeight="1" x14ac:dyDescent="0.15">
      <c r="A377" s="9" t="s">
        <v>1421</v>
      </c>
      <c r="B377" s="9" t="s">
        <v>1422</v>
      </c>
      <c r="C377" s="109" t="s">
        <v>1429</v>
      </c>
      <c r="D377" s="110" t="s">
        <v>387</v>
      </c>
      <c r="E377" s="110" t="s">
        <v>388</v>
      </c>
      <c r="F377" s="111" t="s">
        <v>132</v>
      </c>
      <c r="G377" s="111"/>
      <c r="H377" s="112">
        <v>1104</v>
      </c>
      <c r="I377" s="112">
        <v>1104</v>
      </c>
      <c r="J377" s="112"/>
      <c r="K377" s="112">
        <v>2420</v>
      </c>
      <c r="L377" s="112">
        <v>2420</v>
      </c>
      <c r="M377" s="112">
        <v>0</v>
      </c>
      <c r="N377" s="112">
        <v>0</v>
      </c>
      <c r="O377" s="112">
        <v>3524</v>
      </c>
      <c r="P377" s="112">
        <v>3524</v>
      </c>
      <c r="Q377" s="113"/>
    </row>
    <row r="378" spans="1:17" ht="23.1" customHeight="1" x14ac:dyDescent="0.15">
      <c r="A378" s="9" t="s">
        <v>1424</v>
      </c>
      <c r="B378" s="9" t="s">
        <v>1425</v>
      </c>
      <c r="C378" s="109" t="s">
        <v>1432</v>
      </c>
      <c r="D378" s="110" t="s">
        <v>387</v>
      </c>
      <c r="E378" s="110" t="s">
        <v>392</v>
      </c>
      <c r="F378" s="111" t="s">
        <v>132</v>
      </c>
      <c r="G378" s="111"/>
      <c r="H378" s="112">
        <v>1243</v>
      </c>
      <c r="I378" s="112">
        <v>1243</v>
      </c>
      <c r="J378" s="112"/>
      <c r="K378" s="112">
        <v>2420</v>
      </c>
      <c r="L378" s="112">
        <v>2420</v>
      </c>
      <c r="M378" s="112">
        <v>0</v>
      </c>
      <c r="N378" s="112">
        <v>0</v>
      </c>
      <c r="O378" s="112">
        <v>3663</v>
      </c>
      <c r="P378" s="112">
        <v>3663</v>
      </c>
      <c r="Q378" s="113"/>
    </row>
    <row r="379" spans="1:17" ht="23.1" customHeight="1" x14ac:dyDescent="0.15">
      <c r="A379" s="9" t="s">
        <v>1427</v>
      </c>
      <c r="B379" s="9" t="s">
        <v>1428</v>
      </c>
      <c r="C379" s="109" t="s">
        <v>1435</v>
      </c>
      <c r="D379" s="110" t="s">
        <v>387</v>
      </c>
      <c r="E379" s="110" t="s">
        <v>394</v>
      </c>
      <c r="F379" s="111" t="s">
        <v>132</v>
      </c>
      <c r="G379" s="111"/>
      <c r="H379" s="112">
        <v>2195</v>
      </c>
      <c r="I379" s="112">
        <v>2195</v>
      </c>
      <c r="J379" s="112"/>
      <c r="K379" s="112">
        <v>2420</v>
      </c>
      <c r="L379" s="112">
        <v>2420</v>
      </c>
      <c r="M379" s="112">
        <v>0</v>
      </c>
      <c r="N379" s="112">
        <v>0</v>
      </c>
      <c r="O379" s="112">
        <v>4615</v>
      </c>
      <c r="P379" s="112">
        <v>4615</v>
      </c>
      <c r="Q379" s="113"/>
    </row>
    <row r="380" spans="1:17" ht="23.1" customHeight="1" x14ac:dyDescent="0.15">
      <c r="A380" s="9" t="s">
        <v>1430</v>
      </c>
      <c r="B380" s="9" t="s">
        <v>1431</v>
      </c>
      <c r="C380" s="109" t="s">
        <v>1438</v>
      </c>
      <c r="D380" s="110" t="s">
        <v>387</v>
      </c>
      <c r="E380" s="110" t="s">
        <v>396</v>
      </c>
      <c r="F380" s="111" t="s">
        <v>132</v>
      </c>
      <c r="G380" s="111"/>
      <c r="H380" s="112">
        <v>2769</v>
      </c>
      <c r="I380" s="112">
        <v>2769</v>
      </c>
      <c r="J380" s="112"/>
      <c r="K380" s="112">
        <v>2823</v>
      </c>
      <c r="L380" s="112">
        <v>2823</v>
      </c>
      <c r="M380" s="112">
        <v>0</v>
      </c>
      <c r="N380" s="112">
        <v>0</v>
      </c>
      <c r="O380" s="112">
        <v>5592</v>
      </c>
      <c r="P380" s="112">
        <v>5592</v>
      </c>
      <c r="Q380" s="113"/>
    </row>
    <row r="381" spans="1:17" ht="23.1" customHeight="1" x14ac:dyDescent="0.15">
      <c r="A381" s="9" t="s">
        <v>1433</v>
      </c>
      <c r="B381" s="9" t="s">
        <v>1434</v>
      </c>
      <c r="C381" s="109" t="s">
        <v>1441</v>
      </c>
      <c r="D381" s="110" t="s">
        <v>387</v>
      </c>
      <c r="E381" s="110" t="s">
        <v>2574</v>
      </c>
      <c r="F381" s="111" t="s">
        <v>132</v>
      </c>
      <c r="G381" s="111"/>
      <c r="H381" s="112">
        <v>4393</v>
      </c>
      <c r="I381" s="112">
        <v>4393</v>
      </c>
      <c r="J381" s="112"/>
      <c r="K381" s="112">
        <v>2823</v>
      </c>
      <c r="L381" s="112">
        <v>2823</v>
      </c>
      <c r="M381" s="112">
        <v>0</v>
      </c>
      <c r="N381" s="112">
        <v>0</v>
      </c>
      <c r="O381" s="112">
        <v>7216</v>
      </c>
      <c r="P381" s="112">
        <v>7216</v>
      </c>
      <c r="Q381" s="113"/>
    </row>
    <row r="382" spans="1:17" ht="23.1" customHeight="1" x14ac:dyDescent="0.15">
      <c r="A382" s="9" t="s">
        <v>1436</v>
      </c>
      <c r="B382" s="9" t="s">
        <v>1437</v>
      </c>
      <c r="C382" s="109" t="s">
        <v>1444</v>
      </c>
      <c r="D382" s="110" t="s">
        <v>387</v>
      </c>
      <c r="E382" s="110" t="s">
        <v>398</v>
      </c>
      <c r="F382" s="111" t="s">
        <v>132</v>
      </c>
      <c r="G382" s="111"/>
      <c r="H382" s="112">
        <v>8136</v>
      </c>
      <c r="I382" s="112">
        <v>8136</v>
      </c>
      <c r="J382" s="112"/>
      <c r="K382" s="112">
        <v>3226</v>
      </c>
      <c r="L382" s="112">
        <v>3226</v>
      </c>
      <c r="M382" s="112">
        <v>0</v>
      </c>
      <c r="N382" s="112">
        <v>0</v>
      </c>
      <c r="O382" s="112">
        <v>11362</v>
      </c>
      <c r="P382" s="112">
        <v>11362</v>
      </c>
      <c r="Q382" s="113"/>
    </row>
    <row r="383" spans="1:17" ht="23.1" customHeight="1" x14ac:dyDescent="0.15">
      <c r="A383" s="9" t="s">
        <v>1439</v>
      </c>
      <c r="B383" s="9" t="s">
        <v>1440</v>
      </c>
      <c r="C383" s="109" t="s">
        <v>1447</v>
      </c>
      <c r="D383" s="110" t="s">
        <v>387</v>
      </c>
      <c r="E383" s="110" t="s">
        <v>405</v>
      </c>
      <c r="F383" s="111" t="s">
        <v>132</v>
      </c>
      <c r="G383" s="111"/>
      <c r="H383" s="112">
        <v>11512</v>
      </c>
      <c r="I383" s="112">
        <v>11512</v>
      </c>
      <c r="J383" s="112"/>
      <c r="K383" s="112">
        <v>3226</v>
      </c>
      <c r="L383" s="112">
        <v>3226</v>
      </c>
      <c r="M383" s="112">
        <v>0</v>
      </c>
      <c r="N383" s="112">
        <v>0</v>
      </c>
      <c r="O383" s="112">
        <v>14738</v>
      </c>
      <c r="P383" s="112">
        <v>14738</v>
      </c>
      <c r="Q383" s="113"/>
    </row>
    <row r="384" spans="1:17" ht="23.1" customHeight="1" x14ac:dyDescent="0.15">
      <c r="A384" s="9" t="s">
        <v>1442</v>
      </c>
      <c r="B384" s="9" t="s">
        <v>1443</v>
      </c>
      <c r="C384" s="109" t="s">
        <v>1450</v>
      </c>
      <c r="D384" s="110" t="s">
        <v>387</v>
      </c>
      <c r="E384" s="110" t="s">
        <v>400</v>
      </c>
      <c r="F384" s="111" t="s">
        <v>132</v>
      </c>
      <c r="G384" s="111"/>
      <c r="H384" s="112">
        <v>15409</v>
      </c>
      <c r="I384" s="112">
        <v>15409</v>
      </c>
      <c r="J384" s="112"/>
      <c r="K384" s="112">
        <v>3226</v>
      </c>
      <c r="L384" s="112">
        <v>3226</v>
      </c>
      <c r="M384" s="112">
        <v>0</v>
      </c>
      <c r="N384" s="112">
        <v>0</v>
      </c>
      <c r="O384" s="112">
        <v>18635</v>
      </c>
      <c r="P384" s="112">
        <v>18635</v>
      </c>
      <c r="Q384" s="113"/>
    </row>
    <row r="385" spans="1:17" ht="23.1" customHeight="1" x14ac:dyDescent="0.15">
      <c r="A385" s="9" t="s">
        <v>1445</v>
      </c>
      <c r="B385" s="9" t="s">
        <v>1446</v>
      </c>
      <c r="C385" s="109" t="s">
        <v>1453</v>
      </c>
      <c r="D385" s="110" t="s">
        <v>387</v>
      </c>
      <c r="E385" s="110" t="s">
        <v>402</v>
      </c>
      <c r="F385" s="111" t="s">
        <v>132</v>
      </c>
      <c r="G385" s="111"/>
      <c r="H385" s="112">
        <v>19388</v>
      </c>
      <c r="I385" s="112">
        <v>19388</v>
      </c>
      <c r="J385" s="112"/>
      <c r="K385" s="112">
        <v>4437</v>
      </c>
      <c r="L385" s="112">
        <v>4437</v>
      </c>
      <c r="M385" s="112">
        <v>0</v>
      </c>
      <c r="N385" s="112">
        <v>0</v>
      </c>
      <c r="O385" s="112">
        <v>23825</v>
      </c>
      <c r="P385" s="112">
        <v>23825</v>
      </c>
      <c r="Q385" s="113"/>
    </row>
    <row r="386" spans="1:17" ht="23.1" customHeight="1" x14ac:dyDescent="0.15">
      <c r="A386" s="9" t="s">
        <v>1448</v>
      </c>
      <c r="B386" s="9" t="s">
        <v>1449</v>
      </c>
      <c r="C386" s="109" t="s">
        <v>1456</v>
      </c>
      <c r="D386" s="110" t="s">
        <v>404</v>
      </c>
      <c r="E386" s="110" t="s">
        <v>405</v>
      </c>
      <c r="F386" s="111" t="s">
        <v>132</v>
      </c>
      <c r="G386" s="111"/>
      <c r="H386" s="112">
        <v>11051</v>
      </c>
      <c r="I386" s="112">
        <v>11051</v>
      </c>
      <c r="J386" s="112"/>
      <c r="K386" s="112">
        <v>2151</v>
      </c>
      <c r="L386" s="112">
        <v>2151</v>
      </c>
      <c r="M386" s="112">
        <v>0</v>
      </c>
      <c r="N386" s="112">
        <v>0</v>
      </c>
      <c r="O386" s="112">
        <v>13202</v>
      </c>
      <c r="P386" s="112">
        <v>13202</v>
      </c>
      <c r="Q386" s="113"/>
    </row>
    <row r="387" spans="1:17" ht="23.1" customHeight="1" x14ac:dyDescent="0.15">
      <c r="A387" s="9" t="s">
        <v>1451</v>
      </c>
      <c r="B387" s="9" t="s">
        <v>1452</v>
      </c>
      <c r="C387" s="109" t="s">
        <v>1459</v>
      </c>
      <c r="D387" s="110" t="s">
        <v>409</v>
      </c>
      <c r="E387" s="110" t="s">
        <v>2575</v>
      </c>
      <c r="F387" s="111" t="s">
        <v>132</v>
      </c>
      <c r="G387" s="111"/>
      <c r="H387" s="112">
        <v>9579</v>
      </c>
      <c r="I387" s="112">
        <v>9579</v>
      </c>
      <c r="J387" s="112"/>
      <c r="K387" s="112">
        <v>10977</v>
      </c>
      <c r="L387" s="112">
        <v>10977</v>
      </c>
      <c r="M387" s="112">
        <v>0</v>
      </c>
      <c r="N387" s="112">
        <v>0</v>
      </c>
      <c r="O387" s="112">
        <v>20556</v>
      </c>
      <c r="P387" s="112">
        <v>20556</v>
      </c>
      <c r="Q387" s="113"/>
    </row>
    <row r="388" spans="1:17" ht="23.1" customHeight="1" x14ac:dyDescent="0.15">
      <c r="A388" s="9" t="s">
        <v>1454</v>
      </c>
      <c r="B388" s="9" t="s">
        <v>1455</v>
      </c>
      <c r="C388" s="109" t="s">
        <v>1462</v>
      </c>
      <c r="D388" s="110" t="s">
        <v>415</v>
      </c>
      <c r="E388" s="110" t="s">
        <v>2575</v>
      </c>
      <c r="F388" s="111" t="s">
        <v>132</v>
      </c>
      <c r="G388" s="111"/>
      <c r="H388" s="112">
        <v>9164</v>
      </c>
      <c r="I388" s="112">
        <v>9164</v>
      </c>
      <c r="J388" s="112"/>
      <c r="K388" s="112">
        <v>2924</v>
      </c>
      <c r="L388" s="112">
        <v>2924</v>
      </c>
      <c r="M388" s="112">
        <v>0</v>
      </c>
      <c r="N388" s="112">
        <v>0</v>
      </c>
      <c r="O388" s="112">
        <v>12088</v>
      </c>
      <c r="P388" s="112">
        <v>12088</v>
      </c>
      <c r="Q388" s="113"/>
    </row>
    <row r="389" spans="1:17" ht="23.1" customHeight="1" x14ac:dyDescent="0.15">
      <c r="A389" s="9" t="s">
        <v>1457</v>
      </c>
      <c r="B389" s="9" t="s">
        <v>1458</v>
      </c>
      <c r="C389" s="109" t="s">
        <v>1465</v>
      </c>
      <c r="D389" s="110" t="s">
        <v>417</v>
      </c>
      <c r="E389" s="110" t="s">
        <v>2258</v>
      </c>
      <c r="F389" s="111" t="s">
        <v>132</v>
      </c>
      <c r="G389" s="111"/>
      <c r="H389" s="112">
        <v>2397</v>
      </c>
      <c r="I389" s="112">
        <v>2397</v>
      </c>
      <c r="J389" s="112"/>
      <c r="K389" s="112">
        <v>4805</v>
      </c>
      <c r="L389" s="112">
        <v>4805</v>
      </c>
      <c r="M389" s="112">
        <v>0</v>
      </c>
      <c r="N389" s="112">
        <v>0</v>
      </c>
      <c r="O389" s="112">
        <v>7202</v>
      </c>
      <c r="P389" s="112">
        <v>7202</v>
      </c>
      <c r="Q389" s="113"/>
    </row>
    <row r="390" spans="1:17" ht="23.1" customHeight="1" x14ac:dyDescent="0.15">
      <c r="A390" s="9" t="s">
        <v>1460</v>
      </c>
      <c r="B390" s="9" t="s">
        <v>1461</v>
      </c>
      <c r="C390" s="109" t="s">
        <v>1468</v>
      </c>
      <c r="D390" s="110" t="s">
        <v>2537</v>
      </c>
      <c r="E390" s="110" t="s">
        <v>2258</v>
      </c>
      <c r="F390" s="111" t="s">
        <v>132</v>
      </c>
      <c r="G390" s="111"/>
      <c r="H390" s="112">
        <v>2383</v>
      </c>
      <c r="I390" s="112">
        <v>2383</v>
      </c>
      <c r="J390" s="112"/>
      <c r="K390" s="112">
        <v>4324</v>
      </c>
      <c r="L390" s="112">
        <v>4324</v>
      </c>
      <c r="M390" s="112">
        <v>0</v>
      </c>
      <c r="N390" s="112">
        <v>0</v>
      </c>
      <c r="O390" s="112">
        <v>6707</v>
      </c>
      <c r="P390" s="112">
        <v>6707</v>
      </c>
      <c r="Q390" s="113"/>
    </row>
    <row r="391" spans="1:17" ht="23.1" customHeight="1" x14ac:dyDescent="0.15">
      <c r="A391" s="9" t="s">
        <v>1463</v>
      </c>
      <c r="B391" s="9" t="s">
        <v>1464</v>
      </c>
      <c r="C391" s="109" t="s">
        <v>1471</v>
      </c>
      <c r="D391" s="110" t="s">
        <v>417</v>
      </c>
      <c r="E391" s="110" t="s">
        <v>2538</v>
      </c>
      <c r="F391" s="111" t="s">
        <v>132</v>
      </c>
      <c r="G391" s="111"/>
      <c r="H391" s="112">
        <v>3128</v>
      </c>
      <c r="I391" s="112">
        <v>3128</v>
      </c>
      <c r="J391" s="112"/>
      <c r="K391" s="112">
        <v>5406</v>
      </c>
      <c r="L391" s="112">
        <v>5406</v>
      </c>
      <c r="M391" s="112">
        <v>0</v>
      </c>
      <c r="N391" s="112">
        <v>0</v>
      </c>
      <c r="O391" s="112">
        <v>8534</v>
      </c>
      <c r="P391" s="112">
        <v>8534</v>
      </c>
      <c r="Q391" s="113"/>
    </row>
    <row r="392" spans="1:17" ht="23.1" customHeight="1" x14ac:dyDescent="0.15">
      <c r="A392" s="9" t="s">
        <v>1466</v>
      </c>
      <c r="B392" s="9" t="s">
        <v>1467</v>
      </c>
      <c r="C392" s="109" t="s">
        <v>1474</v>
      </c>
      <c r="D392" s="110" t="s">
        <v>2257</v>
      </c>
      <c r="E392" s="110" t="s">
        <v>2258</v>
      </c>
      <c r="F392" s="111" t="s">
        <v>132</v>
      </c>
      <c r="G392" s="111"/>
      <c r="H392" s="112">
        <v>2348</v>
      </c>
      <c r="I392" s="112">
        <v>2348</v>
      </c>
      <c r="J392" s="112"/>
      <c r="K392" s="112">
        <v>4564</v>
      </c>
      <c r="L392" s="112">
        <v>4564</v>
      </c>
      <c r="M392" s="112">
        <v>0</v>
      </c>
      <c r="N392" s="112">
        <v>0</v>
      </c>
      <c r="O392" s="112">
        <v>6912</v>
      </c>
      <c r="P392" s="112">
        <v>6912</v>
      </c>
      <c r="Q392" s="113"/>
    </row>
    <row r="393" spans="1:17" ht="23.1" customHeight="1" x14ac:dyDescent="0.15">
      <c r="A393" s="9" t="s">
        <v>1469</v>
      </c>
      <c r="B393" s="9" t="s">
        <v>1470</v>
      </c>
      <c r="C393" s="109" t="s">
        <v>1477</v>
      </c>
      <c r="D393" s="110" t="s">
        <v>2257</v>
      </c>
      <c r="E393" s="110" t="s">
        <v>2259</v>
      </c>
      <c r="F393" s="111" t="s">
        <v>132</v>
      </c>
      <c r="G393" s="111"/>
      <c r="H393" s="112">
        <v>2334</v>
      </c>
      <c r="I393" s="112">
        <v>2334</v>
      </c>
      <c r="J393" s="112"/>
      <c r="K393" s="112">
        <v>4108</v>
      </c>
      <c r="L393" s="112">
        <v>4108</v>
      </c>
      <c r="M393" s="112">
        <v>0</v>
      </c>
      <c r="N393" s="112">
        <v>0</v>
      </c>
      <c r="O393" s="112">
        <v>6442</v>
      </c>
      <c r="P393" s="112">
        <v>6442</v>
      </c>
      <c r="Q393" s="113"/>
    </row>
    <row r="394" spans="1:17" ht="23.1" customHeight="1" x14ac:dyDescent="0.15">
      <c r="A394" s="9" t="s">
        <v>1472</v>
      </c>
      <c r="B394" s="9" t="s">
        <v>1473</v>
      </c>
      <c r="C394" s="109" t="s">
        <v>1480</v>
      </c>
      <c r="D394" s="110" t="s">
        <v>2265</v>
      </c>
      <c r="E394" s="110" t="s">
        <v>2538</v>
      </c>
      <c r="F394" s="111" t="s">
        <v>132</v>
      </c>
      <c r="G394" s="111"/>
      <c r="H394" s="112">
        <v>3001</v>
      </c>
      <c r="I394" s="112">
        <v>3001</v>
      </c>
      <c r="J394" s="112"/>
      <c r="K394" s="112">
        <v>3041</v>
      </c>
      <c r="L394" s="112">
        <v>3041</v>
      </c>
      <c r="M394" s="112">
        <v>0</v>
      </c>
      <c r="N394" s="112">
        <v>0</v>
      </c>
      <c r="O394" s="112">
        <v>6042</v>
      </c>
      <c r="P394" s="112">
        <v>6042</v>
      </c>
      <c r="Q394" s="113"/>
    </row>
    <row r="395" spans="1:17" ht="23.1" customHeight="1" x14ac:dyDescent="0.15">
      <c r="A395" s="9" t="s">
        <v>1475</v>
      </c>
      <c r="B395" s="9" t="s">
        <v>1476</v>
      </c>
      <c r="C395" s="109" t="s">
        <v>1483</v>
      </c>
      <c r="D395" s="110" t="s">
        <v>2265</v>
      </c>
      <c r="E395" s="110" t="s">
        <v>2683</v>
      </c>
      <c r="F395" s="111" t="s">
        <v>132</v>
      </c>
      <c r="G395" s="111"/>
      <c r="H395" s="112">
        <v>4401</v>
      </c>
      <c r="I395" s="112">
        <v>4401</v>
      </c>
      <c r="J395" s="112"/>
      <c r="K395" s="112">
        <v>3187</v>
      </c>
      <c r="L395" s="112">
        <v>3187</v>
      </c>
      <c r="M395" s="112">
        <v>0</v>
      </c>
      <c r="N395" s="112">
        <v>0</v>
      </c>
      <c r="O395" s="112">
        <v>7588</v>
      </c>
      <c r="P395" s="112">
        <v>7588</v>
      </c>
      <c r="Q395" s="113"/>
    </row>
    <row r="396" spans="1:17" ht="23.1" customHeight="1" x14ac:dyDescent="0.15">
      <c r="A396" s="9" t="s">
        <v>1478</v>
      </c>
      <c r="B396" s="9" t="s">
        <v>1479</v>
      </c>
      <c r="C396" s="109" t="s">
        <v>1486</v>
      </c>
      <c r="D396" s="110" t="s">
        <v>2265</v>
      </c>
      <c r="E396" s="110" t="s">
        <v>2684</v>
      </c>
      <c r="F396" s="111" t="s">
        <v>132</v>
      </c>
      <c r="G396" s="111"/>
      <c r="H396" s="112">
        <v>27364</v>
      </c>
      <c r="I396" s="112">
        <v>27364</v>
      </c>
      <c r="J396" s="112"/>
      <c r="K396" s="112">
        <v>8044</v>
      </c>
      <c r="L396" s="112">
        <v>8044</v>
      </c>
      <c r="M396" s="112">
        <v>0</v>
      </c>
      <c r="N396" s="112">
        <v>0</v>
      </c>
      <c r="O396" s="112">
        <v>35408</v>
      </c>
      <c r="P396" s="112">
        <v>35408</v>
      </c>
      <c r="Q396" s="113"/>
    </row>
    <row r="397" spans="1:17" ht="23.1" customHeight="1" x14ac:dyDescent="0.15">
      <c r="A397" s="9" t="s">
        <v>1481</v>
      </c>
      <c r="B397" s="9" t="s">
        <v>1482</v>
      </c>
      <c r="C397" s="109" t="s">
        <v>1489</v>
      </c>
      <c r="D397" s="110" t="s">
        <v>417</v>
      </c>
      <c r="E397" s="110" t="s">
        <v>2623</v>
      </c>
      <c r="F397" s="111" t="s">
        <v>132</v>
      </c>
      <c r="G397" s="111"/>
      <c r="H397" s="112">
        <v>2290</v>
      </c>
      <c r="I397" s="112">
        <v>2290</v>
      </c>
      <c r="J397" s="112"/>
      <c r="K397" s="112">
        <v>5706</v>
      </c>
      <c r="L397" s="112">
        <v>5706</v>
      </c>
      <c r="M397" s="112">
        <v>0</v>
      </c>
      <c r="N397" s="112">
        <v>0</v>
      </c>
      <c r="O397" s="112">
        <v>7996</v>
      </c>
      <c r="P397" s="112">
        <v>7996</v>
      </c>
      <c r="Q397" s="113"/>
    </row>
    <row r="398" spans="1:17" ht="23.1" customHeight="1" x14ac:dyDescent="0.15">
      <c r="A398" s="9" t="s">
        <v>1484</v>
      </c>
      <c r="B398" s="9" t="s">
        <v>1485</v>
      </c>
      <c r="C398" s="109" t="s">
        <v>1492</v>
      </c>
      <c r="D398" s="110" t="s">
        <v>417</v>
      </c>
      <c r="E398" s="110" t="s">
        <v>418</v>
      </c>
      <c r="F398" s="111" t="s">
        <v>132</v>
      </c>
      <c r="G398" s="111"/>
      <c r="H398" s="112">
        <v>3194</v>
      </c>
      <c r="I398" s="112">
        <v>3194</v>
      </c>
      <c r="J398" s="112"/>
      <c r="K398" s="112">
        <v>6607</v>
      </c>
      <c r="L398" s="112">
        <v>6607</v>
      </c>
      <c r="M398" s="112">
        <v>0</v>
      </c>
      <c r="N398" s="112">
        <v>0</v>
      </c>
      <c r="O398" s="112">
        <v>9801</v>
      </c>
      <c r="P398" s="112">
        <v>9801</v>
      </c>
      <c r="Q398" s="113"/>
    </row>
    <row r="399" spans="1:17" ht="23.1" customHeight="1" x14ac:dyDescent="0.15">
      <c r="A399" s="9" t="s">
        <v>1487</v>
      </c>
      <c r="B399" s="9" t="s">
        <v>1488</v>
      </c>
      <c r="C399" s="109" t="s">
        <v>1495</v>
      </c>
      <c r="D399" s="110" t="s">
        <v>417</v>
      </c>
      <c r="E399" s="110" t="s">
        <v>420</v>
      </c>
      <c r="F399" s="111" t="s">
        <v>132</v>
      </c>
      <c r="G399" s="111"/>
      <c r="H399" s="112">
        <v>3877</v>
      </c>
      <c r="I399" s="112">
        <v>3877</v>
      </c>
      <c r="J399" s="112"/>
      <c r="K399" s="112">
        <v>8709</v>
      </c>
      <c r="L399" s="112">
        <v>8709</v>
      </c>
      <c r="M399" s="112">
        <v>0</v>
      </c>
      <c r="N399" s="112">
        <v>0</v>
      </c>
      <c r="O399" s="112">
        <v>12586</v>
      </c>
      <c r="P399" s="112">
        <v>12586</v>
      </c>
      <c r="Q399" s="113" t="s">
        <v>68</v>
      </c>
    </row>
    <row r="400" spans="1:17" ht="23.1" customHeight="1" x14ac:dyDescent="0.15">
      <c r="A400" s="9" t="s">
        <v>1490</v>
      </c>
      <c r="B400" s="9" t="s">
        <v>1491</v>
      </c>
      <c r="C400" s="109" t="s">
        <v>1498</v>
      </c>
      <c r="D400" s="110" t="s">
        <v>417</v>
      </c>
      <c r="E400" s="110" t="s">
        <v>422</v>
      </c>
      <c r="F400" s="111" t="s">
        <v>132</v>
      </c>
      <c r="G400" s="111"/>
      <c r="H400" s="112">
        <v>5545</v>
      </c>
      <c r="I400" s="112">
        <v>5545</v>
      </c>
      <c r="J400" s="112"/>
      <c r="K400" s="112">
        <v>10211</v>
      </c>
      <c r="L400" s="112">
        <v>10211</v>
      </c>
      <c r="M400" s="112">
        <v>0</v>
      </c>
      <c r="N400" s="112">
        <v>0</v>
      </c>
      <c r="O400" s="112">
        <v>15756</v>
      </c>
      <c r="P400" s="112">
        <v>15756</v>
      </c>
      <c r="Q400" s="113"/>
    </row>
    <row r="401" spans="1:17" ht="23.1" customHeight="1" x14ac:dyDescent="0.15">
      <c r="A401" s="9" t="s">
        <v>1493</v>
      </c>
      <c r="B401" s="9" t="s">
        <v>1494</v>
      </c>
      <c r="C401" s="109" t="s">
        <v>1501</v>
      </c>
      <c r="D401" s="110" t="s">
        <v>417</v>
      </c>
      <c r="E401" s="110" t="s">
        <v>424</v>
      </c>
      <c r="F401" s="111" t="s">
        <v>132</v>
      </c>
      <c r="G401" s="111"/>
      <c r="H401" s="112">
        <v>8637</v>
      </c>
      <c r="I401" s="112">
        <v>8637</v>
      </c>
      <c r="J401" s="112"/>
      <c r="K401" s="112">
        <v>14716</v>
      </c>
      <c r="L401" s="112">
        <v>14716</v>
      </c>
      <c r="M401" s="112">
        <v>0</v>
      </c>
      <c r="N401" s="112">
        <v>0</v>
      </c>
      <c r="O401" s="112">
        <v>23353</v>
      </c>
      <c r="P401" s="112">
        <v>23353</v>
      </c>
      <c r="Q401" s="113"/>
    </row>
    <row r="402" spans="1:17" ht="23.1" customHeight="1" x14ac:dyDescent="0.15">
      <c r="A402" s="9" t="s">
        <v>1496</v>
      </c>
      <c r="B402" s="9" t="s">
        <v>1497</v>
      </c>
      <c r="C402" s="109" t="s">
        <v>1504</v>
      </c>
      <c r="D402" s="110" t="s">
        <v>417</v>
      </c>
      <c r="E402" s="110" t="s">
        <v>426</v>
      </c>
      <c r="F402" s="111" t="s">
        <v>132</v>
      </c>
      <c r="G402" s="111"/>
      <c r="H402" s="112">
        <v>13946</v>
      </c>
      <c r="I402" s="112">
        <v>13946</v>
      </c>
      <c r="J402" s="112"/>
      <c r="K402" s="112">
        <v>17960</v>
      </c>
      <c r="L402" s="112">
        <v>17960</v>
      </c>
      <c r="M402" s="112">
        <v>0</v>
      </c>
      <c r="N402" s="112">
        <v>0</v>
      </c>
      <c r="O402" s="112">
        <v>31906</v>
      </c>
      <c r="P402" s="112">
        <v>31906</v>
      </c>
      <c r="Q402" s="113"/>
    </row>
    <row r="403" spans="1:17" ht="23.1" customHeight="1" x14ac:dyDescent="0.15">
      <c r="A403" s="9" t="s">
        <v>1499</v>
      </c>
      <c r="B403" s="9" t="s">
        <v>1500</v>
      </c>
      <c r="C403" s="109" t="s">
        <v>1507</v>
      </c>
      <c r="D403" s="110" t="s">
        <v>417</v>
      </c>
      <c r="E403" s="110" t="s">
        <v>428</v>
      </c>
      <c r="F403" s="111" t="s">
        <v>132</v>
      </c>
      <c r="G403" s="111"/>
      <c r="H403" s="112">
        <v>21401</v>
      </c>
      <c r="I403" s="112">
        <v>21401</v>
      </c>
      <c r="J403" s="112"/>
      <c r="K403" s="112">
        <v>23426</v>
      </c>
      <c r="L403" s="112">
        <v>23426</v>
      </c>
      <c r="M403" s="112">
        <v>0</v>
      </c>
      <c r="N403" s="112">
        <v>0</v>
      </c>
      <c r="O403" s="112">
        <v>44827</v>
      </c>
      <c r="P403" s="112">
        <v>44827</v>
      </c>
      <c r="Q403" s="113"/>
    </row>
    <row r="404" spans="1:17" ht="23.1" customHeight="1" x14ac:dyDescent="0.15">
      <c r="A404" s="9" t="s">
        <v>1502</v>
      </c>
      <c r="B404" s="9" t="s">
        <v>1503</v>
      </c>
      <c r="C404" s="109" t="s">
        <v>1510</v>
      </c>
      <c r="D404" s="110" t="s">
        <v>430</v>
      </c>
      <c r="E404" s="110" t="s">
        <v>431</v>
      </c>
      <c r="F404" s="111" t="s">
        <v>132</v>
      </c>
      <c r="G404" s="111"/>
      <c r="H404" s="112">
        <v>5368</v>
      </c>
      <c r="I404" s="112">
        <v>5368</v>
      </c>
      <c r="J404" s="112"/>
      <c r="K404" s="112">
        <v>6607</v>
      </c>
      <c r="L404" s="112">
        <v>6607</v>
      </c>
      <c r="M404" s="112">
        <v>0</v>
      </c>
      <c r="N404" s="112">
        <v>0</v>
      </c>
      <c r="O404" s="112">
        <v>11975</v>
      </c>
      <c r="P404" s="112">
        <v>11975</v>
      </c>
      <c r="Q404" s="113"/>
    </row>
    <row r="405" spans="1:17" ht="23.1" customHeight="1" x14ac:dyDescent="0.15">
      <c r="A405" s="9" t="s">
        <v>1505</v>
      </c>
      <c r="B405" s="9" t="s">
        <v>1506</v>
      </c>
      <c r="C405" s="109" t="s">
        <v>1513</v>
      </c>
      <c r="D405" s="110" t="s">
        <v>430</v>
      </c>
      <c r="E405" s="110" t="s">
        <v>2576</v>
      </c>
      <c r="F405" s="111" t="s">
        <v>132</v>
      </c>
      <c r="G405" s="111"/>
      <c r="H405" s="112">
        <v>8423</v>
      </c>
      <c r="I405" s="112">
        <v>8423</v>
      </c>
      <c r="J405" s="112"/>
      <c r="K405" s="112">
        <v>10211</v>
      </c>
      <c r="L405" s="112">
        <v>10211</v>
      </c>
      <c r="M405" s="112">
        <v>0</v>
      </c>
      <c r="N405" s="112">
        <v>0</v>
      </c>
      <c r="O405" s="112">
        <v>18634</v>
      </c>
      <c r="P405" s="112">
        <v>18634</v>
      </c>
      <c r="Q405" s="113"/>
    </row>
    <row r="406" spans="1:17" ht="23.1" customHeight="1" x14ac:dyDescent="0.15">
      <c r="A406" s="9" t="s">
        <v>1508</v>
      </c>
      <c r="B406" s="9" t="s">
        <v>1509</v>
      </c>
      <c r="C406" s="109" t="s">
        <v>1516</v>
      </c>
      <c r="D406" s="110" t="s">
        <v>440</v>
      </c>
      <c r="E406" s="110" t="s">
        <v>441</v>
      </c>
      <c r="F406" s="111" t="s">
        <v>132</v>
      </c>
      <c r="G406" s="111"/>
      <c r="H406" s="112">
        <v>6240</v>
      </c>
      <c r="I406" s="112">
        <v>6240</v>
      </c>
      <c r="J406" s="112"/>
      <c r="K406" s="112">
        <v>8559</v>
      </c>
      <c r="L406" s="112">
        <v>8559</v>
      </c>
      <c r="M406" s="112">
        <v>0</v>
      </c>
      <c r="N406" s="112">
        <v>0</v>
      </c>
      <c r="O406" s="112">
        <v>14799</v>
      </c>
      <c r="P406" s="112">
        <v>14799</v>
      </c>
      <c r="Q406" s="113"/>
    </row>
    <row r="407" spans="1:17" ht="23.1" customHeight="1" x14ac:dyDescent="0.15">
      <c r="A407" s="9" t="s">
        <v>1511</v>
      </c>
      <c r="B407" s="9" t="s">
        <v>1512</v>
      </c>
      <c r="C407" s="109" t="s">
        <v>1519</v>
      </c>
      <c r="D407" s="110" t="s">
        <v>446</v>
      </c>
      <c r="E407" s="110" t="s">
        <v>447</v>
      </c>
      <c r="F407" s="111" t="s">
        <v>132</v>
      </c>
      <c r="G407" s="111"/>
      <c r="H407" s="112">
        <v>1929</v>
      </c>
      <c r="I407" s="112">
        <v>1929</v>
      </c>
      <c r="J407" s="112"/>
      <c r="K407" s="112">
        <v>5706</v>
      </c>
      <c r="L407" s="112">
        <v>5706</v>
      </c>
      <c r="M407" s="112">
        <v>0</v>
      </c>
      <c r="N407" s="112">
        <v>0</v>
      </c>
      <c r="O407" s="112">
        <v>7635</v>
      </c>
      <c r="P407" s="112">
        <v>7635</v>
      </c>
      <c r="Q407" s="113"/>
    </row>
    <row r="408" spans="1:17" ht="23.1" customHeight="1" x14ac:dyDescent="0.15">
      <c r="A408" s="9" t="s">
        <v>1514</v>
      </c>
      <c r="B408" s="9" t="s">
        <v>1515</v>
      </c>
      <c r="C408" s="109" t="s">
        <v>1522</v>
      </c>
      <c r="D408" s="110" t="s">
        <v>446</v>
      </c>
      <c r="E408" s="110" t="s">
        <v>2678</v>
      </c>
      <c r="F408" s="111" t="s">
        <v>132</v>
      </c>
      <c r="G408" s="111"/>
      <c r="H408" s="112">
        <v>2279</v>
      </c>
      <c r="I408" s="112">
        <v>2279</v>
      </c>
      <c r="J408" s="112"/>
      <c r="K408" s="112">
        <v>5045</v>
      </c>
      <c r="L408" s="112">
        <v>5045</v>
      </c>
      <c r="M408" s="112">
        <v>0</v>
      </c>
      <c r="N408" s="112">
        <v>0</v>
      </c>
      <c r="O408" s="112">
        <v>7324</v>
      </c>
      <c r="P408" s="112">
        <v>7324</v>
      </c>
      <c r="Q408" s="113"/>
    </row>
    <row r="409" spans="1:17" ht="23.1" customHeight="1" x14ac:dyDescent="0.15">
      <c r="A409" s="9" t="s">
        <v>1517</v>
      </c>
      <c r="B409" s="9" t="s">
        <v>1518</v>
      </c>
      <c r="C409" s="109" t="s">
        <v>1525</v>
      </c>
      <c r="D409" s="110" t="s">
        <v>2548</v>
      </c>
      <c r="E409" s="110" t="s">
        <v>2549</v>
      </c>
      <c r="F409" s="111" t="s">
        <v>132</v>
      </c>
      <c r="G409" s="111"/>
      <c r="H409" s="112">
        <v>18892</v>
      </c>
      <c r="I409" s="112">
        <v>18892</v>
      </c>
      <c r="J409" s="112"/>
      <c r="K409" s="112">
        <v>6359</v>
      </c>
      <c r="L409" s="112">
        <v>6359</v>
      </c>
      <c r="M409" s="112">
        <v>0</v>
      </c>
      <c r="N409" s="112">
        <v>0</v>
      </c>
      <c r="O409" s="112">
        <v>25251</v>
      </c>
      <c r="P409" s="112">
        <v>25251</v>
      </c>
      <c r="Q409" s="113"/>
    </row>
    <row r="410" spans="1:17" ht="23.1" customHeight="1" x14ac:dyDescent="0.15">
      <c r="A410" s="9" t="s">
        <v>1520</v>
      </c>
      <c r="B410" s="9" t="s">
        <v>1521</v>
      </c>
      <c r="C410" s="109" t="s">
        <v>1528</v>
      </c>
      <c r="D410" s="110" t="s">
        <v>2550</v>
      </c>
      <c r="E410" s="110" t="s">
        <v>2549</v>
      </c>
      <c r="F410" s="111" t="s">
        <v>132</v>
      </c>
      <c r="G410" s="111"/>
      <c r="H410" s="112">
        <v>18542</v>
      </c>
      <c r="I410" s="112">
        <v>18542</v>
      </c>
      <c r="J410" s="112"/>
      <c r="K410" s="112">
        <v>6359</v>
      </c>
      <c r="L410" s="112">
        <v>6359</v>
      </c>
      <c r="M410" s="112">
        <v>0</v>
      </c>
      <c r="N410" s="112">
        <v>0</v>
      </c>
      <c r="O410" s="112">
        <v>24901</v>
      </c>
      <c r="P410" s="112">
        <v>24901</v>
      </c>
      <c r="Q410" s="113"/>
    </row>
    <row r="411" spans="1:17" ht="23.1" customHeight="1" x14ac:dyDescent="0.15">
      <c r="A411" s="9" t="s">
        <v>1523</v>
      </c>
      <c r="B411" s="9" t="s">
        <v>1524</v>
      </c>
      <c r="C411" s="109" t="s">
        <v>1531</v>
      </c>
      <c r="D411" s="110" t="s">
        <v>454</v>
      </c>
      <c r="E411" s="110" t="s">
        <v>455</v>
      </c>
      <c r="F411" s="111" t="s">
        <v>132</v>
      </c>
      <c r="G411" s="111"/>
      <c r="H411" s="112">
        <v>633</v>
      </c>
      <c r="I411" s="112">
        <v>633</v>
      </c>
      <c r="J411" s="112"/>
      <c r="K411" s="112">
        <v>6501</v>
      </c>
      <c r="L411" s="112">
        <v>6501</v>
      </c>
      <c r="M411" s="112">
        <v>0</v>
      </c>
      <c r="N411" s="112">
        <v>0</v>
      </c>
      <c r="O411" s="112">
        <v>7134</v>
      </c>
      <c r="P411" s="112">
        <v>7134</v>
      </c>
      <c r="Q411" s="113"/>
    </row>
    <row r="412" spans="1:17" ht="23.1" customHeight="1" x14ac:dyDescent="0.15">
      <c r="A412" s="9" t="s">
        <v>1526</v>
      </c>
      <c r="B412" s="9" t="s">
        <v>1527</v>
      </c>
      <c r="C412" s="109" t="s">
        <v>1534</v>
      </c>
      <c r="D412" s="110" t="s">
        <v>454</v>
      </c>
      <c r="E412" s="110" t="s">
        <v>2679</v>
      </c>
      <c r="F412" s="111" t="s">
        <v>132</v>
      </c>
      <c r="G412" s="111"/>
      <c r="H412" s="112">
        <v>819</v>
      </c>
      <c r="I412" s="112">
        <v>819</v>
      </c>
      <c r="J412" s="112"/>
      <c r="K412" s="112">
        <v>6501</v>
      </c>
      <c r="L412" s="112">
        <v>6501</v>
      </c>
      <c r="M412" s="112">
        <v>0</v>
      </c>
      <c r="N412" s="112">
        <v>0</v>
      </c>
      <c r="O412" s="112">
        <v>7320</v>
      </c>
      <c r="P412" s="112">
        <v>7320</v>
      </c>
      <c r="Q412" s="113"/>
    </row>
    <row r="413" spans="1:17" ht="23.1" customHeight="1" x14ac:dyDescent="0.15">
      <c r="A413" s="9" t="s">
        <v>1529</v>
      </c>
      <c r="B413" s="9" t="s">
        <v>1530</v>
      </c>
      <c r="C413" s="109" t="s">
        <v>1537</v>
      </c>
      <c r="D413" s="110" t="s">
        <v>459</v>
      </c>
      <c r="E413" s="110" t="s">
        <v>455</v>
      </c>
      <c r="F413" s="111" t="s">
        <v>132</v>
      </c>
      <c r="G413" s="111"/>
      <c r="H413" s="112">
        <v>3179</v>
      </c>
      <c r="I413" s="112">
        <v>3179</v>
      </c>
      <c r="J413" s="112"/>
      <c r="K413" s="112">
        <v>7801</v>
      </c>
      <c r="L413" s="112">
        <v>7801</v>
      </c>
      <c r="M413" s="112">
        <v>0</v>
      </c>
      <c r="N413" s="112">
        <v>0</v>
      </c>
      <c r="O413" s="112">
        <v>10980</v>
      </c>
      <c r="P413" s="112">
        <v>10980</v>
      </c>
      <c r="Q413" s="113"/>
    </row>
    <row r="414" spans="1:17" ht="23.1" customHeight="1" x14ac:dyDescent="0.15">
      <c r="A414" s="9" t="s">
        <v>1532</v>
      </c>
      <c r="B414" s="9" t="s">
        <v>1533</v>
      </c>
      <c r="C414" s="109" t="s">
        <v>1540</v>
      </c>
      <c r="D414" s="110" t="s">
        <v>461</v>
      </c>
      <c r="E414" s="110" t="s">
        <v>462</v>
      </c>
      <c r="F414" s="111" t="s">
        <v>181</v>
      </c>
      <c r="G414" s="111"/>
      <c r="H414" s="112">
        <v>2009</v>
      </c>
      <c r="I414" s="112">
        <v>2009</v>
      </c>
      <c r="J414" s="112"/>
      <c r="K414" s="112">
        <v>22857</v>
      </c>
      <c r="L414" s="112">
        <v>22857</v>
      </c>
      <c r="M414" s="112">
        <v>0</v>
      </c>
      <c r="N414" s="112">
        <v>0</v>
      </c>
      <c r="O414" s="112">
        <v>24866</v>
      </c>
      <c r="P414" s="112">
        <v>24866</v>
      </c>
      <c r="Q414" s="113"/>
    </row>
    <row r="415" spans="1:17" ht="23.1" customHeight="1" x14ac:dyDescent="0.15">
      <c r="A415" s="9" t="s">
        <v>1535</v>
      </c>
      <c r="B415" s="9" t="s">
        <v>1536</v>
      </c>
      <c r="C415" s="109" t="s">
        <v>1543</v>
      </c>
      <c r="D415" s="110" t="s">
        <v>461</v>
      </c>
      <c r="E415" s="110" t="s">
        <v>467</v>
      </c>
      <c r="F415" s="111" t="s">
        <v>181</v>
      </c>
      <c r="G415" s="111"/>
      <c r="H415" s="112">
        <v>2538</v>
      </c>
      <c r="I415" s="112">
        <v>2538</v>
      </c>
      <c r="J415" s="112"/>
      <c r="K415" s="112">
        <v>22857</v>
      </c>
      <c r="L415" s="112">
        <v>22857</v>
      </c>
      <c r="M415" s="112">
        <v>0</v>
      </c>
      <c r="N415" s="112">
        <v>0</v>
      </c>
      <c r="O415" s="112">
        <v>25395</v>
      </c>
      <c r="P415" s="112">
        <v>25395</v>
      </c>
      <c r="Q415" s="113"/>
    </row>
    <row r="416" spans="1:17" ht="23.1" customHeight="1" x14ac:dyDescent="0.15">
      <c r="A416" s="9" t="s">
        <v>1538</v>
      </c>
      <c r="B416" s="9" t="s">
        <v>1539</v>
      </c>
      <c r="C416" s="109" t="s">
        <v>1546</v>
      </c>
      <c r="D416" s="110" t="s">
        <v>461</v>
      </c>
      <c r="E416" s="110" t="s">
        <v>469</v>
      </c>
      <c r="F416" s="111" t="s">
        <v>181</v>
      </c>
      <c r="G416" s="111"/>
      <c r="H416" s="112">
        <v>3080</v>
      </c>
      <c r="I416" s="112">
        <v>3080</v>
      </c>
      <c r="J416" s="112"/>
      <c r="K416" s="112">
        <v>22857</v>
      </c>
      <c r="L416" s="112">
        <v>22857</v>
      </c>
      <c r="M416" s="112">
        <v>0</v>
      </c>
      <c r="N416" s="112">
        <v>0</v>
      </c>
      <c r="O416" s="112">
        <v>25937</v>
      </c>
      <c r="P416" s="112">
        <v>25937</v>
      </c>
      <c r="Q416" s="113"/>
    </row>
    <row r="417" spans="1:17" ht="23.1" customHeight="1" x14ac:dyDescent="0.15">
      <c r="A417" s="9" t="s">
        <v>1541</v>
      </c>
      <c r="B417" s="9" t="s">
        <v>1542</v>
      </c>
      <c r="C417" s="109" t="s">
        <v>1549</v>
      </c>
      <c r="D417" s="110" t="s">
        <v>461</v>
      </c>
      <c r="E417" s="110" t="s">
        <v>471</v>
      </c>
      <c r="F417" s="111" t="s">
        <v>181</v>
      </c>
      <c r="G417" s="111"/>
      <c r="H417" s="112">
        <v>2255</v>
      </c>
      <c r="I417" s="112">
        <v>2255</v>
      </c>
      <c r="J417" s="112"/>
      <c r="K417" s="112">
        <v>22857</v>
      </c>
      <c r="L417" s="112">
        <v>22857</v>
      </c>
      <c r="M417" s="112">
        <v>0</v>
      </c>
      <c r="N417" s="112">
        <v>0</v>
      </c>
      <c r="O417" s="112">
        <v>25112</v>
      </c>
      <c r="P417" s="112">
        <v>25112</v>
      </c>
      <c r="Q417" s="113"/>
    </row>
    <row r="418" spans="1:17" ht="23.1" customHeight="1" x14ac:dyDescent="0.15">
      <c r="A418" s="9" t="s">
        <v>1544</v>
      </c>
      <c r="B418" s="9" t="s">
        <v>1545</v>
      </c>
      <c r="C418" s="109" t="s">
        <v>1552</v>
      </c>
      <c r="D418" s="110" t="s">
        <v>461</v>
      </c>
      <c r="E418" s="110" t="s">
        <v>473</v>
      </c>
      <c r="F418" s="111" t="s">
        <v>181</v>
      </c>
      <c r="G418" s="111"/>
      <c r="H418" s="112">
        <v>3040</v>
      </c>
      <c r="I418" s="112">
        <v>3040</v>
      </c>
      <c r="J418" s="112"/>
      <c r="K418" s="112">
        <v>22857</v>
      </c>
      <c r="L418" s="112">
        <v>22857</v>
      </c>
      <c r="M418" s="112">
        <v>0</v>
      </c>
      <c r="N418" s="112">
        <v>0</v>
      </c>
      <c r="O418" s="112">
        <v>25897</v>
      </c>
      <c r="P418" s="112">
        <v>25897</v>
      </c>
      <c r="Q418" s="113"/>
    </row>
    <row r="419" spans="1:17" ht="23.1" customHeight="1" x14ac:dyDescent="0.15">
      <c r="A419" s="9" t="s">
        <v>1547</v>
      </c>
      <c r="B419" s="9" t="s">
        <v>1548</v>
      </c>
      <c r="C419" s="109" t="s">
        <v>1555</v>
      </c>
      <c r="D419" s="110" t="s">
        <v>461</v>
      </c>
      <c r="E419" s="110" t="s">
        <v>2629</v>
      </c>
      <c r="F419" s="111" t="s">
        <v>181</v>
      </c>
      <c r="G419" s="111"/>
      <c r="H419" s="112">
        <v>3909</v>
      </c>
      <c r="I419" s="112">
        <v>3909</v>
      </c>
      <c r="J419" s="112"/>
      <c r="K419" s="112">
        <v>22857</v>
      </c>
      <c r="L419" s="112">
        <v>22857</v>
      </c>
      <c r="M419" s="112">
        <v>0</v>
      </c>
      <c r="N419" s="112">
        <v>0</v>
      </c>
      <c r="O419" s="112">
        <v>26766</v>
      </c>
      <c r="P419" s="112">
        <v>26766</v>
      </c>
      <c r="Q419" s="113"/>
    </row>
    <row r="420" spans="1:17" ht="23.1" customHeight="1" x14ac:dyDescent="0.15">
      <c r="A420" s="9" t="s">
        <v>1550</v>
      </c>
      <c r="B420" s="9" t="s">
        <v>1551</v>
      </c>
      <c r="C420" s="109" t="s">
        <v>1558</v>
      </c>
      <c r="D420" s="110" t="s">
        <v>475</v>
      </c>
      <c r="E420" s="110" t="s">
        <v>476</v>
      </c>
      <c r="F420" s="111" t="s">
        <v>181</v>
      </c>
      <c r="G420" s="111"/>
      <c r="H420" s="112">
        <v>1580</v>
      </c>
      <c r="I420" s="112">
        <v>1580</v>
      </c>
      <c r="J420" s="112"/>
      <c r="K420" s="112">
        <v>21513</v>
      </c>
      <c r="L420" s="112">
        <v>21513</v>
      </c>
      <c r="M420" s="112">
        <v>0</v>
      </c>
      <c r="N420" s="112">
        <v>0</v>
      </c>
      <c r="O420" s="112">
        <v>23093</v>
      </c>
      <c r="P420" s="112">
        <v>23093</v>
      </c>
      <c r="Q420" s="113"/>
    </row>
    <row r="421" spans="1:17" ht="23.1" customHeight="1" x14ac:dyDescent="0.15">
      <c r="A421" s="9" t="s">
        <v>1553</v>
      </c>
      <c r="B421" s="9" t="s">
        <v>1554</v>
      </c>
      <c r="C421" s="109" t="s">
        <v>1561</v>
      </c>
      <c r="D421" s="110" t="s">
        <v>475</v>
      </c>
      <c r="E421" s="110" t="s">
        <v>480</v>
      </c>
      <c r="F421" s="111" t="s">
        <v>181</v>
      </c>
      <c r="G421" s="111"/>
      <c r="H421" s="112">
        <v>2030</v>
      </c>
      <c r="I421" s="112">
        <v>2030</v>
      </c>
      <c r="J421" s="112"/>
      <c r="K421" s="112">
        <v>21513</v>
      </c>
      <c r="L421" s="112">
        <v>21513</v>
      </c>
      <c r="M421" s="112">
        <v>0</v>
      </c>
      <c r="N421" s="112">
        <v>0</v>
      </c>
      <c r="O421" s="112">
        <v>23543</v>
      </c>
      <c r="P421" s="112">
        <v>23543</v>
      </c>
      <c r="Q421" s="113"/>
    </row>
    <row r="422" spans="1:17" ht="23.1" customHeight="1" x14ac:dyDescent="0.15">
      <c r="A422" s="9" t="s">
        <v>1556</v>
      </c>
      <c r="B422" s="9" t="s">
        <v>1557</v>
      </c>
      <c r="C422" s="109" t="s">
        <v>1564</v>
      </c>
      <c r="D422" s="110" t="s">
        <v>482</v>
      </c>
      <c r="E422" s="110" t="s">
        <v>476</v>
      </c>
      <c r="F422" s="111" t="s">
        <v>181</v>
      </c>
      <c r="G422" s="111"/>
      <c r="H422" s="112">
        <v>2682</v>
      </c>
      <c r="I422" s="112">
        <v>2682</v>
      </c>
      <c r="J422" s="112"/>
      <c r="K422" s="112">
        <v>21513</v>
      </c>
      <c r="L422" s="112">
        <v>21513</v>
      </c>
      <c r="M422" s="112">
        <v>0</v>
      </c>
      <c r="N422" s="112">
        <v>0</v>
      </c>
      <c r="O422" s="112">
        <v>24195</v>
      </c>
      <c r="P422" s="112">
        <v>24195</v>
      </c>
      <c r="Q422" s="113"/>
    </row>
    <row r="423" spans="1:17" ht="23.1" customHeight="1" x14ac:dyDescent="0.15">
      <c r="A423" s="9" t="s">
        <v>1559</v>
      </c>
      <c r="B423" s="9" t="s">
        <v>1560</v>
      </c>
      <c r="C423" s="109" t="s">
        <v>1567</v>
      </c>
      <c r="D423" s="110" t="s">
        <v>482</v>
      </c>
      <c r="E423" s="110" t="s">
        <v>480</v>
      </c>
      <c r="F423" s="111" t="s">
        <v>181</v>
      </c>
      <c r="G423" s="111"/>
      <c r="H423" s="112">
        <v>2768</v>
      </c>
      <c r="I423" s="112">
        <v>2768</v>
      </c>
      <c r="J423" s="112"/>
      <c r="K423" s="112">
        <v>21513</v>
      </c>
      <c r="L423" s="112">
        <v>21513</v>
      </c>
      <c r="M423" s="112">
        <v>0</v>
      </c>
      <c r="N423" s="112">
        <v>0</v>
      </c>
      <c r="O423" s="112">
        <v>24281</v>
      </c>
      <c r="P423" s="112">
        <v>24281</v>
      </c>
      <c r="Q423" s="113"/>
    </row>
    <row r="424" spans="1:17" ht="23.1" customHeight="1" x14ac:dyDescent="0.15">
      <c r="A424" s="9" t="s">
        <v>1562</v>
      </c>
      <c r="B424" s="9" t="s">
        <v>1563</v>
      </c>
      <c r="C424" s="109" t="s">
        <v>1570</v>
      </c>
      <c r="D424" s="110" t="s">
        <v>984</v>
      </c>
      <c r="E424" s="110" t="s">
        <v>985</v>
      </c>
      <c r="F424" s="111" t="s">
        <v>181</v>
      </c>
      <c r="G424" s="111"/>
      <c r="H424" s="112">
        <v>50645</v>
      </c>
      <c r="I424" s="112">
        <v>50645</v>
      </c>
      <c r="J424" s="112"/>
      <c r="K424" s="112">
        <v>21513</v>
      </c>
      <c r="L424" s="112">
        <v>21513</v>
      </c>
      <c r="M424" s="112">
        <v>0</v>
      </c>
      <c r="N424" s="112">
        <v>0</v>
      </c>
      <c r="O424" s="112">
        <v>72158</v>
      </c>
      <c r="P424" s="112">
        <v>72158</v>
      </c>
      <c r="Q424" s="113"/>
    </row>
    <row r="425" spans="1:17" ht="23.1" customHeight="1" x14ac:dyDescent="0.15">
      <c r="A425" s="9" t="s">
        <v>1565</v>
      </c>
      <c r="B425" s="9" t="s">
        <v>1566</v>
      </c>
      <c r="C425" s="109" t="s">
        <v>1573</v>
      </c>
      <c r="D425" s="110" t="s">
        <v>485</v>
      </c>
      <c r="E425" s="110" t="s">
        <v>486</v>
      </c>
      <c r="F425" s="111" t="s">
        <v>181</v>
      </c>
      <c r="G425" s="111"/>
      <c r="H425" s="112">
        <v>4612</v>
      </c>
      <c r="I425" s="112">
        <v>4612</v>
      </c>
      <c r="J425" s="112"/>
      <c r="K425" s="112">
        <v>43164</v>
      </c>
      <c r="L425" s="112">
        <v>43164</v>
      </c>
      <c r="M425" s="112">
        <v>0</v>
      </c>
      <c r="N425" s="112">
        <v>0</v>
      </c>
      <c r="O425" s="112">
        <v>47776</v>
      </c>
      <c r="P425" s="112">
        <v>47776</v>
      </c>
      <c r="Q425" s="113" t="s">
        <v>68</v>
      </c>
    </row>
    <row r="426" spans="1:17" ht="23.1" customHeight="1" x14ac:dyDescent="0.15">
      <c r="A426" s="9" t="s">
        <v>1568</v>
      </c>
      <c r="B426" s="9" t="s">
        <v>1569</v>
      </c>
      <c r="C426" s="109" t="s">
        <v>1576</v>
      </c>
      <c r="D426" s="110" t="s">
        <v>490</v>
      </c>
      <c r="E426" s="110" t="s">
        <v>491</v>
      </c>
      <c r="F426" s="111" t="s">
        <v>492</v>
      </c>
      <c r="G426" s="111"/>
      <c r="H426" s="112">
        <v>87958</v>
      </c>
      <c r="I426" s="112">
        <v>87958</v>
      </c>
      <c r="J426" s="112"/>
      <c r="K426" s="112">
        <v>177483</v>
      </c>
      <c r="L426" s="112">
        <v>177483</v>
      </c>
      <c r="M426" s="112">
        <v>0</v>
      </c>
      <c r="N426" s="112">
        <v>0</v>
      </c>
      <c r="O426" s="112">
        <v>265441</v>
      </c>
      <c r="P426" s="112">
        <v>265441</v>
      </c>
      <c r="Q426" s="113"/>
    </row>
    <row r="427" spans="1:17" ht="23.1" customHeight="1" x14ac:dyDescent="0.15">
      <c r="A427" s="9" t="s">
        <v>1571</v>
      </c>
      <c r="B427" s="9" t="s">
        <v>1572</v>
      </c>
      <c r="C427" s="109" t="s">
        <v>1579</v>
      </c>
      <c r="D427" s="110" t="s">
        <v>490</v>
      </c>
      <c r="E427" s="110" t="s">
        <v>497</v>
      </c>
      <c r="F427" s="111" t="s">
        <v>492</v>
      </c>
      <c r="G427" s="111"/>
      <c r="H427" s="112">
        <v>390324</v>
      </c>
      <c r="I427" s="112">
        <v>390324</v>
      </c>
      <c r="J427" s="112"/>
      <c r="K427" s="112">
        <v>177483</v>
      </c>
      <c r="L427" s="112">
        <v>177483</v>
      </c>
      <c r="M427" s="112">
        <v>0</v>
      </c>
      <c r="N427" s="112">
        <v>0</v>
      </c>
      <c r="O427" s="112">
        <v>567807</v>
      </c>
      <c r="P427" s="112">
        <v>567807</v>
      </c>
      <c r="Q427" s="113"/>
    </row>
    <row r="428" spans="1:17" ht="23.1" customHeight="1" x14ac:dyDescent="0.15">
      <c r="A428" s="9" t="s">
        <v>1574</v>
      </c>
      <c r="B428" s="9" t="s">
        <v>1575</v>
      </c>
      <c r="C428" s="109" t="s">
        <v>1582</v>
      </c>
      <c r="D428" s="110" t="s">
        <v>490</v>
      </c>
      <c r="E428" s="110" t="s">
        <v>499</v>
      </c>
      <c r="F428" s="111" t="s">
        <v>492</v>
      </c>
      <c r="G428" s="111"/>
      <c r="H428" s="112">
        <v>390324</v>
      </c>
      <c r="I428" s="112">
        <v>390324</v>
      </c>
      <c r="J428" s="112"/>
      <c r="K428" s="112">
        <v>177483</v>
      </c>
      <c r="L428" s="112">
        <v>177483</v>
      </c>
      <c r="M428" s="112">
        <v>0</v>
      </c>
      <c r="N428" s="112">
        <v>0</v>
      </c>
      <c r="O428" s="112">
        <v>567807</v>
      </c>
      <c r="P428" s="112">
        <v>567807</v>
      </c>
      <c r="Q428" s="113"/>
    </row>
    <row r="429" spans="1:17" ht="23.1" customHeight="1" x14ac:dyDescent="0.15">
      <c r="A429" s="9" t="s">
        <v>1577</v>
      </c>
      <c r="B429" s="9" t="s">
        <v>1578</v>
      </c>
      <c r="C429" s="109" t="s">
        <v>1585</v>
      </c>
      <c r="D429" s="110" t="s">
        <v>2551</v>
      </c>
      <c r="E429" s="110" t="s">
        <v>2552</v>
      </c>
      <c r="F429" s="111" t="s">
        <v>2553</v>
      </c>
      <c r="G429" s="111"/>
      <c r="H429" s="112">
        <v>65925</v>
      </c>
      <c r="I429" s="112">
        <v>65925</v>
      </c>
      <c r="J429" s="112"/>
      <c r="K429" s="112">
        <v>208190</v>
      </c>
      <c r="L429" s="112">
        <v>208190</v>
      </c>
      <c r="M429" s="112">
        <v>0</v>
      </c>
      <c r="N429" s="112">
        <v>0</v>
      </c>
      <c r="O429" s="112">
        <v>274115</v>
      </c>
      <c r="P429" s="112">
        <v>274115</v>
      </c>
      <c r="Q429" s="113"/>
    </row>
    <row r="430" spans="1:17" ht="23.1" customHeight="1" x14ac:dyDescent="0.15">
      <c r="A430" s="9" t="s">
        <v>1580</v>
      </c>
      <c r="B430" s="9" t="s">
        <v>1581</v>
      </c>
      <c r="C430" s="109" t="s">
        <v>1588</v>
      </c>
      <c r="D430" s="110" t="s">
        <v>508</v>
      </c>
      <c r="E430" s="110" t="s">
        <v>2554</v>
      </c>
      <c r="F430" s="111" t="s">
        <v>181</v>
      </c>
      <c r="G430" s="111"/>
      <c r="H430" s="112">
        <v>2339</v>
      </c>
      <c r="I430" s="112">
        <v>2339</v>
      </c>
      <c r="J430" s="112"/>
      <c r="K430" s="112">
        <v>4302</v>
      </c>
      <c r="L430" s="112">
        <v>4302</v>
      </c>
      <c r="M430" s="112">
        <v>0</v>
      </c>
      <c r="N430" s="112">
        <v>0</v>
      </c>
      <c r="O430" s="112">
        <v>6641</v>
      </c>
      <c r="P430" s="112">
        <v>6641</v>
      </c>
      <c r="Q430" s="113"/>
    </row>
    <row r="431" spans="1:17" ht="23.1" customHeight="1" x14ac:dyDescent="0.15">
      <c r="A431" s="9" t="s">
        <v>1583</v>
      </c>
      <c r="B431" s="9" t="s">
        <v>1584</v>
      </c>
      <c r="C431" s="109" t="s">
        <v>1592</v>
      </c>
      <c r="D431" s="110" t="s">
        <v>508</v>
      </c>
      <c r="E431" s="110" t="s">
        <v>2555</v>
      </c>
      <c r="F431" s="111" t="s">
        <v>181</v>
      </c>
      <c r="G431" s="111"/>
      <c r="H431" s="112">
        <v>3689</v>
      </c>
      <c r="I431" s="112">
        <v>3689</v>
      </c>
      <c r="J431" s="112"/>
      <c r="K431" s="112">
        <v>4302</v>
      </c>
      <c r="L431" s="112">
        <v>4302</v>
      </c>
      <c r="M431" s="112">
        <v>0</v>
      </c>
      <c r="N431" s="112">
        <v>0</v>
      </c>
      <c r="O431" s="112">
        <v>7991</v>
      </c>
      <c r="P431" s="112">
        <v>7991</v>
      </c>
      <c r="Q431" s="113"/>
    </row>
    <row r="432" spans="1:17" ht="23.1" customHeight="1" x14ac:dyDescent="0.15">
      <c r="A432" s="9" t="s">
        <v>1586</v>
      </c>
      <c r="B432" s="9" t="s">
        <v>1587</v>
      </c>
      <c r="C432" s="109" t="s">
        <v>1595</v>
      </c>
      <c r="D432" s="110" t="s">
        <v>518</v>
      </c>
      <c r="E432" s="110" t="s">
        <v>2577</v>
      </c>
      <c r="F432" s="111" t="s">
        <v>181</v>
      </c>
      <c r="G432" s="111"/>
      <c r="H432" s="112">
        <v>1700</v>
      </c>
      <c r="I432" s="112">
        <v>1700</v>
      </c>
      <c r="J432" s="112"/>
      <c r="K432" s="112">
        <v>43248</v>
      </c>
      <c r="L432" s="112">
        <v>43248</v>
      </c>
      <c r="M432" s="112">
        <v>0</v>
      </c>
      <c r="N432" s="112">
        <v>0</v>
      </c>
      <c r="O432" s="112">
        <v>44948</v>
      </c>
      <c r="P432" s="112">
        <v>44948</v>
      </c>
      <c r="Q432" s="113"/>
    </row>
    <row r="433" spans="1:17" ht="23.1" customHeight="1" x14ac:dyDescent="0.15">
      <c r="A433" s="9" t="s">
        <v>1590</v>
      </c>
      <c r="B433" s="9" t="s">
        <v>1591</v>
      </c>
      <c r="C433" s="109" t="s">
        <v>1598</v>
      </c>
      <c r="D433" s="110" t="s">
        <v>518</v>
      </c>
      <c r="E433" s="110" t="s">
        <v>519</v>
      </c>
      <c r="F433" s="111" t="s">
        <v>181</v>
      </c>
      <c r="G433" s="111"/>
      <c r="H433" s="112">
        <v>256</v>
      </c>
      <c r="I433" s="112">
        <v>256</v>
      </c>
      <c r="J433" s="112"/>
      <c r="K433" s="112">
        <v>4302</v>
      </c>
      <c r="L433" s="112">
        <v>4302</v>
      </c>
      <c r="M433" s="112">
        <v>0</v>
      </c>
      <c r="N433" s="112">
        <v>0</v>
      </c>
      <c r="O433" s="112">
        <v>4558</v>
      </c>
      <c r="P433" s="112">
        <v>4558</v>
      </c>
      <c r="Q433" s="113"/>
    </row>
    <row r="434" spans="1:17" ht="23.1" customHeight="1" x14ac:dyDescent="0.15">
      <c r="A434" s="9" t="s">
        <v>1593</v>
      </c>
      <c r="B434" s="9" t="s">
        <v>1594</v>
      </c>
      <c r="C434" s="109" t="s">
        <v>1601</v>
      </c>
      <c r="D434" s="110" t="s">
        <v>518</v>
      </c>
      <c r="E434" s="110" t="s">
        <v>2578</v>
      </c>
      <c r="F434" s="111" t="s">
        <v>181</v>
      </c>
      <c r="G434" s="111"/>
      <c r="H434" s="112">
        <v>307</v>
      </c>
      <c r="I434" s="112">
        <v>307</v>
      </c>
      <c r="J434" s="112"/>
      <c r="K434" s="112">
        <v>4302</v>
      </c>
      <c r="L434" s="112">
        <v>4302</v>
      </c>
      <c r="M434" s="112">
        <v>0</v>
      </c>
      <c r="N434" s="112">
        <v>0</v>
      </c>
      <c r="O434" s="112">
        <v>4609</v>
      </c>
      <c r="P434" s="112">
        <v>4609</v>
      </c>
      <c r="Q434" s="113"/>
    </row>
    <row r="435" spans="1:17" ht="23.1" customHeight="1" x14ac:dyDescent="0.15">
      <c r="A435" s="9" t="s">
        <v>1596</v>
      </c>
      <c r="B435" s="9" t="s">
        <v>1597</v>
      </c>
      <c r="C435" s="109" t="s">
        <v>1604</v>
      </c>
      <c r="D435" s="110" t="s">
        <v>518</v>
      </c>
      <c r="E435" s="110" t="s">
        <v>521</v>
      </c>
      <c r="F435" s="111" t="s">
        <v>181</v>
      </c>
      <c r="G435" s="111"/>
      <c r="H435" s="112">
        <v>532</v>
      </c>
      <c r="I435" s="112">
        <v>532</v>
      </c>
      <c r="J435" s="112"/>
      <c r="K435" s="112">
        <v>4302</v>
      </c>
      <c r="L435" s="112">
        <v>4302</v>
      </c>
      <c r="M435" s="112">
        <v>0</v>
      </c>
      <c r="N435" s="112">
        <v>0</v>
      </c>
      <c r="O435" s="112">
        <v>4834</v>
      </c>
      <c r="P435" s="112">
        <v>4834</v>
      </c>
      <c r="Q435" s="113"/>
    </row>
    <row r="436" spans="1:17" ht="23.1" customHeight="1" x14ac:dyDescent="0.15">
      <c r="A436" s="9" t="s">
        <v>1599</v>
      </c>
      <c r="B436" s="9" t="s">
        <v>1600</v>
      </c>
      <c r="C436" s="109" t="s">
        <v>1607</v>
      </c>
      <c r="D436" s="110" t="s">
        <v>518</v>
      </c>
      <c r="E436" s="110" t="s">
        <v>523</v>
      </c>
      <c r="F436" s="111" t="s">
        <v>181</v>
      </c>
      <c r="G436" s="111"/>
      <c r="H436" s="112">
        <v>2259</v>
      </c>
      <c r="I436" s="112">
        <v>2259</v>
      </c>
      <c r="J436" s="112"/>
      <c r="K436" s="112">
        <v>58385</v>
      </c>
      <c r="L436" s="112">
        <v>58385</v>
      </c>
      <c r="M436" s="112">
        <v>0</v>
      </c>
      <c r="N436" s="112">
        <v>0</v>
      </c>
      <c r="O436" s="112">
        <v>60644</v>
      </c>
      <c r="P436" s="112">
        <v>60644</v>
      </c>
      <c r="Q436" s="113"/>
    </row>
    <row r="437" spans="1:17" ht="23.1" customHeight="1" x14ac:dyDescent="0.15">
      <c r="A437" s="9" t="s">
        <v>1602</v>
      </c>
      <c r="B437" s="9" t="s">
        <v>1603</v>
      </c>
      <c r="C437" s="109" t="s">
        <v>1610</v>
      </c>
      <c r="D437" s="110" t="s">
        <v>518</v>
      </c>
      <c r="E437" s="110" t="s">
        <v>525</v>
      </c>
      <c r="F437" s="111" t="s">
        <v>181</v>
      </c>
      <c r="G437" s="111"/>
      <c r="H437" s="112">
        <v>2891</v>
      </c>
      <c r="I437" s="112">
        <v>2891</v>
      </c>
      <c r="J437" s="112"/>
      <c r="K437" s="112">
        <v>72657</v>
      </c>
      <c r="L437" s="112">
        <v>72657</v>
      </c>
      <c r="M437" s="112">
        <v>0</v>
      </c>
      <c r="N437" s="112">
        <v>0</v>
      </c>
      <c r="O437" s="112">
        <v>75548</v>
      </c>
      <c r="P437" s="112">
        <v>75548</v>
      </c>
      <c r="Q437" s="113"/>
    </row>
    <row r="438" spans="1:17" ht="23.1" customHeight="1" x14ac:dyDescent="0.15">
      <c r="A438" s="9" t="s">
        <v>1605</v>
      </c>
      <c r="B438" s="9" t="s">
        <v>1606</v>
      </c>
      <c r="C438" s="109" t="s">
        <v>1613</v>
      </c>
      <c r="D438" s="110" t="s">
        <v>518</v>
      </c>
      <c r="E438" s="110" t="s">
        <v>2685</v>
      </c>
      <c r="F438" s="111" t="s">
        <v>181</v>
      </c>
      <c r="G438" s="111"/>
      <c r="H438" s="112">
        <v>3303</v>
      </c>
      <c r="I438" s="112">
        <v>3303</v>
      </c>
      <c r="J438" s="112"/>
      <c r="K438" s="112">
        <v>77847</v>
      </c>
      <c r="L438" s="112">
        <v>77847</v>
      </c>
      <c r="M438" s="112">
        <v>0</v>
      </c>
      <c r="N438" s="112">
        <v>0</v>
      </c>
      <c r="O438" s="112">
        <v>81150</v>
      </c>
      <c r="P438" s="112">
        <v>81150</v>
      </c>
      <c r="Q438" s="113"/>
    </row>
    <row r="439" spans="1:17" ht="23.1" customHeight="1" x14ac:dyDescent="0.15">
      <c r="A439" s="9" t="s">
        <v>1608</v>
      </c>
      <c r="B439" s="9" t="s">
        <v>1609</v>
      </c>
      <c r="C439" s="109" t="s">
        <v>1616</v>
      </c>
      <c r="D439" s="110" t="s">
        <v>527</v>
      </c>
      <c r="E439" s="110" t="s">
        <v>2556</v>
      </c>
      <c r="F439" s="111" t="s">
        <v>275</v>
      </c>
      <c r="G439" s="111"/>
      <c r="H439" s="112">
        <v>36627</v>
      </c>
      <c r="I439" s="112">
        <v>36627</v>
      </c>
      <c r="J439" s="112"/>
      <c r="K439" s="112">
        <v>909</v>
      </c>
      <c r="L439" s="112">
        <v>909</v>
      </c>
      <c r="M439" s="112">
        <v>0</v>
      </c>
      <c r="N439" s="112">
        <v>0</v>
      </c>
      <c r="O439" s="112">
        <v>37536</v>
      </c>
      <c r="P439" s="112">
        <v>37536</v>
      </c>
      <c r="Q439" s="113"/>
    </row>
    <row r="440" spans="1:17" ht="23.1" customHeight="1" x14ac:dyDescent="0.15">
      <c r="A440" s="9" t="s">
        <v>1611</v>
      </c>
      <c r="B440" s="9" t="s">
        <v>1612</v>
      </c>
      <c r="C440" s="109" t="s">
        <v>1619</v>
      </c>
      <c r="D440" s="110" t="s">
        <v>533</v>
      </c>
      <c r="E440" s="110" t="s">
        <v>534</v>
      </c>
      <c r="F440" s="111" t="s">
        <v>1348</v>
      </c>
      <c r="G440" s="111"/>
      <c r="H440" s="112">
        <v>729</v>
      </c>
      <c r="I440" s="112">
        <v>729</v>
      </c>
      <c r="J440" s="112"/>
      <c r="K440" s="112">
        <v>319</v>
      </c>
      <c r="L440" s="112">
        <v>319</v>
      </c>
      <c r="M440" s="112">
        <v>0</v>
      </c>
      <c r="N440" s="112">
        <v>0</v>
      </c>
      <c r="O440" s="112">
        <v>1048</v>
      </c>
      <c r="P440" s="112">
        <v>1048</v>
      </c>
      <c r="Q440" s="113"/>
    </row>
    <row r="441" spans="1:17" ht="23.1" customHeight="1" x14ac:dyDescent="0.15">
      <c r="A441" s="9" t="s">
        <v>1614</v>
      </c>
      <c r="B441" s="9" t="s">
        <v>1615</v>
      </c>
      <c r="C441" s="109" t="s">
        <v>1622</v>
      </c>
      <c r="D441" s="110" t="s">
        <v>533</v>
      </c>
      <c r="E441" s="110" t="s">
        <v>2560</v>
      </c>
      <c r="F441" s="111" t="s">
        <v>1348</v>
      </c>
      <c r="G441" s="111"/>
      <c r="H441" s="112">
        <v>731</v>
      </c>
      <c r="I441" s="112">
        <v>731</v>
      </c>
      <c r="J441" s="112"/>
      <c r="K441" s="112">
        <v>388</v>
      </c>
      <c r="L441" s="112">
        <v>388</v>
      </c>
      <c r="M441" s="112">
        <v>0</v>
      </c>
      <c r="N441" s="112">
        <v>0</v>
      </c>
      <c r="O441" s="112">
        <v>1119</v>
      </c>
      <c r="P441" s="112">
        <v>1119</v>
      </c>
      <c r="Q441" s="113"/>
    </row>
    <row r="442" spans="1:17" ht="23.1" customHeight="1" x14ac:dyDescent="0.15">
      <c r="A442" s="9" t="s">
        <v>1617</v>
      </c>
      <c r="B442" s="9" t="s">
        <v>1618</v>
      </c>
      <c r="C442" s="109" t="s">
        <v>1625</v>
      </c>
      <c r="D442" s="110" t="s">
        <v>2203</v>
      </c>
      <c r="E442" s="110" t="s">
        <v>2204</v>
      </c>
      <c r="F442" s="111" t="s">
        <v>275</v>
      </c>
      <c r="G442" s="111"/>
      <c r="H442" s="112">
        <v>56072</v>
      </c>
      <c r="I442" s="112">
        <v>56072</v>
      </c>
      <c r="J442" s="112"/>
      <c r="K442" s="112">
        <v>35765</v>
      </c>
      <c r="L442" s="112">
        <v>35765</v>
      </c>
      <c r="M442" s="112">
        <v>0</v>
      </c>
      <c r="N442" s="112">
        <v>0</v>
      </c>
      <c r="O442" s="112">
        <v>91837</v>
      </c>
      <c r="P442" s="112">
        <v>91837</v>
      </c>
      <c r="Q442" s="113"/>
    </row>
    <row r="443" spans="1:17" ht="23.1" customHeight="1" x14ac:dyDescent="0.15">
      <c r="A443" s="9" t="s">
        <v>1620</v>
      </c>
      <c r="B443" s="9" t="s">
        <v>1621</v>
      </c>
      <c r="C443" s="109" t="s">
        <v>1628</v>
      </c>
      <c r="D443" s="110" t="s">
        <v>579</v>
      </c>
      <c r="E443" s="110"/>
      <c r="F443" s="111" t="s">
        <v>275</v>
      </c>
      <c r="G443" s="111"/>
      <c r="H443" s="112">
        <v>80524</v>
      </c>
      <c r="I443" s="112">
        <v>80524</v>
      </c>
      <c r="J443" s="112"/>
      <c r="K443" s="112">
        <v>17479</v>
      </c>
      <c r="L443" s="112">
        <v>17479</v>
      </c>
      <c r="M443" s="112">
        <v>0</v>
      </c>
      <c r="N443" s="112">
        <v>0</v>
      </c>
      <c r="O443" s="112">
        <v>98003</v>
      </c>
      <c r="P443" s="112">
        <v>98003</v>
      </c>
      <c r="Q443" s="113"/>
    </row>
    <row r="444" spans="1:17" ht="23.1" customHeight="1" x14ac:dyDescent="0.15">
      <c r="A444" s="9" t="s">
        <v>1623</v>
      </c>
      <c r="B444" s="9" t="s">
        <v>1624</v>
      </c>
      <c r="C444" s="109" t="s">
        <v>1632</v>
      </c>
      <c r="D444" s="110" t="s">
        <v>582</v>
      </c>
      <c r="E444" s="110"/>
      <c r="F444" s="111" t="s">
        <v>275</v>
      </c>
      <c r="G444" s="111"/>
      <c r="H444" s="112">
        <v>240524</v>
      </c>
      <c r="I444" s="112">
        <v>240524</v>
      </c>
      <c r="J444" s="112"/>
      <c r="K444" s="112">
        <v>17479</v>
      </c>
      <c r="L444" s="112">
        <v>17479</v>
      </c>
      <c r="M444" s="112">
        <v>0</v>
      </c>
      <c r="N444" s="112">
        <v>0</v>
      </c>
      <c r="O444" s="112">
        <v>258003</v>
      </c>
      <c r="P444" s="112">
        <v>258003</v>
      </c>
      <c r="Q444" s="113"/>
    </row>
    <row r="445" spans="1:17" ht="23.1" customHeight="1" x14ac:dyDescent="0.15">
      <c r="A445" s="9" t="s">
        <v>1626</v>
      </c>
      <c r="B445" s="9" t="s">
        <v>1627</v>
      </c>
      <c r="C445" s="109" t="s">
        <v>1635</v>
      </c>
      <c r="D445" s="110" t="s">
        <v>620</v>
      </c>
      <c r="E445" s="110" t="s">
        <v>621</v>
      </c>
      <c r="F445" s="111" t="s">
        <v>275</v>
      </c>
      <c r="G445" s="111"/>
      <c r="H445" s="112">
        <v>7661</v>
      </c>
      <c r="I445" s="112">
        <v>7661</v>
      </c>
      <c r="J445" s="112"/>
      <c r="K445" s="112">
        <v>5378</v>
      </c>
      <c r="L445" s="112">
        <v>5378</v>
      </c>
      <c r="M445" s="112">
        <v>0</v>
      </c>
      <c r="N445" s="112">
        <v>0</v>
      </c>
      <c r="O445" s="112">
        <v>13039</v>
      </c>
      <c r="P445" s="112">
        <v>13039</v>
      </c>
      <c r="Q445" s="113"/>
    </row>
    <row r="446" spans="1:17" ht="23.1" customHeight="1" x14ac:dyDescent="0.15">
      <c r="A446" s="9" t="s">
        <v>1630</v>
      </c>
      <c r="B446" s="9" t="s">
        <v>1631</v>
      </c>
      <c r="C446" s="109" t="s">
        <v>1638</v>
      </c>
      <c r="D446" s="110" t="s">
        <v>623</v>
      </c>
      <c r="E446" s="110" t="s">
        <v>624</v>
      </c>
      <c r="F446" s="111" t="s">
        <v>275</v>
      </c>
      <c r="G446" s="111"/>
      <c r="H446" s="112">
        <v>3982</v>
      </c>
      <c r="I446" s="112">
        <v>3982</v>
      </c>
      <c r="J446" s="112"/>
      <c r="K446" s="112">
        <v>26084</v>
      </c>
      <c r="L446" s="112">
        <v>26084</v>
      </c>
      <c r="M446" s="112">
        <v>0</v>
      </c>
      <c r="N446" s="112">
        <v>0</v>
      </c>
      <c r="O446" s="112">
        <v>30066</v>
      </c>
      <c r="P446" s="112">
        <v>30066</v>
      </c>
      <c r="Q446" s="113"/>
    </row>
    <row r="447" spans="1:17" ht="23.1" customHeight="1" x14ac:dyDescent="0.15">
      <c r="A447" s="9" t="s">
        <v>1633</v>
      </c>
      <c r="B447" s="9" t="s">
        <v>1634</v>
      </c>
      <c r="C447" s="109" t="s">
        <v>1641</v>
      </c>
      <c r="D447" s="110" t="s">
        <v>625</v>
      </c>
      <c r="E447" s="110" t="s">
        <v>626</v>
      </c>
      <c r="F447" s="111" t="s">
        <v>275</v>
      </c>
      <c r="G447" s="111"/>
      <c r="H447" s="112">
        <v>454521</v>
      </c>
      <c r="I447" s="112">
        <v>454521</v>
      </c>
      <c r="J447" s="112"/>
      <c r="K447" s="112">
        <v>150716</v>
      </c>
      <c r="L447" s="112">
        <v>150716</v>
      </c>
      <c r="M447" s="112">
        <v>0</v>
      </c>
      <c r="N447" s="112">
        <v>0</v>
      </c>
      <c r="O447" s="112">
        <v>605237</v>
      </c>
      <c r="P447" s="112">
        <v>605237</v>
      </c>
      <c r="Q447" s="113"/>
    </row>
    <row r="448" spans="1:17" ht="23.1" customHeight="1" x14ac:dyDescent="0.15">
      <c r="A448" s="9" t="s">
        <v>1636</v>
      </c>
      <c r="B448" s="9" t="s">
        <v>1637</v>
      </c>
      <c r="C448" s="109" t="s">
        <v>1644</v>
      </c>
      <c r="D448" s="110" t="s">
        <v>627</v>
      </c>
      <c r="E448" s="110" t="s">
        <v>628</v>
      </c>
      <c r="F448" s="111" t="s">
        <v>629</v>
      </c>
      <c r="G448" s="111"/>
      <c r="H448" s="112">
        <v>45887</v>
      </c>
      <c r="I448" s="112">
        <v>45887</v>
      </c>
      <c r="J448" s="112"/>
      <c r="K448" s="112">
        <v>29580</v>
      </c>
      <c r="L448" s="112">
        <v>29580</v>
      </c>
      <c r="M448" s="112">
        <v>0</v>
      </c>
      <c r="N448" s="112">
        <v>0</v>
      </c>
      <c r="O448" s="112">
        <v>75467</v>
      </c>
      <c r="P448" s="112">
        <v>75467</v>
      </c>
      <c r="Q448" s="113"/>
    </row>
    <row r="449" spans="1:17" ht="23.1" customHeight="1" x14ac:dyDescent="0.15">
      <c r="A449" s="9" t="s">
        <v>1639</v>
      </c>
      <c r="B449" s="9" t="s">
        <v>1640</v>
      </c>
      <c r="C449" s="109" t="s">
        <v>2654</v>
      </c>
      <c r="D449" s="110" t="s">
        <v>630</v>
      </c>
      <c r="E449" s="110" t="s">
        <v>631</v>
      </c>
      <c r="F449" s="111" t="s">
        <v>275</v>
      </c>
      <c r="G449" s="111"/>
      <c r="H449" s="112">
        <v>41565</v>
      </c>
      <c r="I449" s="112">
        <v>41565</v>
      </c>
      <c r="J449" s="112"/>
      <c r="K449" s="112">
        <v>52169</v>
      </c>
      <c r="L449" s="112">
        <v>52169</v>
      </c>
      <c r="M449" s="112">
        <v>0</v>
      </c>
      <c r="N449" s="112">
        <v>0</v>
      </c>
      <c r="O449" s="112">
        <v>93734</v>
      </c>
      <c r="P449" s="112">
        <v>93734</v>
      </c>
      <c r="Q449" s="113"/>
    </row>
    <row r="450" spans="1:17" ht="23.1" customHeight="1" x14ac:dyDescent="0.15">
      <c r="A450" s="9" t="s">
        <v>1642</v>
      </c>
      <c r="B450" s="9" t="s">
        <v>1643</v>
      </c>
      <c r="C450" s="109" t="s">
        <v>2728</v>
      </c>
      <c r="D450" s="110" t="s">
        <v>632</v>
      </c>
      <c r="E450" s="110"/>
      <c r="F450" s="111" t="s">
        <v>633</v>
      </c>
      <c r="G450" s="111"/>
      <c r="H450" s="112">
        <v>14952</v>
      </c>
      <c r="I450" s="112">
        <v>14952</v>
      </c>
      <c r="J450" s="112"/>
      <c r="K450" s="112">
        <v>498404</v>
      </c>
      <c r="L450" s="112">
        <v>498404</v>
      </c>
      <c r="M450" s="112">
        <v>0</v>
      </c>
      <c r="N450" s="112">
        <v>0</v>
      </c>
      <c r="O450" s="112">
        <v>513356</v>
      </c>
      <c r="P450" s="112">
        <v>513356</v>
      </c>
      <c r="Q450" s="113"/>
    </row>
    <row r="451" spans="1:17" ht="23.1" customHeight="1" x14ac:dyDescent="0.15">
      <c r="A451" s="9" t="s">
        <v>2655</v>
      </c>
      <c r="B451" s="9" t="s">
        <v>2656</v>
      </c>
      <c r="C451" s="109" t="s">
        <v>2729</v>
      </c>
      <c r="D451" s="110" t="s">
        <v>634</v>
      </c>
      <c r="E451" s="110"/>
      <c r="F451" s="111" t="s">
        <v>635</v>
      </c>
      <c r="G451" s="111"/>
      <c r="H451" s="112">
        <v>2632</v>
      </c>
      <c r="I451" s="112">
        <v>2632</v>
      </c>
      <c r="J451" s="112"/>
      <c r="K451" s="112">
        <v>87754</v>
      </c>
      <c r="L451" s="112">
        <v>87754</v>
      </c>
      <c r="M451" s="112">
        <v>0</v>
      </c>
      <c r="N451" s="112">
        <v>0</v>
      </c>
      <c r="O451" s="112">
        <v>90386</v>
      </c>
      <c r="P451" s="112">
        <v>90386</v>
      </c>
      <c r="Q451" s="113" t="s">
        <v>68</v>
      </c>
    </row>
    <row r="452" spans="1:17" ht="23.1" customHeight="1" x14ac:dyDescent="0.15">
      <c r="A452" s="9" t="s">
        <v>2657</v>
      </c>
      <c r="B452" s="9" t="s">
        <v>2658</v>
      </c>
      <c r="C452" s="109" t="s">
        <v>2659</v>
      </c>
      <c r="D452" s="110" t="s">
        <v>636</v>
      </c>
      <c r="E452" s="110" t="s">
        <v>637</v>
      </c>
      <c r="F452" s="111" t="s">
        <v>1348</v>
      </c>
      <c r="G452" s="111"/>
      <c r="H452" s="112">
        <v>4407</v>
      </c>
      <c r="I452" s="112">
        <v>4407</v>
      </c>
      <c r="J452" s="112"/>
      <c r="K452" s="112">
        <v>5929</v>
      </c>
      <c r="L452" s="112">
        <v>5929</v>
      </c>
      <c r="M452" s="112">
        <v>0</v>
      </c>
      <c r="N452" s="112">
        <v>0</v>
      </c>
      <c r="O452" s="112">
        <v>10336</v>
      </c>
      <c r="P452" s="112">
        <v>10336</v>
      </c>
      <c r="Q452" s="113"/>
    </row>
    <row r="453" spans="1:17" ht="23.1" customHeight="1" x14ac:dyDescent="0.15">
      <c r="A453" s="9" t="s">
        <v>2660</v>
      </c>
      <c r="B453" s="9" t="s">
        <v>2661</v>
      </c>
      <c r="C453" s="109" t="s">
        <v>2662</v>
      </c>
      <c r="D453" s="110" t="s">
        <v>644</v>
      </c>
      <c r="E453" s="110" t="s">
        <v>645</v>
      </c>
      <c r="F453" s="111" t="s">
        <v>275</v>
      </c>
      <c r="G453" s="111"/>
      <c r="H453" s="112">
        <v>425</v>
      </c>
      <c r="I453" s="112">
        <v>425</v>
      </c>
      <c r="J453" s="112"/>
      <c r="K453" s="112">
        <v>7529</v>
      </c>
      <c r="L453" s="112">
        <v>7529</v>
      </c>
      <c r="M453" s="112">
        <v>0</v>
      </c>
      <c r="N453" s="112">
        <v>0</v>
      </c>
      <c r="O453" s="112">
        <v>7954</v>
      </c>
      <c r="P453" s="112">
        <v>7954</v>
      </c>
      <c r="Q453" s="113"/>
    </row>
    <row r="454" spans="1:17" ht="23.1" customHeight="1" x14ac:dyDescent="0.15">
      <c r="A454" s="9" t="s">
        <v>2663</v>
      </c>
      <c r="B454" s="9" t="s">
        <v>2664</v>
      </c>
      <c r="C454" s="109" t="s">
        <v>2665</v>
      </c>
      <c r="D454" s="110" t="s">
        <v>646</v>
      </c>
      <c r="E454" s="110" t="s">
        <v>647</v>
      </c>
      <c r="F454" s="111" t="s">
        <v>275</v>
      </c>
      <c r="G454" s="111"/>
      <c r="H454" s="112">
        <v>50177</v>
      </c>
      <c r="I454" s="112">
        <v>50177</v>
      </c>
      <c r="J454" s="112"/>
      <c r="K454" s="112">
        <v>5929</v>
      </c>
      <c r="L454" s="112">
        <v>5929</v>
      </c>
      <c r="M454" s="112">
        <v>0</v>
      </c>
      <c r="N454" s="112">
        <v>0</v>
      </c>
      <c r="O454" s="112">
        <v>56106</v>
      </c>
      <c r="P454" s="112">
        <v>56106</v>
      </c>
      <c r="Q454" s="113"/>
    </row>
    <row r="455" spans="1:17" ht="23.1" customHeight="1" x14ac:dyDescent="0.15">
      <c r="A455" s="9" t="s">
        <v>2666</v>
      </c>
      <c r="B455" s="9" t="s">
        <v>2667</v>
      </c>
      <c r="C455" s="109" t="s">
        <v>2668</v>
      </c>
      <c r="D455" s="110" t="s">
        <v>621</v>
      </c>
      <c r="E455" s="110" t="s">
        <v>620</v>
      </c>
      <c r="F455" s="111" t="s">
        <v>275</v>
      </c>
      <c r="G455" s="111"/>
      <c r="H455" s="112">
        <v>7661</v>
      </c>
      <c r="I455" s="112">
        <v>7661</v>
      </c>
      <c r="J455" s="112"/>
      <c r="K455" s="112">
        <v>5378</v>
      </c>
      <c r="L455" s="112">
        <v>5378</v>
      </c>
      <c r="M455" s="112">
        <v>0</v>
      </c>
      <c r="N455" s="112">
        <v>0</v>
      </c>
      <c r="O455" s="112">
        <v>13039</v>
      </c>
      <c r="P455" s="112">
        <v>13039</v>
      </c>
      <c r="Q455" s="113"/>
    </row>
    <row r="456" spans="1:17" ht="23.1" customHeight="1" x14ac:dyDescent="0.15">
      <c r="A456" s="9" t="s">
        <v>2669</v>
      </c>
      <c r="B456" s="9" t="s">
        <v>2670</v>
      </c>
      <c r="C456" s="109" t="s">
        <v>2671</v>
      </c>
      <c r="D456" s="110" t="s">
        <v>648</v>
      </c>
      <c r="E456" s="110"/>
      <c r="F456" s="111" t="s">
        <v>275</v>
      </c>
      <c r="G456" s="111"/>
      <c r="H456" s="112">
        <v>31290</v>
      </c>
      <c r="I456" s="112">
        <v>31290</v>
      </c>
      <c r="J456" s="112"/>
      <c r="K456" s="112">
        <v>43026</v>
      </c>
      <c r="L456" s="112">
        <v>43026</v>
      </c>
      <c r="M456" s="112">
        <v>0</v>
      </c>
      <c r="N456" s="112">
        <v>0</v>
      </c>
      <c r="O456" s="112">
        <v>74316</v>
      </c>
      <c r="P456" s="112">
        <v>74316</v>
      </c>
      <c r="Q456" s="113"/>
    </row>
    <row r="457" spans="1:17" ht="23.1" customHeight="1" x14ac:dyDescent="0.15">
      <c r="A457" s="9" t="s">
        <v>2672</v>
      </c>
      <c r="B457" s="9" t="s">
        <v>2673</v>
      </c>
      <c r="C457" s="109" t="s">
        <v>2674</v>
      </c>
      <c r="D457" s="110" t="s">
        <v>649</v>
      </c>
      <c r="E457" s="110"/>
      <c r="F457" s="111" t="s">
        <v>275</v>
      </c>
      <c r="G457" s="111"/>
      <c r="H457" s="112">
        <v>12782</v>
      </c>
      <c r="I457" s="112">
        <v>12782</v>
      </c>
      <c r="J457" s="112"/>
      <c r="K457" s="112">
        <v>26084</v>
      </c>
      <c r="L457" s="112">
        <v>26084</v>
      </c>
      <c r="M457" s="112">
        <v>0</v>
      </c>
      <c r="N457" s="112">
        <v>0</v>
      </c>
      <c r="O457" s="112">
        <v>38866</v>
      </c>
      <c r="P457" s="112">
        <v>38866</v>
      </c>
      <c r="Q457" s="113"/>
    </row>
    <row r="458" spans="1:17" ht="23.1" customHeight="1" x14ac:dyDescent="0.15">
      <c r="A458" s="9" t="s">
        <v>2675</v>
      </c>
      <c r="B458" s="9" t="s">
        <v>2676</v>
      </c>
      <c r="C458" s="109" t="s">
        <v>2677</v>
      </c>
      <c r="D458" s="110" t="s">
        <v>651</v>
      </c>
      <c r="E458" s="110" t="s">
        <v>652</v>
      </c>
      <c r="F458" s="111" t="s">
        <v>275</v>
      </c>
      <c r="G458" s="111"/>
      <c r="H458" s="112">
        <v>7917</v>
      </c>
      <c r="I458" s="112">
        <v>7917</v>
      </c>
      <c r="J458" s="112"/>
      <c r="K458" s="112">
        <v>7260</v>
      </c>
      <c r="L458" s="112">
        <v>7260</v>
      </c>
      <c r="M458" s="112">
        <v>0</v>
      </c>
      <c r="N458" s="112">
        <v>0</v>
      </c>
      <c r="O458" s="112">
        <v>15177</v>
      </c>
      <c r="P458" s="112">
        <v>15177</v>
      </c>
      <c r="Q458" s="113"/>
    </row>
    <row r="459" spans="1:17" ht="23.1" customHeight="1" x14ac:dyDescent="0.15">
      <c r="A459" s="9" t="s">
        <v>2615</v>
      </c>
      <c r="B459" s="9" t="s">
        <v>2616</v>
      </c>
      <c r="C459" s="109" t="s">
        <v>2618</v>
      </c>
      <c r="D459" s="110" t="s">
        <v>2587</v>
      </c>
      <c r="E459" s="110" t="s">
        <v>2617</v>
      </c>
      <c r="F459" s="111" t="s">
        <v>492</v>
      </c>
      <c r="G459" s="111"/>
      <c r="H459" s="112">
        <v>9922</v>
      </c>
      <c r="I459" s="112">
        <v>9922</v>
      </c>
      <c r="J459" s="112"/>
      <c r="K459" s="112">
        <v>330765</v>
      </c>
      <c r="L459" s="112">
        <v>330765</v>
      </c>
      <c r="M459" s="112">
        <v>0</v>
      </c>
      <c r="N459" s="112">
        <v>0</v>
      </c>
      <c r="O459" s="112">
        <v>340687</v>
      </c>
      <c r="P459" s="112">
        <v>340687</v>
      </c>
      <c r="Q459" s="113"/>
    </row>
    <row r="460" spans="1:17" ht="23.1" customHeight="1" x14ac:dyDescent="0.15">
      <c r="A460" s="9" t="s">
        <v>2592</v>
      </c>
      <c r="B460" s="9" t="s">
        <v>2593</v>
      </c>
      <c r="C460" s="109" t="s">
        <v>2594</v>
      </c>
      <c r="D460" s="110" t="s">
        <v>2587</v>
      </c>
      <c r="E460" s="110" t="s">
        <v>603</v>
      </c>
      <c r="F460" s="111" t="s">
        <v>492</v>
      </c>
      <c r="G460" s="111"/>
      <c r="H460" s="112">
        <v>9922</v>
      </c>
      <c r="I460" s="112">
        <v>9922</v>
      </c>
      <c r="J460" s="112"/>
      <c r="K460" s="112">
        <v>330765</v>
      </c>
      <c r="L460" s="112">
        <v>330765</v>
      </c>
      <c r="M460" s="112">
        <v>0</v>
      </c>
      <c r="N460" s="112">
        <v>0</v>
      </c>
      <c r="O460" s="112">
        <v>340687</v>
      </c>
      <c r="P460" s="112">
        <v>340687</v>
      </c>
      <c r="Q460" s="113"/>
    </row>
    <row r="461" spans="1:17" ht="23.1" customHeight="1" x14ac:dyDescent="0.15">
      <c r="A461" s="9" t="s">
        <v>2595</v>
      </c>
      <c r="B461" s="9" t="s">
        <v>2596</v>
      </c>
      <c r="C461" s="109" t="s">
        <v>2597</v>
      </c>
      <c r="D461" s="110" t="s">
        <v>2587</v>
      </c>
      <c r="E461" s="110" t="s">
        <v>604</v>
      </c>
      <c r="F461" s="111" t="s">
        <v>492</v>
      </c>
      <c r="G461" s="111"/>
      <c r="H461" s="112">
        <v>9922</v>
      </c>
      <c r="I461" s="112">
        <v>9922</v>
      </c>
      <c r="J461" s="112"/>
      <c r="K461" s="112">
        <v>330765</v>
      </c>
      <c r="L461" s="112">
        <v>330765</v>
      </c>
      <c r="M461" s="112">
        <v>0</v>
      </c>
      <c r="N461" s="112">
        <v>0</v>
      </c>
      <c r="O461" s="112">
        <v>340687</v>
      </c>
      <c r="P461" s="112">
        <v>340687</v>
      </c>
      <c r="Q461" s="113"/>
    </row>
    <row r="462" spans="1:17" ht="23.1" customHeight="1" x14ac:dyDescent="0.15">
      <c r="A462" s="9" t="s">
        <v>2602</v>
      </c>
      <c r="B462" s="9" t="s">
        <v>2603</v>
      </c>
      <c r="C462" s="109" t="s">
        <v>2604</v>
      </c>
      <c r="D462" s="110" t="s">
        <v>2587</v>
      </c>
      <c r="E462" s="110" t="s">
        <v>608</v>
      </c>
      <c r="F462" s="111" t="s">
        <v>492</v>
      </c>
      <c r="G462" s="111"/>
      <c r="H462" s="112">
        <v>9922</v>
      </c>
      <c r="I462" s="112">
        <v>9922</v>
      </c>
      <c r="J462" s="112"/>
      <c r="K462" s="112">
        <v>330765</v>
      </c>
      <c r="L462" s="112">
        <v>330765</v>
      </c>
      <c r="M462" s="112">
        <v>0</v>
      </c>
      <c r="N462" s="112">
        <v>0</v>
      </c>
      <c r="O462" s="112">
        <v>340687</v>
      </c>
      <c r="P462" s="112">
        <v>340687</v>
      </c>
      <c r="Q462" s="113"/>
    </row>
    <row r="463" spans="1:17" ht="23.1" customHeight="1" x14ac:dyDescent="0.15">
      <c r="A463" s="9" t="s">
        <v>2605</v>
      </c>
      <c r="B463" s="9" t="s">
        <v>2606</v>
      </c>
      <c r="C463" s="109" t="s">
        <v>2607</v>
      </c>
      <c r="D463" s="110" t="s">
        <v>2587</v>
      </c>
      <c r="E463" s="110" t="s">
        <v>609</v>
      </c>
      <c r="F463" s="111" t="s">
        <v>492</v>
      </c>
      <c r="G463" s="111"/>
      <c r="H463" s="112">
        <v>9922</v>
      </c>
      <c r="I463" s="112">
        <v>9922</v>
      </c>
      <c r="J463" s="112"/>
      <c r="K463" s="112">
        <v>330765</v>
      </c>
      <c r="L463" s="112">
        <v>330765</v>
      </c>
      <c r="M463" s="112">
        <v>0</v>
      </c>
      <c r="N463" s="112">
        <v>0</v>
      </c>
      <c r="O463" s="112">
        <v>340687</v>
      </c>
      <c r="P463" s="112">
        <v>340687</v>
      </c>
      <c r="Q463" s="113"/>
    </row>
    <row r="464" spans="1:17" ht="23.1" customHeight="1" x14ac:dyDescent="0.15">
      <c r="A464" s="9" t="s">
        <v>2612</v>
      </c>
      <c r="B464" s="9" t="s">
        <v>2613</v>
      </c>
      <c r="C464" s="109" t="s">
        <v>2614</v>
      </c>
      <c r="D464" s="110" t="s">
        <v>2587</v>
      </c>
      <c r="E464" s="110" t="s">
        <v>613</v>
      </c>
      <c r="F464" s="111" t="s">
        <v>492</v>
      </c>
      <c r="G464" s="111"/>
      <c r="H464" s="112">
        <v>9922</v>
      </c>
      <c r="I464" s="112">
        <v>9922</v>
      </c>
      <c r="J464" s="112"/>
      <c r="K464" s="112">
        <v>330765</v>
      </c>
      <c r="L464" s="112">
        <v>330765</v>
      </c>
      <c r="M464" s="112">
        <v>0</v>
      </c>
      <c r="N464" s="112">
        <v>0</v>
      </c>
      <c r="O464" s="112">
        <v>340687</v>
      </c>
      <c r="P464" s="112">
        <v>340687</v>
      </c>
      <c r="Q464" s="113"/>
    </row>
    <row r="465" spans="1:17" ht="23.1" customHeight="1" x14ac:dyDescent="0.15">
      <c r="A465" s="9" t="s">
        <v>2619</v>
      </c>
      <c r="B465" s="9" t="s">
        <v>2620</v>
      </c>
      <c r="C465" s="109" t="s">
        <v>2621</v>
      </c>
      <c r="D465" s="110" t="s">
        <v>2587</v>
      </c>
      <c r="E465" s="110" t="s">
        <v>612</v>
      </c>
      <c r="F465" s="111" t="s">
        <v>492</v>
      </c>
      <c r="G465" s="111"/>
      <c r="H465" s="112">
        <v>9922</v>
      </c>
      <c r="I465" s="112">
        <v>9922</v>
      </c>
      <c r="J465" s="112"/>
      <c r="K465" s="112">
        <v>330765</v>
      </c>
      <c r="L465" s="112">
        <v>330765</v>
      </c>
      <c r="M465" s="112">
        <v>0</v>
      </c>
      <c r="N465" s="112">
        <v>0</v>
      </c>
      <c r="O465" s="112">
        <v>340687</v>
      </c>
      <c r="P465" s="112">
        <v>340687</v>
      </c>
      <c r="Q465" s="113"/>
    </row>
    <row r="466" spans="1:17" ht="23.1" customHeight="1" x14ac:dyDescent="0.15">
      <c r="A466" s="9" t="s">
        <v>2608</v>
      </c>
      <c r="B466" s="9" t="s">
        <v>2609</v>
      </c>
      <c r="C466" s="109" t="s">
        <v>2611</v>
      </c>
      <c r="D466" s="110" t="s">
        <v>2587</v>
      </c>
      <c r="E466" s="110" t="s">
        <v>2610</v>
      </c>
      <c r="F466" s="111" t="s">
        <v>492</v>
      </c>
      <c r="G466" s="111"/>
      <c r="H466" s="112">
        <v>9922</v>
      </c>
      <c r="I466" s="112">
        <v>9922</v>
      </c>
      <c r="J466" s="112"/>
      <c r="K466" s="112">
        <v>330765</v>
      </c>
      <c r="L466" s="112">
        <v>330765</v>
      </c>
      <c r="M466" s="112">
        <v>0</v>
      </c>
      <c r="N466" s="112">
        <v>0</v>
      </c>
      <c r="O466" s="112">
        <v>340687</v>
      </c>
      <c r="P466" s="112">
        <v>340687</v>
      </c>
      <c r="Q466" s="113"/>
    </row>
    <row r="467" spans="1:17" ht="23.1" customHeight="1" x14ac:dyDescent="0.15">
      <c r="A467" s="9" t="s">
        <v>2589</v>
      </c>
      <c r="B467" s="9" t="s">
        <v>2590</v>
      </c>
      <c r="C467" s="109" t="s">
        <v>2591</v>
      </c>
      <c r="D467" s="110" t="s">
        <v>2587</v>
      </c>
      <c r="E467" s="110" t="s">
        <v>602</v>
      </c>
      <c r="F467" s="111" t="s">
        <v>492</v>
      </c>
      <c r="G467" s="111"/>
      <c r="H467" s="112">
        <v>9922</v>
      </c>
      <c r="I467" s="112">
        <v>9922</v>
      </c>
      <c r="J467" s="112"/>
      <c r="K467" s="112">
        <v>330765</v>
      </c>
      <c r="L467" s="112">
        <v>330765</v>
      </c>
      <c r="M467" s="112">
        <v>0</v>
      </c>
      <c r="N467" s="112">
        <v>0</v>
      </c>
      <c r="O467" s="112">
        <v>340687</v>
      </c>
      <c r="P467" s="112">
        <v>340687</v>
      </c>
      <c r="Q467" s="113"/>
    </row>
    <row r="468" spans="1:17" ht="23.1" customHeight="1" x14ac:dyDescent="0.15">
      <c r="A468" s="9" t="s">
        <v>2598</v>
      </c>
      <c r="B468" s="9" t="s">
        <v>2599</v>
      </c>
      <c r="C468" s="109" t="s">
        <v>2601</v>
      </c>
      <c r="D468" s="110" t="s">
        <v>2587</v>
      </c>
      <c r="E468" s="110" t="s">
        <v>2600</v>
      </c>
      <c r="F468" s="111" t="s">
        <v>492</v>
      </c>
      <c r="G468" s="111"/>
      <c r="H468" s="112">
        <v>9922</v>
      </c>
      <c r="I468" s="112">
        <v>9922</v>
      </c>
      <c r="J468" s="112"/>
      <c r="K468" s="112">
        <v>330765</v>
      </c>
      <c r="L468" s="112">
        <v>330765</v>
      </c>
      <c r="M468" s="112">
        <v>0</v>
      </c>
      <c r="N468" s="112">
        <v>0</v>
      </c>
      <c r="O468" s="112">
        <v>340687</v>
      </c>
      <c r="P468" s="112">
        <v>340687</v>
      </c>
      <c r="Q468" s="113"/>
    </row>
    <row r="469" spans="1:17" ht="23.1" customHeight="1" x14ac:dyDescent="0.15">
      <c r="A469" s="9" t="s">
        <v>2585</v>
      </c>
      <c r="B469" s="9" t="s">
        <v>2586</v>
      </c>
      <c r="C469" s="109" t="s">
        <v>2588</v>
      </c>
      <c r="D469" s="110" t="s">
        <v>2587</v>
      </c>
      <c r="E469" s="110" t="s">
        <v>601</v>
      </c>
      <c r="F469" s="111" t="s">
        <v>492</v>
      </c>
      <c r="G469" s="111"/>
      <c r="H469" s="112">
        <v>9922</v>
      </c>
      <c r="I469" s="112">
        <v>9922</v>
      </c>
      <c r="J469" s="112"/>
      <c r="K469" s="112">
        <v>330765</v>
      </c>
      <c r="L469" s="112">
        <v>330765</v>
      </c>
      <c r="M469" s="112">
        <v>0</v>
      </c>
      <c r="N469" s="112">
        <v>0</v>
      </c>
      <c r="O469" s="112">
        <v>340687</v>
      </c>
      <c r="P469" s="112">
        <v>340687</v>
      </c>
      <c r="Q469" s="113"/>
    </row>
    <row r="470" spans="1:17" ht="23.1" customHeight="1" x14ac:dyDescent="0.15">
      <c r="A470" s="9" t="s">
        <v>2630</v>
      </c>
      <c r="B470" s="9" t="s">
        <v>2631</v>
      </c>
      <c r="C470" s="109" t="s">
        <v>2632</v>
      </c>
      <c r="D470" s="110" t="s">
        <v>2541</v>
      </c>
      <c r="E470" s="110" t="s">
        <v>584</v>
      </c>
      <c r="F470" s="111" t="s">
        <v>275</v>
      </c>
      <c r="G470" s="111"/>
      <c r="H470" s="112">
        <v>1782</v>
      </c>
      <c r="I470" s="112">
        <v>1782</v>
      </c>
      <c r="J470" s="112"/>
      <c r="K470" s="112">
        <v>59430</v>
      </c>
      <c r="L470" s="112">
        <v>59430</v>
      </c>
      <c r="M470" s="112">
        <v>0</v>
      </c>
      <c r="N470" s="112">
        <v>0</v>
      </c>
      <c r="O470" s="112">
        <v>61212</v>
      </c>
      <c r="P470" s="112">
        <v>61212</v>
      </c>
      <c r="Q470" s="113"/>
    </row>
    <row r="471" spans="1:17" ht="23.1" customHeight="1" x14ac:dyDescent="0.15">
      <c r="A471" s="9" t="s">
        <v>2633</v>
      </c>
      <c r="B471" s="9" t="s">
        <v>2634</v>
      </c>
      <c r="C471" s="109" t="s">
        <v>2635</v>
      </c>
      <c r="D471" s="110" t="s">
        <v>2541</v>
      </c>
      <c r="E471" s="110" t="s">
        <v>588</v>
      </c>
      <c r="F471" s="111" t="s">
        <v>275</v>
      </c>
      <c r="G471" s="111"/>
      <c r="H471" s="112">
        <v>1250</v>
      </c>
      <c r="I471" s="112">
        <v>1250</v>
      </c>
      <c r="J471" s="112"/>
      <c r="K471" s="112">
        <v>41681</v>
      </c>
      <c r="L471" s="112">
        <v>41681</v>
      </c>
      <c r="M471" s="112">
        <v>0</v>
      </c>
      <c r="N471" s="112">
        <v>0</v>
      </c>
      <c r="O471" s="112">
        <v>42931</v>
      </c>
      <c r="P471" s="112">
        <v>42931</v>
      </c>
      <c r="Q471" s="113"/>
    </row>
    <row r="472" spans="1:17" ht="23.1" customHeight="1" x14ac:dyDescent="0.15">
      <c r="A472" s="9" t="s">
        <v>2636</v>
      </c>
      <c r="B472" s="9" t="s">
        <v>2637</v>
      </c>
      <c r="C472" s="109" t="s">
        <v>2638</v>
      </c>
      <c r="D472" s="110" t="s">
        <v>2541</v>
      </c>
      <c r="E472" s="110" t="s">
        <v>589</v>
      </c>
      <c r="F472" s="111" t="s">
        <v>275</v>
      </c>
      <c r="G472" s="111"/>
      <c r="H472" s="112">
        <v>1782</v>
      </c>
      <c r="I472" s="112">
        <v>1782</v>
      </c>
      <c r="J472" s="112"/>
      <c r="K472" s="112">
        <v>59430</v>
      </c>
      <c r="L472" s="112">
        <v>59430</v>
      </c>
      <c r="M472" s="112">
        <v>0</v>
      </c>
      <c r="N472" s="112">
        <v>0</v>
      </c>
      <c r="O472" s="112">
        <v>61212</v>
      </c>
      <c r="P472" s="112">
        <v>61212</v>
      </c>
      <c r="Q472" s="113"/>
    </row>
    <row r="473" spans="1:17" ht="23.1" customHeight="1" x14ac:dyDescent="0.15">
      <c r="A473" s="9" t="s">
        <v>2639</v>
      </c>
      <c r="B473" s="9" t="s">
        <v>2640</v>
      </c>
      <c r="C473" s="109" t="s">
        <v>2641</v>
      </c>
      <c r="D473" s="110" t="s">
        <v>2541</v>
      </c>
      <c r="E473" s="110" t="s">
        <v>590</v>
      </c>
      <c r="F473" s="111" t="s">
        <v>275</v>
      </c>
      <c r="G473" s="111"/>
      <c r="H473" s="112">
        <v>943</v>
      </c>
      <c r="I473" s="112">
        <v>943</v>
      </c>
      <c r="J473" s="112"/>
      <c r="K473" s="112">
        <v>31463</v>
      </c>
      <c r="L473" s="112">
        <v>31463</v>
      </c>
      <c r="M473" s="112">
        <v>0</v>
      </c>
      <c r="N473" s="112">
        <v>0</v>
      </c>
      <c r="O473" s="112">
        <v>32406</v>
      </c>
      <c r="P473" s="112">
        <v>32406</v>
      </c>
      <c r="Q473" s="113"/>
    </row>
    <row r="474" spans="1:17" ht="23.1" customHeight="1" x14ac:dyDescent="0.15">
      <c r="A474" s="9" t="s">
        <v>2642</v>
      </c>
      <c r="B474" s="9" t="s">
        <v>2643</v>
      </c>
      <c r="C474" s="109" t="s">
        <v>2644</v>
      </c>
      <c r="D474" s="110" t="s">
        <v>2541</v>
      </c>
      <c r="E474" s="110" t="s">
        <v>591</v>
      </c>
      <c r="F474" s="111" t="s">
        <v>275</v>
      </c>
      <c r="G474" s="111"/>
      <c r="H474" s="112">
        <v>943</v>
      </c>
      <c r="I474" s="112">
        <v>943</v>
      </c>
      <c r="J474" s="112"/>
      <c r="K474" s="112">
        <v>31463</v>
      </c>
      <c r="L474" s="112">
        <v>31463</v>
      </c>
      <c r="M474" s="112">
        <v>0</v>
      </c>
      <c r="N474" s="112">
        <v>0</v>
      </c>
      <c r="O474" s="112">
        <v>32406</v>
      </c>
      <c r="P474" s="112">
        <v>32406</v>
      </c>
      <c r="Q474" s="113"/>
    </row>
    <row r="475" spans="1:17" ht="23.1" customHeight="1" x14ac:dyDescent="0.15">
      <c r="A475" s="9" t="s">
        <v>2645</v>
      </c>
      <c r="B475" s="9" t="s">
        <v>2646</v>
      </c>
      <c r="C475" s="109" t="s">
        <v>2647</v>
      </c>
      <c r="D475" s="110" t="s">
        <v>2541</v>
      </c>
      <c r="E475" s="110" t="s">
        <v>592</v>
      </c>
      <c r="F475" s="111" t="s">
        <v>275</v>
      </c>
      <c r="G475" s="111"/>
      <c r="H475" s="112">
        <v>1782</v>
      </c>
      <c r="I475" s="112">
        <v>1782</v>
      </c>
      <c r="J475" s="112"/>
      <c r="K475" s="112">
        <v>59430</v>
      </c>
      <c r="L475" s="112">
        <v>59430</v>
      </c>
      <c r="M475" s="112">
        <v>0</v>
      </c>
      <c r="N475" s="112">
        <v>0</v>
      </c>
      <c r="O475" s="112">
        <v>61212</v>
      </c>
      <c r="P475" s="112">
        <v>61212</v>
      </c>
      <c r="Q475" s="113"/>
    </row>
    <row r="476" spans="1:17" ht="23.1" customHeight="1" x14ac:dyDescent="0.15">
      <c r="A476" s="9" t="s">
        <v>2539</v>
      </c>
      <c r="B476" s="9" t="s">
        <v>2540</v>
      </c>
      <c r="C476" s="109" t="s">
        <v>2543</v>
      </c>
      <c r="D476" s="110" t="s">
        <v>2541</v>
      </c>
      <c r="E476" s="110" t="s">
        <v>2542</v>
      </c>
      <c r="F476" s="111" t="s">
        <v>275</v>
      </c>
      <c r="G476" s="111"/>
      <c r="H476" s="112">
        <v>1476</v>
      </c>
      <c r="I476" s="112">
        <v>1476</v>
      </c>
      <c r="J476" s="112"/>
      <c r="K476" s="112">
        <v>49211</v>
      </c>
      <c r="L476" s="112">
        <v>49211</v>
      </c>
      <c r="M476" s="112">
        <v>0</v>
      </c>
      <c r="N476" s="112">
        <v>0</v>
      </c>
      <c r="O476" s="112">
        <v>50687</v>
      </c>
      <c r="P476" s="112">
        <v>50687</v>
      </c>
      <c r="Q476" s="113"/>
    </row>
    <row r="477" spans="1:17" ht="23.1" customHeight="1" x14ac:dyDescent="0.15">
      <c r="A477" s="9" t="s">
        <v>2562</v>
      </c>
      <c r="B477" s="9" t="s">
        <v>2563</v>
      </c>
      <c r="C477" s="109" t="s">
        <v>2565</v>
      </c>
      <c r="D477" s="110" t="s">
        <v>537</v>
      </c>
      <c r="E477" s="110" t="s">
        <v>2564</v>
      </c>
      <c r="F477" s="111" t="s">
        <v>1179</v>
      </c>
      <c r="G477" s="111"/>
      <c r="H477" s="112">
        <v>1729061</v>
      </c>
      <c r="I477" s="112">
        <v>1729061</v>
      </c>
      <c r="J477" s="112"/>
      <c r="K477" s="112">
        <v>941481</v>
      </c>
      <c r="L477" s="112">
        <v>941481</v>
      </c>
      <c r="M477" s="112">
        <v>56242</v>
      </c>
      <c r="N477" s="112">
        <v>56242</v>
      </c>
      <c r="O477" s="112">
        <v>2726784</v>
      </c>
      <c r="P477" s="112">
        <v>2726784</v>
      </c>
      <c r="Q477" s="113" t="s">
        <v>68</v>
      </c>
    </row>
    <row r="478" spans="1:17" ht="23.1" customHeight="1" x14ac:dyDescent="0.15">
      <c r="A478" s="9" t="s">
        <v>2579</v>
      </c>
      <c r="B478" s="9" t="s">
        <v>2580</v>
      </c>
      <c r="C478" s="109" t="s">
        <v>2582</v>
      </c>
      <c r="D478" s="110" t="s">
        <v>1242</v>
      </c>
      <c r="E478" s="110" t="s">
        <v>2581</v>
      </c>
      <c r="F478" s="111" t="s">
        <v>181</v>
      </c>
      <c r="G478" s="111"/>
      <c r="H478" s="112">
        <v>42420</v>
      </c>
      <c r="I478" s="112">
        <v>42420</v>
      </c>
      <c r="J478" s="112"/>
      <c r="K478" s="112">
        <v>62058</v>
      </c>
      <c r="L478" s="112">
        <v>62058</v>
      </c>
      <c r="M478" s="112">
        <v>0</v>
      </c>
      <c r="N478" s="112">
        <v>0</v>
      </c>
      <c r="O478" s="112">
        <v>104478</v>
      </c>
      <c r="P478" s="112">
        <v>104478</v>
      </c>
      <c r="Q478" s="113"/>
    </row>
    <row r="479" spans="1:17" ht="23.1" customHeight="1" x14ac:dyDescent="0.15">
      <c r="A479" s="9" t="s">
        <v>1239</v>
      </c>
      <c r="B479" s="9" t="s">
        <v>1240</v>
      </c>
      <c r="C479" s="109" t="s">
        <v>2561</v>
      </c>
      <c r="D479" s="110" t="s">
        <v>1242</v>
      </c>
      <c r="E479" s="110" t="s">
        <v>1243</v>
      </c>
      <c r="F479" s="111" t="s">
        <v>181</v>
      </c>
      <c r="G479" s="111"/>
      <c r="H479" s="112">
        <v>65637</v>
      </c>
      <c r="I479" s="112">
        <v>65637</v>
      </c>
      <c r="J479" s="112"/>
      <c r="K479" s="112">
        <v>80026</v>
      </c>
      <c r="L479" s="112">
        <v>80026</v>
      </c>
      <c r="M479" s="112">
        <v>0</v>
      </c>
      <c r="N479" s="112">
        <v>0</v>
      </c>
      <c r="O479" s="112">
        <v>145663</v>
      </c>
      <c r="P479" s="112">
        <v>145663</v>
      </c>
      <c r="Q479" s="113"/>
    </row>
    <row r="480" spans="1:17" ht="23.1" customHeight="1" x14ac:dyDescent="0.15">
      <c r="A480" s="9" t="s">
        <v>2648</v>
      </c>
      <c r="B480" s="9" t="s">
        <v>2649</v>
      </c>
      <c r="C480" s="109" t="s">
        <v>2650</v>
      </c>
      <c r="D480" s="110" t="s">
        <v>156</v>
      </c>
      <c r="E480" s="110" t="s">
        <v>162</v>
      </c>
      <c r="F480" s="111" t="s">
        <v>132</v>
      </c>
      <c r="G480" s="111"/>
      <c r="H480" s="112">
        <v>1464</v>
      </c>
      <c r="I480" s="112">
        <v>1464</v>
      </c>
      <c r="J480" s="112"/>
      <c r="K480" s="112">
        <v>21513</v>
      </c>
      <c r="L480" s="112">
        <v>21513</v>
      </c>
      <c r="M480" s="112">
        <v>0</v>
      </c>
      <c r="N480" s="112">
        <v>0</v>
      </c>
      <c r="O480" s="112">
        <v>22977</v>
      </c>
      <c r="P480" s="112">
        <v>22977</v>
      </c>
      <c r="Q480" s="113"/>
    </row>
    <row r="481" spans="1:17" ht="23.1" customHeight="1" x14ac:dyDescent="0.15">
      <c r="A481" s="9" t="s">
        <v>2651</v>
      </c>
      <c r="B481" s="9" t="s">
        <v>2652</v>
      </c>
      <c r="C481" s="109" t="s">
        <v>2653</v>
      </c>
      <c r="D481" s="110" t="s">
        <v>490</v>
      </c>
      <c r="E481" s="110" t="s">
        <v>495</v>
      </c>
      <c r="F481" s="111" t="s">
        <v>492</v>
      </c>
      <c r="G481" s="111"/>
      <c r="H481" s="112">
        <v>162643</v>
      </c>
      <c r="I481" s="112">
        <v>162643</v>
      </c>
      <c r="J481" s="112"/>
      <c r="K481" s="112">
        <v>177483</v>
      </c>
      <c r="L481" s="112">
        <v>177483</v>
      </c>
      <c r="M481" s="112">
        <v>0</v>
      </c>
      <c r="N481" s="112">
        <v>0</v>
      </c>
      <c r="O481" s="112">
        <v>340126</v>
      </c>
      <c r="P481" s="112">
        <v>340126</v>
      </c>
      <c r="Q481" s="113"/>
    </row>
    <row r="482" spans="1:17" ht="23.1" customHeight="1" x14ac:dyDescent="0.15">
      <c r="C482" s="109"/>
      <c r="D482" s="110"/>
      <c r="E482" s="110"/>
      <c r="F482" s="111"/>
      <c r="G482" s="111"/>
      <c r="H482" s="112"/>
      <c r="I482" s="112"/>
      <c r="J482" s="112"/>
      <c r="K482" s="112"/>
      <c r="L482" s="112"/>
      <c r="M482" s="112"/>
      <c r="N482" s="112"/>
      <c r="O482" s="112"/>
      <c r="P482" s="112"/>
      <c r="Q482" s="113"/>
    </row>
    <row r="483" spans="1:17" ht="23.1" customHeight="1" x14ac:dyDescent="0.15">
      <c r="C483" s="109"/>
      <c r="D483" s="110"/>
      <c r="E483" s="110"/>
      <c r="F483" s="111"/>
      <c r="G483" s="111"/>
      <c r="H483" s="112"/>
      <c r="I483" s="112"/>
      <c r="J483" s="112"/>
      <c r="K483" s="112"/>
      <c r="L483" s="112"/>
      <c r="M483" s="112"/>
      <c r="N483" s="112"/>
      <c r="O483" s="112"/>
      <c r="P483" s="112"/>
      <c r="Q483" s="113"/>
    </row>
    <row r="484" spans="1:17" ht="23.1" customHeight="1" x14ac:dyDescent="0.15">
      <c r="C484" s="109"/>
      <c r="D484" s="110"/>
      <c r="E484" s="110"/>
      <c r="F484" s="111"/>
      <c r="G484" s="111"/>
      <c r="H484" s="112"/>
      <c r="I484" s="112"/>
      <c r="J484" s="112"/>
      <c r="K484" s="112"/>
      <c r="L484" s="112"/>
      <c r="M484" s="112"/>
      <c r="N484" s="112"/>
      <c r="O484" s="112"/>
      <c r="P484" s="112"/>
      <c r="Q484" s="113"/>
    </row>
    <row r="485" spans="1:17" ht="23.1" customHeight="1" x14ac:dyDescent="0.15">
      <c r="C485" s="109"/>
      <c r="D485" s="110"/>
      <c r="E485" s="110"/>
      <c r="F485" s="111"/>
      <c r="G485" s="111"/>
      <c r="H485" s="112"/>
      <c r="I485" s="112"/>
      <c r="J485" s="112"/>
      <c r="K485" s="112"/>
      <c r="L485" s="112"/>
      <c r="M485" s="112"/>
      <c r="N485" s="112"/>
      <c r="O485" s="112"/>
      <c r="P485" s="112"/>
      <c r="Q485" s="113"/>
    </row>
    <row r="486" spans="1:17" ht="23.1" customHeight="1" x14ac:dyDescent="0.15">
      <c r="C486" s="109"/>
      <c r="D486" s="110"/>
      <c r="E486" s="110"/>
      <c r="F486" s="111"/>
      <c r="G486" s="111"/>
      <c r="H486" s="112"/>
      <c r="I486" s="112"/>
      <c r="J486" s="112"/>
      <c r="K486" s="112"/>
      <c r="L486" s="112"/>
      <c r="M486" s="112"/>
      <c r="N486" s="112"/>
      <c r="O486" s="112"/>
      <c r="P486" s="112"/>
      <c r="Q486" s="113"/>
    </row>
    <row r="487" spans="1:17" ht="23.1" customHeight="1" x14ac:dyDescent="0.15">
      <c r="C487" s="109"/>
      <c r="D487" s="110"/>
      <c r="E487" s="110"/>
      <c r="F487" s="111"/>
      <c r="G487" s="111"/>
      <c r="H487" s="112"/>
      <c r="I487" s="112"/>
      <c r="J487" s="112"/>
      <c r="K487" s="112"/>
      <c r="L487" s="112"/>
      <c r="M487" s="112"/>
      <c r="N487" s="112"/>
      <c r="O487" s="112"/>
      <c r="P487" s="112"/>
      <c r="Q487" s="113"/>
    </row>
    <row r="488" spans="1:17" ht="23.1" customHeight="1" x14ac:dyDescent="0.15">
      <c r="C488" s="109"/>
      <c r="D488" s="110"/>
      <c r="E488" s="110"/>
      <c r="F488" s="111"/>
      <c r="G488" s="111"/>
      <c r="H488" s="112"/>
      <c r="I488" s="112"/>
      <c r="J488" s="112"/>
      <c r="K488" s="112"/>
      <c r="L488" s="112"/>
      <c r="M488" s="112"/>
      <c r="N488" s="112"/>
      <c r="O488" s="112"/>
      <c r="P488" s="112"/>
      <c r="Q488" s="113"/>
    </row>
    <row r="489" spans="1:17" ht="23.1" customHeight="1" x14ac:dyDescent="0.15">
      <c r="C489" s="109"/>
      <c r="D489" s="110"/>
      <c r="E489" s="110"/>
      <c r="F489" s="111"/>
      <c r="G489" s="111"/>
      <c r="H489" s="112"/>
      <c r="I489" s="112"/>
      <c r="J489" s="112"/>
      <c r="K489" s="112"/>
      <c r="L489" s="112"/>
      <c r="M489" s="112"/>
      <c r="N489" s="112"/>
      <c r="O489" s="112"/>
      <c r="P489" s="112"/>
      <c r="Q489" s="113"/>
    </row>
    <row r="490" spans="1:17" ht="23.1" customHeight="1" x14ac:dyDescent="0.15">
      <c r="C490" s="109"/>
      <c r="D490" s="110"/>
      <c r="E490" s="110"/>
      <c r="F490" s="111"/>
      <c r="G490" s="111"/>
      <c r="H490" s="112"/>
      <c r="I490" s="112"/>
      <c r="J490" s="112"/>
      <c r="K490" s="112"/>
      <c r="L490" s="112"/>
      <c r="M490" s="112"/>
      <c r="N490" s="112"/>
      <c r="O490" s="112"/>
      <c r="P490" s="112"/>
      <c r="Q490" s="113"/>
    </row>
    <row r="491" spans="1:17" ht="23.1" customHeight="1" x14ac:dyDescent="0.15">
      <c r="C491" s="109"/>
      <c r="D491" s="110"/>
      <c r="E491" s="110"/>
      <c r="F491" s="111"/>
      <c r="G491" s="111"/>
      <c r="H491" s="112"/>
      <c r="I491" s="112"/>
      <c r="J491" s="112"/>
      <c r="K491" s="112"/>
      <c r="L491" s="112"/>
      <c r="M491" s="112"/>
      <c r="N491" s="112"/>
      <c r="O491" s="112"/>
      <c r="P491" s="112"/>
      <c r="Q491" s="113"/>
    </row>
    <row r="492" spans="1:17" ht="23.1" customHeight="1" x14ac:dyDescent="0.15">
      <c r="C492" s="109"/>
      <c r="D492" s="110"/>
      <c r="E492" s="110"/>
      <c r="F492" s="111"/>
      <c r="G492" s="111"/>
      <c r="H492" s="112"/>
      <c r="I492" s="112"/>
      <c r="J492" s="112"/>
      <c r="K492" s="112"/>
      <c r="L492" s="112"/>
      <c r="M492" s="112"/>
      <c r="N492" s="112"/>
      <c r="O492" s="112"/>
      <c r="P492" s="112"/>
      <c r="Q492" s="113"/>
    </row>
    <row r="493" spans="1:17" ht="23.1" customHeight="1" x14ac:dyDescent="0.15">
      <c r="C493" s="109"/>
      <c r="D493" s="110"/>
      <c r="E493" s="110"/>
      <c r="F493" s="111"/>
      <c r="G493" s="111"/>
      <c r="H493" s="112"/>
      <c r="I493" s="112"/>
      <c r="J493" s="112"/>
      <c r="K493" s="112"/>
      <c r="L493" s="112"/>
      <c r="M493" s="112"/>
      <c r="N493" s="112"/>
      <c r="O493" s="112"/>
      <c r="P493" s="112"/>
      <c r="Q493" s="113"/>
    </row>
    <row r="494" spans="1:17" ht="23.1" customHeight="1" x14ac:dyDescent="0.15">
      <c r="C494" s="109"/>
      <c r="D494" s="110"/>
      <c r="E494" s="110"/>
      <c r="F494" s="111"/>
      <c r="G494" s="111"/>
      <c r="H494" s="112"/>
      <c r="I494" s="112"/>
      <c r="J494" s="112"/>
      <c r="K494" s="112"/>
      <c r="L494" s="112"/>
      <c r="M494" s="112"/>
      <c r="N494" s="112"/>
      <c r="O494" s="112"/>
      <c r="P494" s="112"/>
      <c r="Q494" s="113"/>
    </row>
    <row r="495" spans="1:17" ht="23.1" customHeight="1" x14ac:dyDescent="0.15">
      <c r="C495" s="109"/>
      <c r="D495" s="110"/>
      <c r="E495" s="110"/>
      <c r="F495" s="111"/>
      <c r="G495" s="111"/>
      <c r="H495" s="112"/>
      <c r="I495" s="112"/>
      <c r="J495" s="112"/>
      <c r="K495" s="112"/>
      <c r="L495" s="112"/>
      <c r="M495" s="112"/>
      <c r="N495" s="112"/>
      <c r="O495" s="112"/>
      <c r="P495" s="112"/>
      <c r="Q495" s="113"/>
    </row>
    <row r="496" spans="1:17" ht="23.1" customHeight="1" x14ac:dyDescent="0.15">
      <c r="C496" s="109"/>
      <c r="D496" s="110"/>
      <c r="E496" s="110"/>
      <c r="F496" s="111"/>
      <c r="G496" s="111"/>
      <c r="H496" s="112"/>
      <c r="I496" s="112"/>
      <c r="J496" s="112"/>
      <c r="K496" s="112"/>
      <c r="L496" s="112"/>
      <c r="M496" s="112"/>
      <c r="N496" s="112"/>
      <c r="O496" s="112"/>
      <c r="P496" s="112"/>
      <c r="Q496" s="113"/>
    </row>
    <row r="497" spans="3:17" ht="23.1" customHeight="1" x14ac:dyDescent="0.15">
      <c r="C497" s="109"/>
      <c r="D497" s="110"/>
      <c r="E497" s="110"/>
      <c r="F497" s="111"/>
      <c r="G497" s="111"/>
      <c r="H497" s="112"/>
      <c r="I497" s="112"/>
      <c r="J497" s="112"/>
      <c r="K497" s="112"/>
      <c r="L497" s="112"/>
      <c r="M497" s="112"/>
      <c r="N497" s="112"/>
      <c r="O497" s="112"/>
      <c r="P497" s="112"/>
      <c r="Q497" s="113"/>
    </row>
    <row r="498" spans="3:17" ht="23.1" customHeight="1" x14ac:dyDescent="0.15">
      <c r="C498" s="109"/>
      <c r="D498" s="110"/>
      <c r="E498" s="110"/>
      <c r="F498" s="111"/>
      <c r="G498" s="111"/>
      <c r="H498" s="112"/>
      <c r="I498" s="112"/>
      <c r="J498" s="112"/>
      <c r="K498" s="112"/>
      <c r="L498" s="112"/>
      <c r="M498" s="112"/>
      <c r="N498" s="112"/>
      <c r="O498" s="112"/>
      <c r="P498" s="112"/>
      <c r="Q498" s="113"/>
    </row>
    <row r="499" spans="3:17" ht="23.1" customHeight="1" x14ac:dyDescent="0.15">
      <c r="C499" s="109"/>
      <c r="D499" s="110"/>
      <c r="E499" s="110"/>
      <c r="F499" s="111"/>
      <c r="G499" s="111"/>
      <c r="H499" s="112"/>
      <c r="I499" s="112"/>
      <c r="J499" s="112"/>
      <c r="K499" s="112"/>
      <c r="L499" s="112"/>
      <c r="M499" s="112"/>
      <c r="N499" s="112"/>
      <c r="O499" s="112"/>
      <c r="P499" s="112"/>
      <c r="Q499" s="113"/>
    </row>
    <row r="500" spans="3:17" ht="23.1" customHeight="1" x14ac:dyDescent="0.15">
      <c r="C500" s="109"/>
      <c r="D500" s="110"/>
      <c r="E500" s="110"/>
      <c r="F500" s="111"/>
      <c r="G500" s="111"/>
      <c r="H500" s="112"/>
      <c r="I500" s="112"/>
      <c r="J500" s="112"/>
      <c r="K500" s="112"/>
      <c r="L500" s="112"/>
      <c r="M500" s="112"/>
      <c r="N500" s="112"/>
      <c r="O500" s="112"/>
      <c r="P500" s="112"/>
      <c r="Q500" s="113"/>
    </row>
    <row r="501" spans="3:17" ht="23.1" customHeight="1" x14ac:dyDescent="0.15">
      <c r="C501" s="109"/>
      <c r="D501" s="110"/>
      <c r="E501" s="110"/>
      <c r="F501" s="111"/>
      <c r="G501" s="111"/>
      <c r="H501" s="112"/>
      <c r="I501" s="112"/>
      <c r="J501" s="112"/>
      <c r="K501" s="112"/>
      <c r="L501" s="112"/>
      <c r="M501" s="112"/>
      <c r="N501" s="112"/>
      <c r="O501" s="112"/>
      <c r="P501" s="112"/>
      <c r="Q501" s="113"/>
    </row>
    <row r="502" spans="3:17" ht="23.1" customHeight="1" x14ac:dyDescent="0.15">
      <c r="C502" s="114"/>
      <c r="D502" s="115"/>
      <c r="E502" s="115"/>
      <c r="F502" s="116"/>
      <c r="G502" s="116"/>
      <c r="H502" s="117"/>
      <c r="I502" s="117"/>
      <c r="J502" s="117"/>
      <c r="K502" s="117"/>
      <c r="L502" s="117"/>
      <c r="M502" s="117"/>
      <c r="N502" s="117"/>
      <c r="O502" s="117"/>
      <c r="P502" s="117"/>
      <c r="Q502" s="118"/>
    </row>
  </sheetData>
  <mergeCells count="18">
    <mergeCell ref="A2:A3"/>
    <mergeCell ref="B2:B3"/>
    <mergeCell ref="H2:I2"/>
    <mergeCell ref="M2:N2"/>
    <mergeCell ref="C2:C3"/>
    <mergeCell ref="D2:D3"/>
    <mergeCell ref="E2:E3"/>
    <mergeCell ref="J2:L2"/>
    <mergeCell ref="C1:Q1"/>
    <mergeCell ref="Q2:Q3"/>
    <mergeCell ref="P2:P3"/>
    <mergeCell ref="F2:F3"/>
    <mergeCell ref="G2:G3"/>
    <mergeCell ref="C267:Q267"/>
    <mergeCell ref="C294:Q294"/>
    <mergeCell ref="C4:Q4"/>
    <mergeCell ref="C161:Q161"/>
    <mergeCell ref="C188:Q188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84"/>
  <sheetViews>
    <sheetView topLeftCell="D1" workbookViewId="0">
      <pane ySplit="3" topLeftCell="A2243" activePane="bottomLeft" state="frozen"/>
      <selection activeCell="I21" sqref="I21"/>
      <selection pane="bottomLeft" activeCell="D2254" sqref="D2254"/>
    </sheetView>
  </sheetViews>
  <sheetFormatPr defaultColWidth="8.88671875" defaultRowHeight="23.25" customHeight="1" x14ac:dyDescent="0.15"/>
  <cols>
    <col min="1" max="1" width="11.5546875" style="9" hidden="1" customWidth="1"/>
    <col min="2" max="2" width="10.77734375" style="9" hidden="1" customWidth="1"/>
    <col min="3" max="3" width="11.109375" style="1" hidden="1" customWidth="1"/>
    <col min="4" max="4" width="24.33203125" style="9" customWidth="1"/>
    <col min="5" max="5" width="25.33203125" style="9" customWidth="1"/>
    <col min="6" max="6" width="4.21875" style="15" customWidth="1"/>
    <col min="7" max="7" width="8.33203125" style="2" customWidth="1"/>
    <col min="8" max="8" width="11.88671875" style="2" customWidth="1"/>
    <col min="9" max="9" width="12.44140625" style="2" customWidth="1"/>
    <col min="10" max="10" width="6.6640625" style="2" customWidth="1"/>
    <col min="11" max="12" width="11.44140625" style="2" customWidth="1"/>
    <col min="13" max="13" width="6.33203125" style="2" customWidth="1"/>
    <col min="14" max="14" width="8.5546875" style="2" customWidth="1"/>
    <col min="15" max="15" width="9.109375" style="2" hidden="1" customWidth="1"/>
    <col min="16" max="16" width="11" style="2" customWidth="1"/>
    <col min="17" max="17" width="11.5546875" style="9" customWidth="1"/>
    <col min="18" max="16384" width="8.88671875" style="2"/>
  </cols>
  <sheetData>
    <row r="1" spans="1:31" ht="23.25" customHeight="1" x14ac:dyDescent="0.15">
      <c r="A1" s="32"/>
      <c r="B1" s="9" t="s">
        <v>2135</v>
      </c>
      <c r="D1" s="291" t="s">
        <v>2733</v>
      </c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3"/>
      <c r="W1" s="267" t="s">
        <v>24</v>
      </c>
      <c r="X1" s="267"/>
      <c r="Y1" s="267"/>
      <c r="Z1" s="15"/>
      <c r="AA1" s="15" t="s">
        <v>29</v>
      </c>
      <c r="AB1" s="15"/>
      <c r="AC1" s="15"/>
      <c r="AD1" s="15"/>
      <c r="AE1" s="15"/>
    </row>
    <row r="2" spans="1:31" s="10" customFormat="1" ht="23.25" customHeight="1" x14ac:dyDescent="0.15">
      <c r="A2" s="264" t="s">
        <v>20</v>
      </c>
      <c r="B2" s="264" t="s">
        <v>46</v>
      </c>
      <c r="C2" s="264" t="s">
        <v>21</v>
      </c>
      <c r="D2" s="265" t="s">
        <v>86</v>
      </c>
      <c r="E2" s="265" t="s">
        <v>87</v>
      </c>
      <c r="F2" s="257" t="s">
        <v>77</v>
      </c>
      <c r="G2" s="257" t="s">
        <v>78</v>
      </c>
      <c r="H2" s="257" t="s">
        <v>79</v>
      </c>
      <c r="I2" s="257"/>
      <c r="J2" s="257" t="s">
        <v>80</v>
      </c>
      <c r="K2" s="257"/>
      <c r="L2" s="257"/>
      <c r="M2" s="257" t="s">
        <v>81</v>
      </c>
      <c r="N2" s="257"/>
      <c r="O2" s="12"/>
      <c r="P2" s="257" t="s">
        <v>82</v>
      </c>
      <c r="Q2" s="265" t="s">
        <v>83</v>
      </c>
      <c r="W2" s="10" t="s">
        <v>25</v>
      </c>
      <c r="X2" s="10" t="s">
        <v>26</v>
      </c>
      <c r="Y2" s="10" t="s">
        <v>27</v>
      </c>
      <c r="Z2" s="10" t="s">
        <v>28</v>
      </c>
      <c r="AA2" s="22" t="s">
        <v>54</v>
      </c>
      <c r="AB2" s="22" t="s">
        <v>53</v>
      </c>
      <c r="AC2" s="22" t="s">
        <v>30</v>
      </c>
      <c r="AD2" s="22" t="s">
        <v>32</v>
      </c>
      <c r="AE2" s="22" t="s">
        <v>31</v>
      </c>
    </row>
    <row r="3" spans="1:31" s="10" customFormat="1" ht="23.25" customHeight="1" x14ac:dyDescent="0.15">
      <c r="A3" s="264"/>
      <c r="B3" s="264"/>
      <c r="C3" s="264"/>
      <c r="D3" s="265"/>
      <c r="E3" s="265"/>
      <c r="F3" s="257"/>
      <c r="G3" s="257"/>
      <c r="H3" s="12" t="s">
        <v>84</v>
      </c>
      <c r="I3" s="12" t="s">
        <v>85</v>
      </c>
      <c r="J3" s="12" t="s">
        <v>78</v>
      </c>
      <c r="K3" s="12" t="s">
        <v>84</v>
      </c>
      <c r="L3" s="12" t="s">
        <v>85</v>
      </c>
      <c r="M3" s="12" t="s">
        <v>84</v>
      </c>
      <c r="N3" s="12" t="s">
        <v>85</v>
      </c>
      <c r="O3" s="12" t="s">
        <v>84</v>
      </c>
      <c r="P3" s="257"/>
      <c r="Q3" s="265"/>
      <c r="W3" s="2"/>
      <c r="X3" s="2"/>
      <c r="Y3" s="2"/>
      <c r="Z3" s="2"/>
      <c r="AA3" s="18"/>
      <c r="AB3" s="18"/>
      <c r="AC3" s="18"/>
      <c r="AD3" s="18">
        <v>1</v>
      </c>
      <c r="AE3" s="18">
        <v>1</v>
      </c>
    </row>
    <row r="4" spans="1:31" ht="20.45" customHeight="1" x14ac:dyDescent="0.15">
      <c r="A4" s="2"/>
      <c r="B4" s="9" t="s">
        <v>997</v>
      </c>
      <c r="C4" s="9"/>
      <c r="D4" s="258" t="s">
        <v>2190</v>
      </c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60"/>
    </row>
    <row r="5" spans="1:31" ht="23.25" customHeight="1" x14ac:dyDescent="0.15">
      <c r="A5" s="9" t="s">
        <v>1673</v>
      </c>
      <c r="B5" s="9" t="s">
        <v>1674</v>
      </c>
      <c r="C5" s="148" t="s">
        <v>1675</v>
      </c>
      <c r="D5" s="285" t="s">
        <v>1672</v>
      </c>
      <c r="E5" s="290"/>
      <c r="F5" s="53"/>
      <c r="G5" s="52"/>
      <c r="H5" s="52"/>
      <c r="I5" s="66"/>
      <c r="J5" s="52"/>
      <c r="K5" s="52"/>
      <c r="L5" s="66"/>
      <c r="M5" s="52"/>
      <c r="N5" s="66"/>
      <c r="O5" s="52"/>
      <c r="P5" s="52"/>
      <c r="Q5" s="55"/>
    </row>
    <row r="6" spans="1:31" ht="23.25" customHeight="1" x14ac:dyDescent="0.15">
      <c r="A6" s="9" t="s">
        <v>925</v>
      </c>
      <c r="B6" s="9" t="s">
        <v>1147</v>
      </c>
      <c r="C6" s="148" t="s">
        <v>689</v>
      </c>
      <c r="D6" s="56" t="s">
        <v>70</v>
      </c>
      <c r="E6" s="62" t="s">
        <v>690</v>
      </c>
      <c r="F6" s="58" t="s">
        <v>678</v>
      </c>
      <c r="G6" s="57">
        <v>0.2</v>
      </c>
      <c r="H6" s="57">
        <v>0</v>
      </c>
      <c r="I6" s="67" t="s">
        <v>2193</v>
      </c>
      <c r="J6" s="57">
        <v>0.2</v>
      </c>
      <c r="K6" s="57">
        <v>169804</v>
      </c>
      <c r="L6" s="67">
        <v>33960.800000000003</v>
      </c>
      <c r="M6" s="57">
        <v>0</v>
      </c>
      <c r="N6" s="67" t="s">
        <v>2193</v>
      </c>
      <c r="O6" s="57">
        <v>169804</v>
      </c>
      <c r="P6" s="57">
        <v>33960.800000000003</v>
      </c>
      <c r="Q6" s="60"/>
      <c r="AE6" s="2">
        <f>L6</f>
        <v>33960.800000000003</v>
      </c>
    </row>
    <row r="7" spans="1:31" ht="23.25" customHeight="1" x14ac:dyDescent="0.15">
      <c r="B7" s="9" t="s">
        <v>1646</v>
      </c>
      <c r="C7" s="148"/>
      <c r="D7" s="56" t="s">
        <v>1647</v>
      </c>
      <c r="E7" s="62"/>
      <c r="F7" s="58"/>
      <c r="G7" s="57"/>
      <c r="H7" s="57"/>
      <c r="I7" s="67">
        <v>0</v>
      </c>
      <c r="J7" s="57"/>
      <c r="K7" s="57"/>
      <c r="L7" s="67">
        <v>33960</v>
      </c>
      <c r="M7" s="57"/>
      <c r="N7" s="67">
        <v>0</v>
      </c>
      <c r="O7" s="57" t="s">
        <v>2193</v>
      </c>
      <c r="P7" s="57">
        <v>33960</v>
      </c>
      <c r="Q7" s="60"/>
      <c r="AE7" s="2">
        <f>TRUNC(SUM(AE5:AE6))</f>
        <v>33960</v>
      </c>
    </row>
    <row r="8" spans="1:31" ht="23.25" customHeight="1" x14ac:dyDescent="0.15">
      <c r="C8" s="148"/>
      <c r="D8" s="56"/>
      <c r="E8" s="62"/>
      <c r="F8" s="58"/>
      <c r="G8" s="57"/>
      <c r="H8" s="57"/>
      <c r="I8" s="67"/>
      <c r="J8" s="57"/>
      <c r="K8" s="57"/>
      <c r="L8" s="67"/>
      <c r="M8" s="57"/>
      <c r="N8" s="67"/>
      <c r="O8" s="57"/>
      <c r="P8" s="57"/>
      <c r="Q8" s="60"/>
    </row>
    <row r="9" spans="1:31" ht="23.25" customHeight="1" x14ac:dyDescent="0.15">
      <c r="A9" s="9" t="s">
        <v>1677</v>
      </c>
      <c r="B9" s="9" t="s">
        <v>1674</v>
      </c>
      <c r="C9" s="148" t="s">
        <v>1678</v>
      </c>
      <c r="D9" s="287" t="s">
        <v>1676</v>
      </c>
      <c r="E9" s="289"/>
      <c r="F9" s="58"/>
      <c r="G9" s="57"/>
      <c r="H9" s="57"/>
      <c r="I9" s="67"/>
      <c r="J9" s="57"/>
      <c r="K9" s="57"/>
      <c r="L9" s="67"/>
      <c r="M9" s="57"/>
      <c r="N9" s="67"/>
      <c r="O9" s="57"/>
      <c r="P9" s="57"/>
      <c r="Q9" s="60"/>
    </row>
    <row r="10" spans="1:31" ht="23.25" customHeight="1" x14ac:dyDescent="0.15">
      <c r="A10" s="9" t="s">
        <v>925</v>
      </c>
      <c r="B10" s="9" t="s">
        <v>1153</v>
      </c>
      <c r="C10" s="148" t="s">
        <v>689</v>
      </c>
      <c r="D10" s="56" t="s">
        <v>70</v>
      </c>
      <c r="E10" s="62" t="s">
        <v>690</v>
      </c>
      <c r="F10" s="58" t="s">
        <v>678</v>
      </c>
      <c r="G10" s="57">
        <v>0.11</v>
      </c>
      <c r="H10" s="57">
        <v>0</v>
      </c>
      <c r="I10" s="67" t="s">
        <v>2193</v>
      </c>
      <c r="J10" s="57">
        <v>0.11</v>
      </c>
      <c r="K10" s="57">
        <v>169804</v>
      </c>
      <c r="L10" s="67">
        <v>18678.400000000001</v>
      </c>
      <c r="M10" s="57">
        <v>0</v>
      </c>
      <c r="N10" s="67" t="s">
        <v>2193</v>
      </c>
      <c r="O10" s="57">
        <v>169804</v>
      </c>
      <c r="P10" s="57">
        <v>18678.400000000001</v>
      </c>
      <c r="Q10" s="60"/>
      <c r="AE10" s="2">
        <f>L10</f>
        <v>18678.400000000001</v>
      </c>
    </row>
    <row r="11" spans="1:31" ht="23.25" customHeight="1" x14ac:dyDescent="0.15">
      <c r="B11" s="9" t="s">
        <v>1646</v>
      </c>
      <c r="C11" s="148"/>
      <c r="D11" s="56" t="s">
        <v>1647</v>
      </c>
      <c r="E11" s="62"/>
      <c r="F11" s="58"/>
      <c r="G11" s="57"/>
      <c r="H11" s="57"/>
      <c r="I11" s="67">
        <v>0</v>
      </c>
      <c r="J11" s="57"/>
      <c r="K11" s="57"/>
      <c r="L11" s="67">
        <v>18678</v>
      </c>
      <c r="M11" s="57"/>
      <c r="N11" s="67">
        <v>0</v>
      </c>
      <c r="O11" s="57" t="s">
        <v>2193</v>
      </c>
      <c r="P11" s="57">
        <v>18678</v>
      </c>
      <c r="Q11" s="60"/>
      <c r="AE11" s="2">
        <f>TRUNC(SUM(AE9:AE10))</f>
        <v>18678</v>
      </c>
    </row>
    <row r="12" spans="1:31" ht="23.25" customHeight="1" x14ac:dyDescent="0.15">
      <c r="C12" s="148"/>
      <c r="D12" s="56"/>
      <c r="E12" s="62"/>
      <c r="F12" s="58"/>
      <c r="G12" s="57"/>
      <c r="H12" s="57"/>
      <c r="I12" s="67"/>
      <c r="J12" s="57"/>
      <c r="K12" s="57"/>
      <c r="L12" s="67"/>
      <c r="M12" s="57"/>
      <c r="N12" s="67"/>
      <c r="O12" s="57"/>
      <c r="P12" s="57"/>
      <c r="Q12" s="60"/>
    </row>
    <row r="13" spans="1:31" ht="23.25" customHeight="1" x14ac:dyDescent="0.15">
      <c r="A13" s="9" t="s">
        <v>1680</v>
      </c>
      <c r="B13" s="9" t="s">
        <v>1674</v>
      </c>
      <c r="C13" s="148" t="s">
        <v>1681</v>
      </c>
      <c r="D13" s="287" t="s">
        <v>1679</v>
      </c>
      <c r="E13" s="289"/>
      <c r="F13" s="58"/>
      <c r="G13" s="57"/>
      <c r="H13" s="57"/>
      <c r="I13" s="67"/>
      <c r="J13" s="57"/>
      <c r="K13" s="57"/>
      <c r="L13" s="67"/>
      <c r="M13" s="57"/>
      <c r="N13" s="67"/>
      <c r="O13" s="57"/>
      <c r="P13" s="57"/>
      <c r="Q13" s="60"/>
    </row>
    <row r="14" spans="1:31" ht="23.25" customHeight="1" x14ac:dyDescent="0.15">
      <c r="A14" s="9" t="s">
        <v>1145</v>
      </c>
      <c r="B14" s="9" t="s">
        <v>1157</v>
      </c>
      <c r="C14" s="148" t="s">
        <v>1146</v>
      </c>
      <c r="D14" s="56" t="s">
        <v>1148</v>
      </c>
      <c r="E14" s="62" t="s">
        <v>1149</v>
      </c>
      <c r="F14" s="58" t="s">
        <v>1150</v>
      </c>
      <c r="G14" s="57">
        <v>0.1</v>
      </c>
      <c r="H14" s="57">
        <v>0</v>
      </c>
      <c r="I14" s="67" t="s">
        <v>2193</v>
      </c>
      <c r="J14" s="57">
        <v>0.1</v>
      </c>
      <c r="K14" s="57">
        <v>33960</v>
      </c>
      <c r="L14" s="67">
        <v>3396</v>
      </c>
      <c r="M14" s="57">
        <v>0</v>
      </c>
      <c r="N14" s="67" t="s">
        <v>2193</v>
      </c>
      <c r="O14" s="57">
        <v>33960</v>
      </c>
      <c r="P14" s="57">
        <v>3396</v>
      </c>
      <c r="Q14" s="60" t="s">
        <v>1147</v>
      </c>
      <c r="R14" s="2" t="s">
        <v>1648</v>
      </c>
    </row>
    <row r="15" spans="1:31" ht="23.25" customHeight="1" x14ac:dyDescent="0.15">
      <c r="A15" s="9" t="s">
        <v>914</v>
      </c>
      <c r="B15" s="9" t="s">
        <v>1157</v>
      </c>
      <c r="C15" s="148" t="s">
        <v>665</v>
      </c>
      <c r="D15" s="56" t="s">
        <v>666</v>
      </c>
      <c r="E15" s="62" t="s">
        <v>667</v>
      </c>
      <c r="F15" s="58" t="s">
        <v>571</v>
      </c>
      <c r="G15" s="57">
        <v>0.9</v>
      </c>
      <c r="H15" s="57">
        <v>427</v>
      </c>
      <c r="I15" s="67">
        <v>384.3</v>
      </c>
      <c r="J15" s="57">
        <v>0.9</v>
      </c>
      <c r="K15" s="57">
        <v>1302</v>
      </c>
      <c r="L15" s="67">
        <v>1171.8</v>
      </c>
      <c r="M15" s="57">
        <v>589</v>
      </c>
      <c r="N15" s="67">
        <v>530.1</v>
      </c>
      <c r="O15" s="57">
        <v>2318</v>
      </c>
      <c r="P15" s="57">
        <v>2086.1999999999998</v>
      </c>
      <c r="Q15" s="60" t="s">
        <v>915</v>
      </c>
      <c r="R15" s="2" t="s">
        <v>1648</v>
      </c>
    </row>
    <row r="16" spans="1:31" ht="23.25" customHeight="1" x14ac:dyDescent="0.15">
      <c r="B16" s="9" t="s">
        <v>1646</v>
      </c>
      <c r="C16" s="148"/>
      <c r="D16" s="56" t="s">
        <v>1647</v>
      </c>
      <c r="E16" s="62"/>
      <c r="F16" s="58"/>
      <c r="G16" s="57"/>
      <c r="H16" s="57"/>
      <c r="I16" s="70">
        <v>381</v>
      </c>
      <c r="J16" s="57"/>
      <c r="K16" s="57"/>
      <c r="L16" s="70">
        <v>724</v>
      </c>
      <c r="M16" s="57"/>
      <c r="N16" s="70">
        <v>367</v>
      </c>
      <c r="O16" s="57" t="s">
        <v>2193</v>
      </c>
      <c r="P16" s="71">
        <v>1472</v>
      </c>
      <c r="Q16" s="60"/>
      <c r="S16" s="2" t="s">
        <v>2183</v>
      </c>
      <c r="AE16" s="2">
        <f>TRUNC(SUM(AE13:AE15))</f>
        <v>0</v>
      </c>
    </row>
    <row r="17" spans="1:31" ht="23.25" customHeight="1" x14ac:dyDescent="0.15">
      <c r="C17" s="148"/>
      <c r="D17" s="56"/>
      <c r="E17" s="62"/>
      <c r="F17" s="58"/>
      <c r="G17" s="57"/>
      <c r="H17" s="57"/>
      <c r="I17" s="67"/>
      <c r="J17" s="57"/>
      <c r="K17" s="57"/>
      <c r="L17" s="67"/>
      <c r="M17" s="57"/>
      <c r="N17" s="67"/>
      <c r="O17" s="57"/>
      <c r="P17" s="57"/>
      <c r="Q17" s="60"/>
    </row>
    <row r="18" spans="1:31" ht="23.25" customHeight="1" x14ac:dyDescent="0.15">
      <c r="A18" s="9" t="s">
        <v>1683</v>
      </c>
      <c r="B18" s="9" t="s">
        <v>1674</v>
      </c>
      <c r="C18" s="148" t="s">
        <v>1684</v>
      </c>
      <c r="D18" s="287" t="s">
        <v>1682</v>
      </c>
      <c r="E18" s="289"/>
      <c r="F18" s="58"/>
      <c r="G18" s="57"/>
      <c r="H18" s="57"/>
      <c r="I18" s="67"/>
      <c r="J18" s="57"/>
      <c r="K18" s="57"/>
      <c r="L18" s="67"/>
      <c r="M18" s="57"/>
      <c r="N18" s="67"/>
      <c r="O18" s="57"/>
      <c r="P18" s="57"/>
      <c r="Q18" s="60"/>
    </row>
    <row r="19" spans="1:31" ht="23.25" customHeight="1" x14ac:dyDescent="0.15">
      <c r="A19" s="9" t="s">
        <v>1151</v>
      </c>
      <c r="B19" s="9" t="s">
        <v>1162</v>
      </c>
      <c r="C19" s="148" t="s">
        <v>1152</v>
      </c>
      <c r="D19" s="56" t="s">
        <v>1154</v>
      </c>
      <c r="E19" s="62" t="s">
        <v>1149</v>
      </c>
      <c r="F19" s="58" t="s">
        <v>1150</v>
      </c>
      <c r="G19" s="57">
        <v>0.1</v>
      </c>
      <c r="H19" s="57">
        <v>0</v>
      </c>
      <c r="I19" s="67" t="s">
        <v>2193</v>
      </c>
      <c r="J19" s="57">
        <v>0.1</v>
      </c>
      <c r="K19" s="57">
        <v>18678</v>
      </c>
      <c r="L19" s="67">
        <v>1867.8</v>
      </c>
      <c r="M19" s="57">
        <v>0</v>
      </c>
      <c r="N19" s="67" t="s">
        <v>2193</v>
      </c>
      <c r="O19" s="57">
        <v>18678</v>
      </c>
      <c r="P19" s="57">
        <v>1867.8</v>
      </c>
      <c r="Q19" s="60" t="s">
        <v>1153</v>
      </c>
      <c r="R19" s="2" t="s">
        <v>1648</v>
      </c>
    </row>
    <row r="20" spans="1:31" ht="23.25" customHeight="1" x14ac:dyDescent="0.15">
      <c r="A20" s="9" t="s">
        <v>916</v>
      </c>
      <c r="B20" s="9" t="s">
        <v>1162</v>
      </c>
      <c r="C20" s="148" t="s">
        <v>670</v>
      </c>
      <c r="D20" s="56" t="s">
        <v>671</v>
      </c>
      <c r="E20" s="62" t="s">
        <v>667</v>
      </c>
      <c r="F20" s="58" t="s">
        <v>571</v>
      </c>
      <c r="G20" s="57">
        <v>0.9</v>
      </c>
      <c r="H20" s="57">
        <v>427</v>
      </c>
      <c r="I20" s="67">
        <v>384.3</v>
      </c>
      <c r="J20" s="57">
        <v>0.9</v>
      </c>
      <c r="K20" s="57">
        <v>1302</v>
      </c>
      <c r="L20" s="67">
        <v>1171.8</v>
      </c>
      <c r="M20" s="57">
        <v>589</v>
      </c>
      <c r="N20" s="67">
        <v>530.1</v>
      </c>
      <c r="O20" s="57">
        <v>2318</v>
      </c>
      <c r="P20" s="57">
        <v>2086.1999999999998</v>
      </c>
      <c r="Q20" s="60" t="s">
        <v>915</v>
      </c>
      <c r="R20" s="2" t="s">
        <v>1648</v>
      </c>
    </row>
    <row r="21" spans="1:31" ht="23.25" customHeight="1" x14ac:dyDescent="0.15">
      <c r="B21" s="9" t="s">
        <v>1646</v>
      </c>
      <c r="C21" s="148"/>
      <c r="D21" s="56" t="s">
        <v>1647</v>
      </c>
      <c r="E21" s="62"/>
      <c r="F21" s="58"/>
      <c r="G21" s="57"/>
      <c r="H21" s="57"/>
      <c r="I21" s="70">
        <v>274</v>
      </c>
      <c r="J21" s="57"/>
      <c r="K21" s="57"/>
      <c r="L21" s="70">
        <v>521</v>
      </c>
      <c r="M21" s="57"/>
      <c r="N21" s="70">
        <v>264</v>
      </c>
      <c r="O21" s="71" t="s">
        <v>2193</v>
      </c>
      <c r="P21" s="71">
        <v>1059</v>
      </c>
      <c r="Q21" s="60"/>
      <c r="S21" s="2" t="s">
        <v>2183</v>
      </c>
      <c r="AE21" s="2">
        <f>TRUNC(SUM(AE18:AE20))</f>
        <v>0</v>
      </c>
    </row>
    <row r="22" spans="1:31" ht="23.25" customHeight="1" x14ac:dyDescent="0.15">
      <c r="C22" s="148"/>
      <c r="D22" s="56"/>
      <c r="E22" s="62"/>
      <c r="F22" s="58"/>
      <c r="G22" s="57"/>
      <c r="H22" s="57"/>
      <c r="I22" s="67"/>
      <c r="J22" s="57"/>
      <c r="K22" s="57"/>
      <c r="L22" s="67"/>
      <c r="M22" s="57"/>
      <c r="N22" s="67"/>
      <c r="O22" s="57"/>
      <c r="P22" s="57"/>
      <c r="Q22" s="60"/>
    </row>
    <row r="23" spans="1:31" ht="23.25" customHeight="1" x14ac:dyDescent="0.15">
      <c r="A23" s="9" t="s">
        <v>1686</v>
      </c>
      <c r="B23" s="9" t="s">
        <v>1674</v>
      </c>
      <c r="C23" s="148" t="s">
        <v>1687</v>
      </c>
      <c r="D23" s="287" t="s">
        <v>1685</v>
      </c>
      <c r="E23" s="289"/>
      <c r="F23" s="58"/>
      <c r="G23" s="57"/>
      <c r="H23" s="57"/>
      <c r="I23" s="67"/>
      <c r="J23" s="57"/>
      <c r="K23" s="57"/>
      <c r="L23" s="67"/>
      <c r="M23" s="57"/>
      <c r="N23" s="67"/>
      <c r="O23" s="57"/>
      <c r="P23" s="57"/>
      <c r="Q23" s="60"/>
    </row>
    <row r="24" spans="1:31" ht="23.25" customHeight="1" x14ac:dyDescent="0.15">
      <c r="A24" s="9" t="s">
        <v>925</v>
      </c>
      <c r="B24" s="9" t="s">
        <v>1166</v>
      </c>
      <c r="C24" s="148" t="s">
        <v>689</v>
      </c>
      <c r="D24" s="56" t="s">
        <v>70</v>
      </c>
      <c r="E24" s="62" t="s">
        <v>690</v>
      </c>
      <c r="F24" s="58" t="s">
        <v>678</v>
      </c>
      <c r="G24" s="57">
        <v>0.2</v>
      </c>
      <c r="H24" s="57">
        <v>0</v>
      </c>
      <c r="I24" s="67" t="s">
        <v>2193</v>
      </c>
      <c r="J24" s="57">
        <v>0.2</v>
      </c>
      <c r="K24" s="57">
        <v>169804</v>
      </c>
      <c r="L24" s="67">
        <v>33960.800000000003</v>
      </c>
      <c r="M24" s="57">
        <v>0</v>
      </c>
      <c r="N24" s="67" t="s">
        <v>2193</v>
      </c>
      <c r="O24" s="57">
        <v>169804</v>
      </c>
      <c r="P24" s="57">
        <v>33960.800000000003</v>
      </c>
      <c r="Q24" s="60"/>
      <c r="AE24" s="2">
        <f>L24</f>
        <v>33960.800000000003</v>
      </c>
    </row>
    <row r="25" spans="1:31" ht="23.25" customHeight="1" x14ac:dyDescent="0.15">
      <c r="B25" s="9" t="s">
        <v>1646</v>
      </c>
      <c r="C25" s="148"/>
      <c r="D25" s="56" t="s">
        <v>1647</v>
      </c>
      <c r="E25" s="62"/>
      <c r="F25" s="58"/>
      <c r="G25" s="57"/>
      <c r="H25" s="57"/>
      <c r="I25" s="67">
        <v>0</v>
      </c>
      <c r="J25" s="57"/>
      <c r="K25" s="57"/>
      <c r="L25" s="67">
        <v>33960</v>
      </c>
      <c r="M25" s="57"/>
      <c r="N25" s="67">
        <v>0</v>
      </c>
      <c r="O25" s="57" t="s">
        <v>2193</v>
      </c>
      <c r="P25" s="57">
        <v>33960</v>
      </c>
      <c r="Q25" s="60"/>
      <c r="AE25" s="2">
        <f>TRUNC(SUM(AE23:AE24))</f>
        <v>33960</v>
      </c>
    </row>
    <row r="26" spans="1:31" ht="23.25" customHeight="1" x14ac:dyDescent="0.15">
      <c r="C26" s="148"/>
      <c r="D26" s="56"/>
      <c r="E26" s="62"/>
      <c r="F26" s="58"/>
      <c r="G26" s="57"/>
      <c r="H26" s="57"/>
      <c r="I26" s="67"/>
      <c r="J26" s="57"/>
      <c r="K26" s="57"/>
      <c r="L26" s="67"/>
      <c r="M26" s="57"/>
      <c r="N26" s="67"/>
      <c r="O26" s="57"/>
      <c r="P26" s="57"/>
      <c r="Q26" s="60"/>
    </row>
    <row r="27" spans="1:31" ht="23.25" customHeight="1" x14ac:dyDescent="0.15">
      <c r="A27" s="9" t="s">
        <v>1689</v>
      </c>
      <c r="B27" s="9" t="s">
        <v>1674</v>
      </c>
      <c r="C27" s="148" t="s">
        <v>1690</v>
      </c>
      <c r="D27" s="287" t="s">
        <v>1688</v>
      </c>
      <c r="E27" s="289"/>
      <c r="F27" s="58"/>
      <c r="G27" s="57"/>
      <c r="H27" s="57"/>
      <c r="I27" s="67"/>
      <c r="J27" s="57"/>
      <c r="K27" s="57"/>
      <c r="L27" s="67"/>
      <c r="M27" s="57"/>
      <c r="N27" s="67"/>
      <c r="O27" s="57"/>
      <c r="P27" s="57"/>
      <c r="Q27" s="60"/>
    </row>
    <row r="28" spans="1:31" ht="23.25" customHeight="1" x14ac:dyDescent="0.15">
      <c r="A28" s="9" t="s">
        <v>863</v>
      </c>
      <c r="B28" s="9" t="s">
        <v>1171</v>
      </c>
      <c r="C28" s="148" t="s">
        <v>568</v>
      </c>
      <c r="D28" s="56" t="s">
        <v>569</v>
      </c>
      <c r="E28" s="62" t="s">
        <v>570</v>
      </c>
      <c r="F28" s="58" t="s">
        <v>571</v>
      </c>
      <c r="G28" s="57">
        <v>1.1000000000000001</v>
      </c>
      <c r="H28" s="57">
        <v>30000</v>
      </c>
      <c r="I28" s="67">
        <v>33000</v>
      </c>
      <c r="J28" s="57">
        <v>1.1000000000000001</v>
      </c>
      <c r="K28" s="57">
        <v>0</v>
      </c>
      <c r="L28" s="67" t="s">
        <v>2193</v>
      </c>
      <c r="M28" s="57">
        <v>0</v>
      </c>
      <c r="N28" s="67" t="s">
        <v>2193</v>
      </c>
      <c r="O28" s="57">
        <v>30000</v>
      </c>
      <c r="P28" s="57">
        <v>33000</v>
      </c>
      <c r="Q28" s="60"/>
    </row>
    <row r="29" spans="1:31" ht="23.25" customHeight="1" x14ac:dyDescent="0.15">
      <c r="A29" s="9" t="s">
        <v>925</v>
      </c>
      <c r="B29" s="9" t="s">
        <v>1171</v>
      </c>
      <c r="C29" s="148" t="s">
        <v>689</v>
      </c>
      <c r="D29" s="56" t="s">
        <v>70</v>
      </c>
      <c r="E29" s="62" t="s">
        <v>690</v>
      </c>
      <c r="F29" s="58" t="s">
        <v>678</v>
      </c>
      <c r="G29" s="57">
        <v>1.7999999999999999E-2</v>
      </c>
      <c r="H29" s="57">
        <v>0</v>
      </c>
      <c r="I29" s="67" t="s">
        <v>2193</v>
      </c>
      <c r="J29" s="57">
        <v>1.7999999999999999E-2</v>
      </c>
      <c r="K29" s="57">
        <v>169804</v>
      </c>
      <c r="L29" s="67">
        <v>3056.4</v>
      </c>
      <c r="M29" s="57">
        <v>0</v>
      </c>
      <c r="N29" s="67" t="s">
        <v>2193</v>
      </c>
      <c r="O29" s="57">
        <v>169804</v>
      </c>
      <c r="P29" s="57">
        <v>3056.4</v>
      </c>
      <c r="Q29" s="60"/>
      <c r="AE29" s="2">
        <f>L29</f>
        <v>3056.4</v>
      </c>
    </row>
    <row r="30" spans="1:31" ht="23.25" customHeight="1" x14ac:dyDescent="0.15">
      <c r="A30" s="9" t="s">
        <v>1649</v>
      </c>
      <c r="B30" s="9" t="s">
        <v>1171</v>
      </c>
      <c r="C30" s="148" t="s">
        <v>1650</v>
      </c>
      <c r="D30" s="56" t="s">
        <v>1651</v>
      </c>
      <c r="E30" s="62" t="s">
        <v>1652</v>
      </c>
      <c r="F30" s="58" t="s">
        <v>616</v>
      </c>
      <c r="G30" s="57">
        <v>1</v>
      </c>
      <c r="H30" s="57">
        <v>91.599999999999909</v>
      </c>
      <c r="I30" s="67">
        <v>91.599999999999909</v>
      </c>
      <c r="J30" s="57">
        <v>1</v>
      </c>
      <c r="K30" s="57"/>
      <c r="L30" s="67" t="s">
        <v>2193</v>
      </c>
      <c r="M30" s="57"/>
      <c r="N30" s="67" t="s">
        <v>2193</v>
      </c>
      <c r="O30" s="57">
        <v>91.599999999999909</v>
      </c>
      <c r="P30" s="57">
        <v>91.599999999999909</v>
      </c>
      <c r="Q30" s="60"/>
    </row>
    <row r="31" spans="1:31" ht="23.25" customHeight="1" x14ac:dyDescent="0.15">
      <c r="B31" s="9" t="s">
        <v>1646</v>
      </c>
      <c r="C31" s="148"/>
      <c r="D31" s="56" t="s">
        <v>1647</v>
      </c>
      <c r="E31" s="62"/>
      <c r="F31" s="58"/>
      <c r="G31" s="57"/>
      <c r="H31" s="57"/>
      <c r="I31" s="67">
        <v>33091</v>
      </c>
      <c r="J31" s="57"/>
      <c r="K31" s="57"/>
      <c r="L31" s="67">
        <v>3056</v>
      </c>
      <c r="M31" s="57"/>
      <c r="N31" s="67">
        <v>0</v>
      </c>
      <c r="O31" s="57" t="s">
        <v>2193</v>
      </c>
      <c r="P31" s="57">
        <v>36147</v>
      </c>
      <c r="Q31" s="60"/>
      <c r="AC31" s="2">
        <f>TRUNC(AE31*옵션!$B$36/100,1)</f>
        <v>91.6</v>
      </c>
      <c r="AD31" s="2">
        <f>TRUNC(SUM(L27:L29))</f>
        <v>3056</v>
      </c>
      <c r="AE31" s="2">
        <f>TRUNC(SUM(AE27:AE30))</f>
        <v>3056</v>
      </c>
    </row>
    <row r="32" spans="1:31" ht="23.25" customHeight="1" x14ac:dyDescent="0.15">
      <c r="C32" s="148"/>
      <c r="D32" s="56"/>
      <c r="E32" s="62"/>
      <c r="F32" s="58"/>
      <c r="G32" s="57"/>
      <c r="H32" s="57"/>
      <c r="I32" s="67"/>
      <c r="J32" s="57"/>
      <c r="K32" s="57"/>
      <c r="L32" s="67"/>
      <c r="M32" s="57"/>
      <c r="N32" s="67"/>
      <c r="O32" s="57"/>
      <c r="P32" s="57"/>
      <c r="Q32" s="60"/>
    </row>
    <row r="33" spans="1:31" ht="23.25" customHeight="1" x14ac:dyDescent="0.15">
      <c r="A33" s="9" t="s">
        <v>1692</v>
      </c>
      <c r="B33" s="9" t="s">
        <v>1674</v>
      </c>
      <c r="C33" s="148" t="s">
        <v>1693</v>
      </c>
      <c r="D33" s="287" t="s">
        <v>1691</v>
      </c>
      <c r="E33" s="289"/>
      <c r="F33" s="58"/>
      <c r="G33" s="57"/>
      <c r="H33" s="57"/>
      <c r="I33" s="67"/>
      <c r="J33" s="57"/>
      <c r="K33" s="57"/>
      <c r="L33" s="67"/>
      <c r="M33" s="57"/>
      <c r="N33" s="67"/>
      <c r="O33" s="57"/>
      <c r="P33" s="57"/>
      <c r="Q33" s="60"/>
    </row>
    <row r="34" spans="1:31" ht="23.25" customHeight="1" x14ac:dyDescent="0.15">
      <c r="A34" s="9" t="s">
        <v>795</v>
      </c>
      <c r="B34" s="9" t="s">
        <v>1176</v>
      </c>
      <c r="C34" s="148" t="s">
        <v>354</v>
      </c>
      <c r="D34" s="56" t="s">
        <v>244</v>
      </c>
      <c r="E34" s="62" t="s">
        <v>355</v>
      </c>
      <c r="F34" s="58" t="s">
        <v>181</v>
      </c>
      <c r="G34" s="57">
        <v>1</v>
      </c>
      <c r="H34" s="57">
        <v>1082</v>
      </c>
      <c r="I34" s="67">
        <v>1082</v>
      </c>
      <c r="J34" s="57">
        <v>1</v>
      </c>
      <c r="K34" s="57">
        <v>0</v>
      </c>
      <c r="L34" s="67" t="s">
        <v>2193</v>
      </c>
      <c r="M34" s="57">
        <v>0</v>
      </c>
      <c r="N34" s="67" t="s">
        <v>2193</v>
      </c>
      <c r="O34" s="57">
        <v>1082</v>
      </c>
      <c r="P34" s="57">
        <v>1082</v>
      </c>
      <c r="Q34" s="60"/>
    </row>
    <row r="35" spans="1:31" ht="23.25" customHeight="1" x14ac:dyDescent="0.15">
      <c r="A35" s="9" t="s">
        <v>801</v>
      </c>
      <c r="B35" s="9" t="s">
        <v>1176</v>
      </c>
      <c r="C35" s="148" t="s">
        <v>373</v>
      </c>
      <c r="D35" s="56" t="s">
        <v>374</v>
      </c>
      <c r="E35" s="62" t="s">
        <v>375</v>
      </c>
      <c r="F35" s="58" t="s">
        <v>181</v>
      </c>
      <c r="G35" s="57">
        <v>1</v>
      </c>
      <c r="H35" s="57">
        <v>1220</v>
      </c>
      <c r="I35" s="67">
        <v>1220</v>
      </c>
      <c r="J35" s="57">
        <v>1</v>
      </c>
      <c r="K35" s="57">
        <v>0</v>
      </c>
      <c r="L35" s="67" t="s">
        <v>2193</v>
      </c>
      <c r="M35" s="57">
        <v>0</v>
      </c>
      <c r="N35" s="67" t="s">
        <v>2193</v>
      </c>
      <c r="O35" s="57">
        <v>1220</v>
      </c>
      <c r="P35" s="57">
        <v>1220</v>
      </c>
      <c r="Q35" s="60"/>
    </row>
    <row r="36" spans="1:31" ht="23.25" customHeight="1" x14ac:dyDescent="0.15">
      <c r="A36" s="9" t="s">
        <v>798</v>
      </c>
      <c r="B36" s="9" t="s">
        <v>1176</v>
      </c>
      <c r="C36" s="148" t="s">
        <v>362</v>
      </c>
      <c r="D36" s="56" t="s">
        <v>363</v>
      </c>
      <c r="E36" s="62" t="s">
        <v>364</v>
      </c>
      <c r="F36" s="58" t="s">
        <v>181</v>
      </c>
      <c r="G36" s="57">
        <v>1</v>
      </c>
      <c r="H36" s="57">
        <v>130</v>
      </c>
      <c r="I36" s="67">
        <v>130</v>
      </c>
      <c r="J36" s="57">
        <v>1</v>
      </c>
      <c r="K36" s="57">
        <v>0</v>
      </c>
      <c r="L36" s="67" t="s">
        <v>2193</v>
      </c>
      <c r="M36" s="57">
        <v>0</v>
      </c>
      <c r="N36" s="67" t="s">
        <v>2193</v>
      </c>
      <c r="O36" s="57">
        <v>130</v>
      </c>
      <c r="P36" s="57">
        <v>130</v>
      </c>
      <c r="Q36" s="60"/>
    </row>
    <row r="37" spans="1:31" ht="23.25" customHeight="1" x14ac:dyDescent="0.15">
      <c r="A37" s="9" t="s">
        <v>861</v>
      </c>
      <c r="B37" s="9" t="s">
        <v>1176</v>
      </c>
      <c r="C37" s="148" t="s">
        <v>564</v>
      </c>
      <c r="D37" s="56" t="s">
        <v>561</v>
      </c>
      <c r="E37" s="62" t="s">
        <v>558</v>
      </c>
      <c r="F37" s="58" t="s">
        <v>275</v>
      </c>
      <c r="G37" s="57">
        <v>2</v>
      </c>
      <c r="H37" s="57">
        <v>29</v>
      </c>
      <c r="I37" s="67">
        <v>58</v>
      </c>
      <c r="J37" s="57">
        <v>2</v>
      </c>
      <c r="K37" s="57">
        <v>0</v>
      </c>
      <c r="L37" s="67" t="s">
        <v>2193</v>
      </c>
      <c r="M37" s="57">
        <v>0</v>
      </c>
      <c r="N37" s="67" t="s">
        <v>2193</v>
      </c>
      <c r="O37" s="57">
        <v>29</v>
      </c>
      <c r="P37" s="57">
        <v>58</v>
      </c>
      <c r="Q37" s="60"/>
    </row>
    <row r="38" spans="1:31" ht="23.25" customHeight="1" x14ac:dyDescent="0.15">
      <c r="A38" s="9" t="s">
        <v>862</v>
      </c>
      <c r="B38" s="9" t="s">
        <v>1176</v>
      </c>
      <c r="C38" s="148" t="s">
        <v>565</v>
      </c>
      <c r="D38" s="56" t="s">
        <v>566</v>
      </c>
      <c r="E38" s="62" t="s">
        <v>567</v>
      </c>
      <c r="F38" s="58" t="s">
        <v>275</v>
      </c>
      <c r="G38" s="57">
        <v>2</v>
      </c>
      <c r="H38" s="57">
        <v>10</v>
      </c>
      <c r="I38" s="67">
        <v>20</v>
      </c>
      <c r="J38" s="57">
        <v>2</v>
      </c>
      <c r="K38" s="57">
        <v>0</v>
      </c>
      <c r="L38" s="67" t="s">
        <v>2193</v>
      </c>
      <c r="M38" s="57">
        <v>0</v>
      </c>
      <c r="N38" s="67" t="s">
        <v>2193</v>
      </c>
      <c r="O38" s="57">
        <v>10</v>
      </c>
      <c r="P38" s="57">
        <v>20</v>
      </c>
      <c r="Q38" s="60"/>
    </row>
    <row r="39" spans="1:31" ht="23.25" customHeight="1" x14ac:dyDescent="0.15">
      <c r="A39" s="9" t="s">
        <v>919</v>
      </c>
      <c r="B39" s="9" t="s">
        <v>1176</v>
      </c>
      <c r="C39" s="148" t="s">
        <v>676</v>
      </c>
      <c r="D39" s="56" t="s">
        <v>70</v>
      </c>
      <c r="E39" s="62" t="s">
        <v>677</v>
      </c>
      <c r="F39" s="58" t="s">
        <v>678</v>
      </c>
      <c r="G39" s="57">
        <v>5.3999999999999999E-2</v>
      </c>
      <c r="H39" s="57">
        <v>0</v>
      </c>
      <c r="I39" s="67" t="s">
        <v>2193</v>
      </c>
      <c r="J39" s="57">
        <v>5.3999999999999999E-2</v>
      </c>
      <c r="K39" s="57">
        <v>268915</v>
      </c>
      <c r="L39" s="67">
        <v>14521.4</v>
      </c>
      <c r="M39" s="57">
        <v>0</v>
      </c>
      <c r="N39" s="67" t="s">
        <v>2193</v>
      </c>
      <c r="O39" s="57">
        <v>268915</v>
      </c>
      <c r="P39" s="57">
        <v>14521.4</v>
      </c>
      <c r="Q39" s="60"/>
      <c r="AE39" s="2">
        <f>L39</f>
        <v>14521.4</v>
      </c>
    </row>
    <row r="40" spans="1:31" ht="23.25" customHeight="1" x14ac:dyDescent="0.15">
      <c r="A40" s="9" t="s">
        <v>1649</v>
      </c>
      <c r="B40" s="9" t="s">
        <v>1176</v>
      </c>
      <c r="C40" s="148" t="s">
        <v>1650</v>
      </c>
      <c r="D40" s="56" t="s">
        <v>1651</v>
      </c>
      <c r="E40" s="62" t="s">
        <v>1652</v>
      </c>
      <c r="F40" s="58" t="s">
        <v>616</v>
      </c>
      <c r="G40" s="57">
        <v>1</v>
      </c>
      <c r="H40" s="57">
        <v>435.60000000000036</v>
      </c>
      <c r="I40" s="67">
        <v>435.60000000000036</v>
      </c>
      <c r="J40" s="57">
        <v>1</v>
      </c>
      <c r="K40" s="57"/>
      <c r="L40" s="67" t="s">
        <v>2193</v>
      </c>
      <c r="M40" s="57"/>
      <c r="N40" s="67" t="s">
        <v>2193</v>
      </c>
      <c r="O40" s="57">
        <v>435.60000000000036</v>
      </c>
      <c r="P40" s="57">
        <v>435.60000000000036</v>
      </c>
      <c r="Q40" s="60"/>
    </row>
    <row r="41" spans="1:31" ht="23.25" customHeight="1" x14ac:dyDescent="0.15">
      <c r="B41" s="9" t="s">
        <v>1646</v>
      </c>
      <c r="C41" s="148"/>
      <c r="D41" s="56" t="s">
        <v>1647</v>
      </c>
      <c r="E41" s="62"/>
      <c r="F41" s="58"/>
      <c r="G41" s="57"/>
      <c r="H41" s="57"/>
      <c r="I41" s="67">
        <v>2945</v>
      </c>
      <c r="J41" s="57"/>
      <c r="K41" s="57"/>
      <c r="L41" s="67">
        <v>14521</v>
      </c>
      <c r="M41" s="57"/>
      <c r="N41" s="67">
        <v>0</v>
      </c>
      <c r="O41" s="57" t="s">
        <v>2193</v>
      </c>
      <c r="P41" s="57">
        <v>17466</v>
      </c>
      <c r="Q41" s="60"/>
      <c r="AC41" s="2">
        <f>TRUNC(AE41*옵션!$B$36/100,1)</f>
        <v>435.6</v>
      </c>
      <c r="AD41" s="2">
        <f>TRUNC(SUM(L33:L39))</f>
        <v>14521</v>
      </c>
      <c r="AE41" s="2">
        <f>TRUNC(SUM(AE33:AE40))</f>
        <v>14521</v>
      </c>
    </row>
    <row r="42" spans="1:31" ht="23.25" customHeight="1" x14ac:dyDescent="0.15">
      <c r="C42" s="148"/>
      <c r="D42" s="56"/>
      <c r="E42" s="62"/>
      <c r="F42" s="58"/>
      <c r="G42" s="57"/>
      <c r="H42" s="57"/>
      <c r="I42" s="67"/>
      <c r="J42" s="57"/>
      <c r="K42" s="57"/>
      <c r="L42" s="67"/>
      <c r="M42" s="57"/>
      <c r="N42" s="67"/>
      <c r="O42" s="57"/>
      <c r="P42" s="57"/>
      <c r="Q42" s="60"/>
    </row>
    <row r="43" spans="1:31" ht="23.25" customHeight="1" x14ac:dyDescent="0.15">
      <c r="A43" s="9" t="s">
        <v>1695</v>
      </c>
      <c r="B43" s="9" t="s">
        <v>1674</v>
      </c>
      <c r="C43" s="148" t="s">
        <v>1696</v>
      </c>
      <c r="D43" s="287" t="s">
        <v>1694</v>
      </c>
      <c r="E43" s="289"/>
      <c r="F43" s="58"/>
      <c r="G43" s="57"/>
      <c r="H43" s="57"/>
      <c r="I43" s="67"/>
      <c r="J43" s="57"/>
      <c r="K43" s="57"/>
      <c r="L43" s="67"/>
      <c r="M43" s="57"/>
      <c r="N43" s="67"/>
      <c r="O43" s="57"/>
      <c r="P43" s="57"/>
      <c r="Q43" s="60"/>
    </row>
    <row r="44" spans="1:31" ht="23.25" customHeight="1" x14ac:dyDescent="0.15">
      <c r="A44" s="9" t="s">
        <v>796</v>
      </c>
      <c r="B44" s="9" t="s">
        <v>1182</v>
      </c>
      <c r="C44" s="148" t="s">
        <v>356</v>
      </c>
      <c r="D44" s="56" t="s">
        <v>244</v>
      </c>
      <c r="E44" s="62" t="s">
        <v>357</v>
      </c>
      <c r="F44" s="58" t="s">
        <v>181</v>
      </c>
      <c r="G44" s="57">
        <v>1</v>
      </c>
      <c r="H44" s="57">
        <v>1269</v>
      </c>
      <c r="I44" s="67">
        <v>1269</v>
      </c>
      <c r="J44" s="57">
        <v>1</v>
      </c>
      <c r="K44" s="57">
        <v>0</v>
      </c>
      <c r="L44" s="67" t="s">
        <v>2193</v>
      </c>
      <c r="M44" s="57">
        <v>0</v>
      </c>
      <c r="N44" s="67" t="s">
        <v>2193</v>
      </c>
      <c r="O44" s="57">
        <v>1269</v>
      </c>
      <c r="P44" s="57">
        <v>1269</v>
      </c>
      <c r="Q44" s="60"/>
    </row>
    <row r="45" spans="1:31" ht="23.25" customHeight="1" x14ac:dyDescent="0.15">
      <c r="A45" s="9" t="s">
        <v>801</v>
      </c>
      <c r="B45" s="9" t="s">
        <v>1182</v>
      </c>
      <c r="C45" s="148" t="s">
        <v>373</v>
      </c>
      <c r="D45" s="56" t="s">
        <v>374</v>
      </c>
      <c r="E45" s="62" t="s">
        <v>375</v>
      </c>
      <c r="F45" s="58" t="s">
        <v>181</v>
      </c>
      <c r="G45" s="57">
        <v>1</v>
      </c>
      <c r="H45" s="57">
        <v>1220</v>
      </c>
      <c r="I45" s="67">
        <v>1220</v>
      </c>
      <c r="J45" s="57">
        <v>1</v>
      </c>
      <c r="K45" s="57">
        <v>0</v>
      </c>
      <c r="L45" s="67" t="s">
        <v>2193</v>
      </c>
      <c r="M45" s="57">
        <v>0</v>
      </c>
      <c r="N45" s="67" t="s">
        <v>2193</v>
      </c>
      <c r="O45" s="57">
        <v>1220</v>
      </c>
      <c r="P45" s="57">
        <v>1220</v>
      </c>
      <c r="Q45" s="60"/>
    </row>
    <row r="46" spans="1:31" ht="23.25" customHeight="1" x14ac:dyDescent="0.15">
      <c r="A46" s="9" t="s">
        <v>798</v>
      </c>
      <c r="B46" s="9" t="s">
        <v>1182</v>
      </c>
      <c r="C46" s="148" t="s">
        <v>362</v>
      </c>
      <c r="D46" s="56" t="s">
        <v>363</v>
      </c>
      <c r="E46" s="62" t="s">
        <v>364</v>
      </c>
      <c r="F46" s="58" t="s">
        <v>181</v>
      </c>
      <c r="G46" s="57">
        <v>1</v>
      </c>
      <c r="H46" s="57">
        <v>130</v>
      </c>
      <c r="I46" s="67">
        <v>130</v>
      </c>
      <c r="J46" s="57">
        <v>1</v>
      </c>
      <c r="K46" s="57">
        <v>0</v>
      </c>
      <c r="L46" s="67" t="s">
        <v>2193</v>
      </c>
      <c r="M46" s="57">
        <v>0</v>
      </c>
      <c r="N46" s="67" t="s">
        <v>2193</v>
      </c>
      <c r="O46" s="57">
        <v>130</v>
      </c>
      <c r="P46" s="57">
        <v>130</v>
      </c>
      <c r="Q46" s="60"/>
    </row>
    <row r="47" spans="1:31" ht="23.25" customHeight="1" x14ac:dyDescent="0.15">
      <c r="A47" s="9" t="s">
        <v>861</v>
      </c>
      <c r="B47" s="9" t="s">
        <v>1182</v>
      </c>
      <c r="C47" s="148" t="s">
        <v>564</v>
      </c>
      <c r="D47" s="56" t="s">
        <v>561</v>
      </c>
      <c r="E47" s="62" t="s">
        <v>558</v>
      </c>
      <c r="F47" s="58" t="s">
        <v>275</v>
      </c>
      <c r="G47" s="57">
        <v>2</v>
      </c>
      <c r="H47" s="57">
        <v>29</v>
      </c>
      <c r="I47" s="67">
        <v>58</v>
      </c>
      <c r="J47" s="57">
        <v>2</v>
      </c>
      <c r="K47" s="57">
        <v>0</v>
      </c>
      <c r="L47" s="67" t="s">
        <v>2193</v>
      </c>
      <c r="M47" s="57">
        <v>0</v>
      </c>
      <c r="N47" s="67" t="s">
        <v>2193</v>
      </c>
      <c r="O47" s="57">
        <v>29</v>
      </c>
      <c r="P47" s="57">
        <v>58</v>
      </c>
      <c r="Q47" s="60"/>
    </row>
    <row r="48" spans="1:31" ht="23.25" customHeight="1" x14ac:dyDescent="0.15">
      <c r="A48" s="9" t="s">
        <v>862</v>
      </c>
      <c r="B48" s="9" t="s">
        <v>1182</v>
      </c>
      <c r="C48" s="148" t="s">
        <v>565</v>
      </c>
      <c r="D48" s="56" t="s">
        <v>566</v>
      </c>
      <c r="E48" s="62" t="s">
        <v>567</v>
      </c>
      <c r="F48" s="58" t="s">
        <v>275</v>
      </c>
      <c r="G48" s="57">
        <v>2</v>
      </c>
      <c r="H48" s="57">
        <v>10</v>
      </c>
      <c r="I48" s="67">
        <v>20</v>
      </c>
      <c r="J48" s="57">
        <v>2</v>
      </c>
      <c r="K48" s="57">
        <v>0</v>
      </c>
      <c r="L48" s="67" t="s">
        <v>2193</v>
      </c>
      <c r="M48" s="57">
        <v>0</v>
      </c>
      <c r="N48" s="67" t="s">
        <v>2193</v>
      </c>
      <c r="O48" s="57">
        <v>10</v>
      </c>
      <c r="P48" s="57">
        <v>20</v>
      </c>
      <c r="Q48" s="60"/>
    </row>
    <row r="49" spans="1:31" ht="23.25" customHeight="1" x14ac:dyDescent="0.15">
      <c r="A49" s="9" t="s">
        <v>919</v>
      </c>
      <c r="B49" s="9" t="s">
        <v>1182</v>
      </c>
      <c r="C49" s="148" t="s">
        <v>676</v>
      </c>
      <c r="D49" s="56" t="s">
        <v>70</v>
      </c>
      <c r="E49" s="62" t="s">
        <v>677</v>
      </c>
      <c r="F49" s="58" t="s">
        <v>678</v>
      </c>
      <c r="G49" s="57">
        <v>5.3999999999999999E-2</v>
      </c>
      <c r="H49" s="57">
        <v>0</v>
      </c>
      <c r="I49" s="67" t="s">
        <v>2193</v>
      </c>
      <c r="J49" s="57">
        <v>5.3999999999999999E-2</v>
      </c>
      <c r="K49" s="57">
        <v>268915</v>
      </c>
      <c r="L49" s="67">
        <v>14521.4</v>
      </c>
      <c r="M49" s="57">
        <v>0</v>
      </c>
      <c r="N49" s="67" t="s">
        <v>2193</v>
      </c>
      <c r="O49" s="57">
        <v>268915</v>
      </c>
      <c r="P49" s="57">
        <v>14521.4</v>
      </c>
      <c r="Q49" s="60"/>
      <c r="AE49" s="2">
        <f>L49</f>
        <v>14521.4</v>
      </c>
    </row>
    <row r="50" spans="1:31" ht="23.25" customHeight="1" x14ac:dyDescent="0.15">
      <c r="A50" s="9" t="s">
        <v>1649</v>
      </c>
      <c r="B50" s="9" t="s">
        <v>1182</v>
      </c>
      <c r="C50" s="148" t="s">
        <v>1650</v>
      </c>
      <c r="D50" s="56" t="s">
        <v>1651</v>
      </c>
      <c r="E50" s="62" t="s">
        <v>1652</v>
      </c>
      <c r="F50" s="58" t="s">
        <v>616</v>
      </c>
      <c r="G50" s="57">
        <v>1</v>
      </c>
      <c r="H50" s="57">
        <v>435.60000000000036</v>
      </c>
      <c r="I50" s="67">
        <v>435.60000000000036</v>
      </c>
      <c r="J50" s="57">
        <v>1</v>
      </c>
      <c r="K50" s="57"/>
      <c r="L50" s="67" t="s">
        <v>2193</v>
      </c>
      <c r="M50" s="57"/>
      <c r="N50" s="67" t="s">
        <v>2193</v>
      </c>
      <c r="O50" s="57">
        <v>435.60000000000036</v>
      </c>
      <c r="P50" s="57">
        <v>435.60000000000036</v>
      </c>
      <c r="Q50" s="60"/>
    </row>
    <row r="51" spans="1:31" ht="23.25" customHeight="1" x14ac:dyDescent="0.15">
      <c r="B51" s="9" t="s">
        <v>1646</v>
      </c>
      <c r="C51" s="148"/>
      <c r="D51" s="56" t="s">
        <v>1647</v>
      </c>
      <c r="E51" s="62"/>
      <c r="F51" s="58"/>
      <c r="G51" s="57"/>
      <c r="H51" s="57"/>
      <c r="I51" s="67">
        <v>3132</v>
      </c>
      <c r="J51" s="57"/>
      <c r="K51" s="57"/>
      <c r="L51" s="67">
        <v>14521</v>
      </c>
      <c r="M51" s="57"/>
      <c r="N51" s="67">
        <v>0</v>
      </c>
      <c r="O51" s="57" t="s">
        <v>2193</v>
      </c>
      <c r="P51" s="57">
        <v>17653</v>
      </c>
      <c r="Q51" s="60"/>
      <c r="AC51" s="2">
        <f>TRUNC(AE51*옵션!$B$36/100,1)</f>
        <v>435.6</v>
      </c>
      <c r="AD51" s="2">
        <f>TRUNC(SUM(L43:L49))</f>
        <v>14521</v>
      </c>
      <c r="AE51" s="2">
        <f>TRUNC(SUM(AE43:AE50))</f>
        <v>14521</v>
      </c>
    </row>
    <row r="52" spans="1:31" ht="23.25" customHeight="1" x14ac:dyDescent="0.15">
      <c r="C52" s="148"/>
      <c r="D52" s="56"/>
      <c r="E52" s="62"/>
      <c r="F52" s="58"/>
      <c r="G52" s="57"/>
      <c r="H52" s="57"/>
      <c r="I52" s="67"/>
      <c r="J52" s="57"/>
      <c r="K52" s="57"/>
      <c r="L52" s="67"/>
      <c r="M52" s="57"/>
      <c r="N52" s="67"/>
      <c r="O52" s="57"/>
      <c r="P52" s="57"/>
      <c r="Q52" s="60"/>
    </row>
    <row r="53" spans="1:31" ht="23.25" customHeight="1" x14ac:dyDescent="0.15">
      <c r="A53" s="9" t="s">
        <v>1698</v>
      </c>
      <c r="B53" s="9" t="s">
        <v>1674</v>
      </c>
      <c r="C53" s="148" t="s">
        <v>1699</v>
      </c>
      <c r="D53" s="287" t="s">
        <v>1697</v>
      </c>
      <c r="E53" s="289"/>
      <c r="F53" s="58"/>
      <c r="G53" s="57"/>
      <c r="H53" s="57"/>
      <c r="I53" s="67"/>
      <c r="J53" s="57"/>
      <c r="K53" s="57"/>
      <c r="L53" s="67"/>
      <c r="M53" s="57"/>
      <c r="N53" s="67"/>
      <c r="O53" s="57"/>
      <c r="P53" s="57"/>
      <c r="Q53" s="60"/>
    </row>
    <row r="54" spans="1:31" ht="23.25" customHeight="1" x14ac:dyDescent="0.15">
      <c r="A54" s="9" t="s">
        <v>788</v>
      </c>
      <c r="B54" s="9" t="s">
        <v>1186</v>
      </c>
      <c r="C54" s="148" t="s">
        <v>340</v>
      </c>
      <c r="D54" s="56" t="s">
        <v>312</v>
      </c>
      <c r="E54" s="62" t="s">
        <v>341</v>
      </c>
      <c r="F54" s="58" t="s">
        <v>181</v>
      </c>
      <c r="G54" s="57">
        <v>0.4</v>
      </c>
      <c r="H54" s="57">
        <v>4811</v>
      </c>
      <c r="I54" s="67">
        <v>1924.4</v>
      </c>
      <c r="J54" s="57">
        <v>0.4</v>
      </c>
      <c r="K54" s="57">
        <v>0</v>
      </c>
      <c r="L54" s="67" t="s">
        <v>2193</v>
      </c>
      <c r="M54" s="57">
        <v>0</v>
      </c>
      <c r="N54" s="67" t="s">
        <v>2193</v>
      </c>
      <c r="O54" s="57">
        <v>4811</v>
      </c>
      <c r="P54" s="57">
        <v>1924.4</v>
      </c>
      <c r="Q54" s="60"/>
    </row>
    <row r="55" spans="1:31" ht="23.25" customHeight="1" x14ac:dyDescent="0.15">
      <c r="A55" s="9" t="s">
        <v>801</v>
      </c>
      <c r="B55" s="9" t="s">
        <v>1186</v>
      </c>
      <c r="C55" s="148" t="s">
        <v>373</v>
      </c>
      <c r="D55" s="56" t="s">
        <v>374</v>
      </c>
      <c r="E55" s="62" t="s">
        <v>375</v>
      </c>
      <c r="F55" s="58" t="s">
        <v>181</v>
      </c>
      <c r="G55" s="57">
        <v>2</v>
      </c>
      <c r="H55" s="57">
        <v>1220</v>
      </c>
      <c r="I55" s="67">
        <v>2440</v>
      </c>
      <c r="J55" s="57">
        <v>2</v>
      </c>
      <c r="K55" s="57">
        <v>0</v>
      </c>
      <c r="L55" s="67" t="s">
        <v>2193</v>
      </c>
      <c r="M55" s="57">
        <v>0</v>
      </c>
      <c r="N55" s="67" t="s">
        <v>2193</v>
      </c>
      <c r="O55" s="57">
        <v>1220</v>
      </c>
      <c r="P55" s="57">
        <v>2440</v>
      </c>
      <c r="Q55" s="60"/>
    </row>
    <row r="56" spans="1:31" ht="23.25" customHeight="1" x14ac:dyDescent="0.15">
      <c r="A56" s="9" t="s">
        <v>800</v>
      </c>
      <c r="B56" s="9" t="s">
        <v>1186</v>
      </c>
      <c r="C56" s="148" t="s">
        <v>369</v>
      </c>
      <c r="D56" s="56" t="s">
        <v>370</v>
      </c>
      <c r="E56" s="62" t="s">
        <v>371</v>
      </c>
      <c r="F56" s="58" t="s">
        <v>181</v>
      </c>
      <c r="G56" s="57">
        <v>2</v>
      </c>
      <c r="H56" s="57">
        <v>590</v>
      </c>
      <c r="I56" s="67">
        <v>1180</v>
      </c>
      <c r="J56" s="57">
        <v>2</v>
      </c>
      <c r="K56" s="57">
        <v>0</v>
      </c>
      <c r="L56" s="67" t="s">
        <v>2193</v>
      </c>
      <c r="M56" s="57">
        <v>0</v>
      </c>
      <c r="N56" s="67" t="s">
        <v>2193</v>
      </c>
      <c r="O56" s="57">
        <v>590</v>
      </c>
      <c r="P56" s="57">
        <v>1180</v>
      </c>
      <c r="Q56" s="60"/>
    </row>
    <row r="57" spans="1:31" ht="23.25" customHeight="1" x14ac:dyDescent="0.15">
      <c r="A57" s="9" t="s">
        <v>861</v>
      </c>
      <c r="B57" s="9" t="s">
        <v>1186</v>
      </c>
      <c r="C57" s="148" t="s">
        <v>564</v>
      </c>
      <c r="D57" s="56" t="s">
        <v>561</v>
      </c>
      <c r="E57" s="62" t="s">
        <v>558</v>
      </c>
      <c r="F57" s="58" t="s">
        <v>275</v>
      </c>
      <c r="G57" s="57">
        <v>4</v>
      </c>
      <c r="H57" s="57">
        <v>29</v>
      </c>
      <c r="I57" s="67">
        <v>116</v>
      </c>
      <c r="J57" s="57">
        <v>4</v>
      </c>
      <c r="K57" s="57">
        <v>0</v>
      </c>
      <c r="L57" s="67" t="s">
        <v>2193</v>
      </c>
      <c r="M57" s="57">
        <v>0</v>
      </c>
      <c r="N57" s="67" t="s">
        <v>2193</v>
      </c>
      <c r="O57" s="57">
        <v>29</v>
      </c>
      <c r="P57" s="57">
        <v>116</v>
      </c>
      <c r="Q57" s="60"/>
    </row>
    <row r="58" spans="1:31" ht="23.25" customHeight="1" x14ac:dyDescent="0.15">
      <c r="A58" s="9" t="s">
        <v>862</v>
      </c>
      <c r="B58" s="9" t="s">
        <v>1186</v>
      </c>
      <c r="C58" s="148" t="s">
        <v>565</v>
      </c>
      <c r="D58" s="56" t="s">
        <v>566</v>
      </c>
      <c r="E58" s="62" t="s">
        <v>567</v>
      </c>
      <c r="F58" s="58" t="s">
        <v>275</v>
      </c>
      <c r="G58" s="57">
        <v>4</v>
      </c>
      <c r="H58" s="57">
        <v>10</v>
      </c>
      <c r="I58" s="67">
        <v>40</v>
      </c>
      <c r="J58" s="57">
        <v>4</v>
      </c>
      <c r="K58" s="57">
        <v>0</v>
      </c>
      <c r="L58" s="67" t="s">
        <v>2193</v>
      </c>
      <c r="M58" s="57">
        <v>0</v>
      </c>
      <c r="N58" s="67" t="s">
        <v>2193</v>
      </c>
      <c r="O58" s="57">
        <v>10</v>
      </c>
      <c r="P58" s="57">
        <v>40</v>
      </c>
      <c r="Q58" s="60"/>
    </row>
    <row r="59" spans="1:31" ht="23.25" customHeight="1" x14ac:dyDescent="0.15">
      <c r="A59" s="9" t="s">
        <v>785</v>
      </c>
      <c r="B59" s="9" t="s">
        <v>1186</v>
      </c>
      <c r="C59" s="148" t="s">
        <v>332</v>
      </c>
      <c r="D59" s="56" t="s">
        <v>312</v>
      </c>
      <c r="E59" s="62" t="s">
        <v>333</v>
      </c>
      <c r="F59" s="58" t="s">
        <v>181</v>
      </c>
      <c r="G59" s="57">
        <v>2</v>
      </c>
      <c r="H59" s="57">
        <v>547</v>
      </c>
      <c r="I59" s="67">
        <v>1094</v>
      </c>
      <c r="J59" s="57">
        <v>2</v>
      </c>
      <c r="K59" s="57">
        <v>0</v>
      </c>
      <c r="L59" s="67" t="s">
        <v>2193</v>
      </c>
      <c r="M59" s="57">
        <v>0</v>
      </c>
      <c r="N59" s="67" t="s">
        <v>2193</v>
      </c>
      <c r="O59" s="57">
        <v>547</v>
      </c>
      <c r="P59" s="57">
        <v>1094</v>
      </c>
      <c r="Q59" s="60"/>
    </row>
    <row r="60" spans="1:31" ht="23.25" customHeight="1" x14ac:dyDescent="0.15">
      <c r="B60" s="9" t="s">
        <v>1646</v>
      </c>
      <c r="C60" s="148"/>
      <c r="D60" s="56" t="s">
        <v>1647</v>
      </c>
      <c r="E60" s="62"/>
      <c r="F60" s="58"/>
      <c r="G60" s="57"/>
      <c r="H60" s="57"/>
      <c r="I60" s="67">
        <v>6794</v>
      </c>
      <c r="J60" s="57"/>
      <c r="K60" s="57"/>
      <c r="L60" s="67">
        <v>0</v>
      </c>
      <c r="M60" s="57"/>
      <c r="N60" s="67">
        <v>0</v>
      </c>
      <c r="O60" s="57" t="s">
        <v>2193</v>
      </c>
      <c r="P60" s="57">
        <v>6794</v>
      </c>
      <c r="Q60" s="60"/>
      <c r="AE60" s="2">
        <f>TRUNC(SUM(AE53:AE59))</f>
        <v>0</v>
      </c>
    </row>
    <row r="61" spans="1:31" ht="23.25" customHeight="1" x14ac:dyDescent="0.15">
      <c r="C61" s="148"/>
      <c r="D61" s="56"/>
      <c r="E61" s="62"/>
      <c r="F61" s="58"/>
      <c r="G61" s="57"/>
      <c r="H61" s="57"/>
      <c r="I61" s="67"/>
      <c r="J61" s="57"/>
      <c r="K61" s="57"/>
      <c r="L61" s="67"/>
      <c r="M61" s="57"/>
      <c r="N61" s="67"/>
      <c r="O61" s="57"/>
      <c r="P61" s="57"/>
      <c r="Q61" s="60"/>
    </row>
    <row r="62" spans="1:31" ht="23.25" customHeight="1" x14ac:dyDescent="0.15">
      <c r="A62" s="9" t="s">
        <v>1701</v>
      </c>
      <c r="B62" s="9" t="s">
        <v>1674</v>
      </c>
      <c r="C62" s="148" t="s">
        <v>1702</v>
      </c>
      <c r="D62" s="287" t="s">
        <v>1700</v>
      </c>
      <c r="E62" s="289"/>
      <c r="F62" s="58"/>
      <c r="G62" s="57"/>
      <c r="H62" s="57"/>
      <c r="I62" s="67"/>
      <c r="J62" s="57"/>
      <c r="K62" s="57"/>
      <c r="L62" s="67"/>
      <c r="M62" s="57"/>
      <c r="N62" s="67"/>
      <c r="O62" s="57"/>
      <c r="P62" s="57"/>
      <c r="Q62" s="60"/>
    </row>
    <row r="63" spans="1:31" ht="23.25" customHeight="1" x14ac:dyDescent="0.15">
      <c r="A63" s="9" t="s">
        <v>788</v>
      </c>
      <c r="B63" s="9" t="s">
        <v>1191</v>
      </c>
      <c r="C63" s="148" t="s">
        <v>340</v>
      </c>
      <c r="D63" s="56" t="s">
        <v>312</v>
      </c>
      <c r="E63" s="62" t="s">
        <v>341</v>
      </c>
      <c r="F63" s="58" t="s">
        <v>181</v>
      </c>
      <c r="G63" s="57">
        <v>0.6</v>
      </c>
      <c r="H63" s="57">
        <v>4811</v>
      </c>
      <c r="I63" s="67">
        <v>2886.6</v>
      </c>
      <c r="J63" s="57">
        <v>0.6</v>
      </c>
      <c r="K63" s="57">
        <v>0</v>
      </c>
      <c r="L63" s="67" t="s">
        <v>2193</v>
      </c>
      <c r="M63" s="57">
        <v>0</v>
      </c>
      <c r="N63" s="67" t="s">
        <v>2193</v>
      </c>
      <c r="O63" s="57">
        <v>4811</v>
      </c>
      <c r="P63" s="57">
        <v>2886.6</v>
      </c>
      <c r="Q63" s="60"/>
    </row>
    <row r="64" spans="1:31" ht="23.25" customHeight="1" x14ac:dyDescent="0.15">
      <c r="A64" s="9" t="s">
        <v>801</v>
      </c>
      <c r="B64" s="9" t="s">
        <v>1191</v>
      </c>
      <c r="C64" s="148" t="s">
        <v>373</v>
      </c>
      <c r="D64" s="56" t="s">
        <v>374</v>
      </c>
      <c r="E64" s="62" t="s">
        <v>375</v>
      </c>
      <c r="F64" s="58" t="s">
        <v>181</v>
      </c>
      <c r="G64" s="57">
        <v>2</v>
      </c>
      <c r="H64" s="57">
        <v>1220</v>
      </c>
      <c r="I64" s="67">
        <v>2440</v>
      </c>
      <c r="J64" s="57">
        <v>2</v>
      </c>
      <c r="K64" s="57">
        <v>0</v>
      </c>
      <c r="L64" s="67" t="s">
        <v>2193</v>
      </c>
      <c r="M64" s="57">
        <v>0</v>
      </c>
      <c r="N64" s="67" t="s">
        <v>2193</v>
      </c>
      <c r="O64" s="57">
        <v>1220</v>
      </c>
      <c r="P64" s="57">
        <v>2440</v>
      </c>
      <c r="Q64" s="60"/>
    </row>
    <row r="65" spans="1:31" ht="23.25" customHeight="1" x14ac:dyDescent="0.15">
      <c r="A65" s="9" t="s">
        <v>800</v>
      </c>
      <c r="B65" s="9" t="s">
        <v>1191</v>
      </c>
      <c r="C65" s="148" t="s">
        <v>369</v>
      </c>
      <c r="D65" s="56" t="s">
        <v>370</v>
      </c>
      <c r="E65" s="62" t="s">
        <v>371</v>
      </c>
      <c r="F65" s="58" t="s">
        <v>181</v>
      </c>
      <c r="G65" s="57">
        <v>2</v>
      </c>
      <c r="H65" s="57">
        <v>590</v>
      </c>
      <c r="I65" s="67">
        <v>1180</v>
      </c>
      <c r="J65" s="57">
        <v>2</v>
      </c>
      <c r="K65" s="57">
        <v>0</v>
      </c>
      <c r="L65" s="67" t="s">
        <v>2193</v>
      </c>
      <c r="M65" s="57">
        <v>0</v>
      </c>
      <c r="N65" s="67" t="s">
        <v>2193</v>
      </c>
      <c r="O65" s="57">
        <v>590</v>
      </c>
      <c r="P65" s="57">
        <v>1180</v>
      </c>
      <c r="Q65" s="60"/>
    </row>
    <row r="66" spans="1:31" ht="23.25" customHeight="1" x14ac:dyDescent="0.15">
      <c r="A66" s="9" t="s">
        <v>861</v>
      </c>
      <c r="B66" s="9" t="s">
        <v>1191</v>
      </c>
      <c r="C66" s="148" t="s">
        <v>564</v>
      </c>
      <c r="D66" s="56" t="s">
        <v>561</v>
      </c>
      <c r="E66" s="62" t="s">
        <v>558</v>
      </c>
      <c r="F66" s="58" t="s">
        <v>275</v>
      </c>
      <c r="G66" s="57">
        <v>4</v>
      </c>
      <c r="H66" s="57">
        <v>29</v>
      </c>
      <c r="I66" s="67">
        <v>116</v>
      </c>
      <c r="J66" s="57">
        <v>4</v>
      </c>
      <c r="K66" s="57">
        <v>0</v>
      </c>
      <c r="L66" s="67" t="s">
        <v>2193</v>
      </c>
      <c r="M66" s="57">
        <v>0</v>
      </c>
      <c r="N66" s="67" t="s">
        <v>2193</v>
      </c>
      <c r="O66" s="57">
        <v>29</v>
      </c>
      <c r="P66" s="57">
        <v>116</v>
      </c>
      <c r="Q66" s="60"/>
    </row>
    <row r="67" spans="1:31" ht="23.25" customHeight="1" x14ac:dyDescent="0.15">
      <c r="A67" s="9" t="s">
        <v>862</v>
      </c>
      <c r="B67" s="9" t="s">
        <v>1191</v>
      </c>
      <c r="C67" s="148" t="s">
        <v>565</v>
      </c>
      <c r="D67" s="56" t="s">
        <v>566</v>
      </c>
      <c r="E67" s="62" t="s">
        <v>567</v>
      </c>
      <c r="F67" s="58" t="s">
        <v>275</v>
      </c>
      <c r="G67" s="57">
        <v>4</v>
      </c>
      <c r="H67" s="57">
        <v>10</v>
      </c>
      <c r="I67" s="67">
        <v>40</v>
      </c>
      <c r="J67" s="57">
        <v>4</v>
      </c>
      <c r="K67" s="57">
        <v>0</v>
      </c>
      <c r="L67" s="67" t="s">
        <v>2193</v>
      </c>
      <c r="M67" s="57">
        <v>0</v>
      </c>
      <c r="N67" s="67" t="s">
        <v>2193</v>
      </c>
      <c r="O67" s="57">
        <v>10</v>
      </c>
      <c r="P67" s="57">
        <v>40</v>
      </c>
      <c r="Q67" s="60"/>
    </row>
    <row r="68" spans="1:31" ht="23.25" customHeight="1" x14ac:dyDescent="0.15">
      <c r="A68" s="9" t="s">
        <v>785</v>
      </c>
      <c r="B68" s="9" t="s">
        <v>1191</v>
      </c>
      <c r="C68" s="148" t="s">
        <v>332</v>
      </c>
      <c r="D68" s="56" t="s">
        <v>312</v>
      </c>
      <c r="E68" s="62" t="s">
        <v>333</v>
      </c>
      <c r="F68" s="58" t="s">
        <v>181</v>
      </c>
      <c r="G68" s="57">
        <v>2</v>
      </c>
      <c r="H68" s="57">
        <v>547</v>
      </c>
      <c r="I68" s="67">
        <v>1094</v>
      </c>
      <c r="J68" s="57">
        <v>2</v>
      </c>
      <c r="K68" s="57">
        <v>0</v>
      </c>
      <c r="L68" s="67" t="s">
        <v>2193</v>
      </c>
      <c r="M68" s="57">
        <v>0</v>
      </c>
      <c r="N68" s="67" t="s">
        <v>2193</v>
      </c>
      <c r="O68" s="57">
        <v>547</v>
      </c>
      <c r="P68" s="57">
        <v>1094</v>
      </c>
      <c r="Q68" s="60"/>
    </row>
    <row r="69" spans="1:31" ht="23.25" customHeight="1" x14ac:dyDescent="0.15">
      <c r="B69" s="9" t="s">
        <v>1646</v>
      </c>
      <c r="C69" s="148"/>
      <c r="D69" s="56" t="s">
        <v>1647</v>
      </c>
      <c r="E69" s="62"/>
      <c r="F69" s="58"/>
      <c r="G69" s="57"/>
      <c r="H69" s="57"/>
      <c r="I69" s="67">
        <v>7756</v>
      </c>
      <c r="J69" s="57"/>
      <c r="K69" s="57"/>
      <c r="L69" s="67">
        <v>0</v>
      </c>
      <c r="M69" s="57"/>
      <c r="N69" s="67">
        <v>0</v>
      </c>
      <c r="O69" s="57" t="s">
        <v>2193</v>
      </c>
      <c r="P69" s="57">
        <v>7756</v>
      </c>
      <c r="Q69" s="60"/>
      <c r="AE69" s="2">
        <f>TRUNC(SUM(AE62:AE68))</f>
        <v>0</v>
      </c>
    </row>
    <row r="70" spans="1:31" ht="23.25" customHeight="1" x14ac:dyDescent="0.15">
      <c r="C70" s="148"/>
      <c r="D70" s="56"/>
      <c r="E70" s="62"/>
      <c r="F70" s="58"/>
      <c r="G70" s="57"/>
      <c r="H70" s="57"/>
      <c r="I70" s="67"/>
      <c r="J70" s="57"/>
      <c r="K70" s="57"/>
      <c r="L70" s="67"/>
      <c r="M70" s="57"/>
      <c r="N70" s="67"/>
      <c r="O70" s="57"/>
      <c r="P70" s="57"/>
      <c r="Q70" s="60"/>
    </row>
    <row r="71" spans="1:31" ht="23.25" customHeight="1" x14ac:dyDescent="0.15">
      <c r="A71" s="9" t="s">
        <v>1704</v>
      </c>
      <c r="B71" s="9" t="s">
        <v>1674</v>
      </c>
      <c r="C71" s="148" t="s">
        <v>1705</v>
      </c>
      <c r="D71" s="287" t="s">
        <v>1703</v>
      </c>
      <c r="E71" s="289"/>
      <c r="F71" s="58"/>
      <c r="G71" s="57"/>
      <c r="H71" s="57"/>
      <c r="I71" s="67"/>
      <c r="J71" s="57"/>
      <c r="K71" s="57"/>
      <c r="L71" s="67"/>
      <c r="M71" s="57"/>
      <c r="N71" s="67"/>
      <c r="O71" s="57"/>
      <c r="P71" s="57"/>
      <c r="Q71" s="60"/>
    </row>
    <row r="72" spans="1:31" ht="23.25" customHeight="1" x14ac:dyDescent="0.15">
      <c r="A72" s="9" t="s">
        <v>788</v>
      </c>
      <c r="B72" s="9" t="s">
        <v>1195</v>
      </c>
      <c r="C72" s="148" t="s">
        <v>340</v>
      </c>
      <c r="D72" s="56" t="s">
        <v>312</v>
      </c>
      <c r="E72" s="62" t="s">
        <v>341</v>
      </c>
      <c r="F72" s="58" t="s">
        <v>181</v>
      </c>
      <c r="G72" s="57">
        <v>0.4</v>
      </c>
      <c r="H72" s="57">
        <v>4811</v>
      </c>
      <c r="I72" s="67">
        <v>1924.4</v>
      </c>
      <c r="J72" s="57">
        <v>0.4</v>
      </c>
      <c r="K72" s="57">
        <v>0</v>
      </c>
      <c r="L72" s="67" t="s">
        <v>2193</v>
      </c>
      <c r="M72" s="57">
        <v>0</v>
      </c>
      <c r="N72" s="67" t="s">
        <v>2193</v>
      </c>
      <c r="O72" s="57">
        <v>4811</v>
      </c>
      <c r="P72" s="57">
        <v>1924.4</v>
      </c>
      <c r="Q72" s="60"/>
    </row>
    <row r="73" spans="1:31" ht="23.25" customHeight="1" x14ac:dyDescent="0.15">
      <c r="A73" s="9" t="s">
        <v>800</v>
      </c>
      <c r="B73" s="9" t="s">
        <v>1195</v>
      </c>
      <c r="C73" s="148" t="s">
        <v>369</v>
      </c>
      <c r="D73" s="56" t="s">
        <v>370</v>
      </c>
      <c r="E73" s="62" t="s">
        <v>371</v>
      </c>
      <c r="F73" s="58" t="s">
        <v>181</v>
      </c>
      <c r="G73" s="57">
        <v>2</v>
      </c>
      <c r="H73" s="57">
        <v>590</v>
      </c>
      <c r="I73" s="67">
        <v>1180</v>
      </c>
      <c r="J73" s="57">
        <v>2</v>
      </c>
      <c r="K73" s="57">
        <v>0</v>
      </c>
      <c r="L73" s="67" t="s">
        <v>2193</v>
      </c>
      <c r="M73" s="57">
        <v>0</v>
      </c>
      <c r="N73" s="67" t="s">
        <v>2193</v>
      </c>
      <c r="O73" s="57">
        <v>590</v>
      </c>
      <c r="P73" s="57">
        <v>1180</v>
      </c>
      <c r="Q73" s="60"/>
    </row>
    <row r="74" spans="1:31" ht="23.25" customHeight="1" x14ac:dyDescent="0.15">
      <c r="A74" s="9" t="s">
        <v>860</v>
      </c>
      <c r="B74" s="9" t="s">
        <v>1195</v>
      </c>
      <c r="C74" s="148" t="s">
        <v>560</v>
      </c>
      <c r="D74" s="56" t="s">
        <v>561</v>
      </c>
      <c r="E74" s="62" t="s">
        <v>562</v>
      </c>
      <c r="F74" s="58" t="s">
        <v>181</v>
      </c>
      <c r="G74" s="57">
        <v>4</v>
      </c>
      <c r="H74" s="57">
        <v>29</v>
      </c>
      <c r="I74" s="67">
        <v>116</v>
      </c>
      <c r="J74" s="57">
        <v>4</v>
      </c>
      <c r="K74" s="57">
        <v>0</v>
      </c>
      <c r="L74" s="67" t="s">
        <v>2193</v>
      </c>
      <c r="M74" s="57">
        <v>0</v>
      </c>
      <c r="N74" s="67" t="s">
        <v>2193</v>
      </c>
      <c r="O74" s="57">
        <v>29</v>
      </c>
      <c r="P74" s="57">
        <v>116</v>
      </c>
      <c r="Q74" s="60"/>
    </row>
    <row r="75" spans="1:31" ht="23.25" customHeight="1" x14ac:dyDescent="0.15">
      <c r="A75" s="9" t="s">
        <v>862</v>
      </c>
      <c r="B75" s="9" t="s">
        <v>1195</v>
      </c>
      <c r="C75" s="148" t="s">
        <v>565</v>
      </c>
      <c r="D75" s="56" t="s">
        <v>566</v>
      </c>
      <c r="E75" s="62" t="s">
        <v>567</v>
      </c>
      <c r="F75" s="58" t="s">
        <v>275</v>
      </c>
      <c r="G75" s="57">
        <v>4</v>
      </c>
      <c r="H75" s="57">
        <v>10</v>
      </c>
      <c r="I75" s="67">
        <v>40</v>
      </c>
      <c r="J75" s="57">
        <v>4</v>
      </c>
      <c r="K75" s="57">
        <v>0</v>
      </c>
      <c r="L75" s="67" t="s">
        <v>2193</v>
      </c>
      <c r="M75" s="57">
        <v>0</v>
      </c>
      <c r="N75" s="67" t="s">
        <v>2193</v>
      </c>
      <c r="O75" s="57">
        <v>10</v>
      </c>
      <c r="P75" s="57">
        <v>40</v>
      </c>
      <c r="Q75" s="60"/>
    </row>
    <row r="76" spans="1:31" ht="23.25" customHeight="1" x14ac:dyDescent="0.15">
      <c r="A76" s="9" t="s">
        <v>786</v>
      </c>
      <c r="B76" s="9" t="s">
        <v>1195</v>
      </c>
      <c r="C76" s="148" t="s">
        <v>336</v>
      </c>
      <c r="D76" s="56" t="s">
        <v>312</v>
      </c>
      <c r="E76" s="62" t="s">
        <v>337</v>
      </c>
      <c r="F76" s="58" t="s">
        <v>181</v>
      </c>
      <c r="G76" s="57">
        <v>2</v>
      </c>
      <c r="H76" s="57">
        <v>332</v>
      </c>
      <c r="I76" s="67">
        <v>664</v>
      </c>
      <c r="J76" s="57">
        <v>2</v>
      </c>
      <c r="K76" s="57">
        <v>0</v>
      </c>
      <c r="L76" s="67" t="s">
        <v>2193</v>
      </c>
      <c r="M76" s="57">
        <v>0</v>
      </c>
      <c r="N76" s="67" t="s">
        <v>2193</v>
      </c>
      <c r="O76" s="57">
        <v>332</v>
      </c>
      <c r="P76" s="57">
        <v>664</v>
      </c>
      <c r="Q76" s="60"/>
    </row>
    <row r="77" spans="1:31" ht="23.25" customHeight="1" x14ac:dyDescent="0.15">
      <c r="A77" s="9" t="s">
        <v>787</v>
      </c>
      <c r="B77" s="9" t="s">
        <v>1195</v>
      </c>
      <c r="C77" s="148" t="s">
        <v>338</v>
      </c>
      <c r="D77" s="56" t="s">
        <v>312</v>
      </c>
      <c r="E77" s="62" t="s">
        <v>339</v>
      </c>
      <c r="F77" s="58" t="s">
        <v>181</v>
      </c>
      <c r="G77" s="57">
        <v>2</v>
      </c>
      <c r="H77" s="57">
        <v>458</v>
      </c>
      <c r="I77" s="67">
        <v>916</v>
      </c>
      <c r="J77" s="57">
        <v>2</v>
      </c>
      <c r="K77" s="57">
        <v>0</v>
      </c>
      <c r="L77" s="67" t="s">
        <v>2193</v>
      </c>
      <c r="M77" s="57">
        <v>0</v>
      </c>
      <c r="N77" s="67" t="s">
        <v>2193</v>
      </c>
      <c r="O77" s="57">
        <v>458</v>
      </c>
      <c r="P77" s="57">
        <v>916</v>
      </c>
      <c r="Q77" s="60"/>
    </row>
    <row r="78" spans="1:31" ht="23.25" customHeight="1" x14ac:dyDescent="0.15">
      <c r="B78" s="9" t="s">
        <v>1646</v>
      </c>
      <c r="C78" s="148"/>
      <c r="D78" s="56" t="s">
        <v>1647</v>
      </c>
      <c r="E78" s="62"/>
      <c r="F78" s="58"/>
      <c r="G78" s="57"/>
      <c r="H78" s="57"/>
      <c r="I78" s="67">
        <v>4840</v>
      </c>
      <c r="J78" s="57"/>
      <c r="K78" s="57"/>
      <c r="L78" s="67">
        <v>0</v>
      </c>
      <c r="M78" s="57"/>
      <c r="N78" s="67">
        <v>0</v>
      </c>
      <c r="O78" s="57" t="s">
        <v>2193</v>
      </c>
      <c r="P78" s="57">
        <v>4840</v>
      </c>
      <c r="Q78" s="60"/>
      <c r="AE78" s="2">
        <f>TRUNC(SUM(AE71:AE77))</f>
        <v>0</v>
      </c>
    </row>
    <row r="79" spans="1:31" ht="23.25" customHeight="1" x14ac:dyDescent="0.15">
      <c r="C79" s="148"/>
      <c r="D79" s="56"/>
      <c r="E79" s="62"/>
      <c r="F79" s="58"/>
      <c r="G79" s="57"/>
      <c r="H79" s="57"/>
      <c r="I79" s="67"/>
      <c r="J79" s="57"/>
      <c r="K79" s="57"/>
      <c r="L79" s="67"/>
      <c r="M79" s="57"/>
      <c r="N79" s="67"/>
      <c r="O79" s="57"/>
      <c r="P79" s="57"/>
      <c r="Q79" s="60"/>
    </row>
    <row r="80" spans="1:31" ht="23.25" customHeight="1" x14ac:dyDescent="0.15">
      <c r="A80" s="9" t="s">
        <v>1707</v>
      </c>
      <c r="B80" s="9" t="s">
        <v>1674</v>
      </c>
      <c r="C80" s="148" t="s">
        <v>1708</v>
      </c>
      <c r="D80" s="287" t="s">
        <v>1706</v>
      </c>
      <c r="E80" s="289"/>
      <c r="F80" s="58"/>
      <c r="G80" s="57"/>
      <c r="H80" s="57"/>
      <c r="I80" s="67"/>
      <c r="J80" s="57"/>
      <c r="K80" s="57"/>
      <c r="L80" s="67"/>
      <c r="M80" s="57"/>
      <c r="N80" s="67"/>
      <c r="O80" s="57"/>
      <c r="P80" s="57"/>
      <c r="Q80" s="60"/>
    </row>
    <row r="81" spans="1:31" ht="23.25" customHeight="1" x14ac:dyDescent="0.15">
      <c r="A81" s="9" t="s">
        <v>788</v>
      </c>
      <c r="B81" s="9" t="s">
        <v>1199</v>
      </c>
      <c r="C81" s="148" t="s">
        <v>340</v>
      </c>
      <c r="D81" s="56" t="s">
        <v>312</v>
      </c>
      <c r="E81" s="62" t="s">
        <v>341</v>
      </c>
      <c r="F81" s="58" t="s">
        <v>181</v>
      </c>
      <c r="G81" s="57">
        <v>0.6</v>
      </c>
      <c r="H81" s="57">
        <v>4811</v>
      </c>
      <c r="I81" s="67">
        <v>2886.6</v>
      </c>
      <c r="J81" s="57">
        <v>0.6</v>
      </c>
      <c r="K81" s="57">
        <v>0</v>
      </c>
      <c r="L81" s="67" t="s">
        <v>2193</v>
      </c>
      <c r="M81" s="57">
        <v>0</v>
      </c>
      <c r="N81" s="67" t="s">
        <v>2193</v>
      </c>
      <c r="O81" s="57">
        <v>4811</v>
      </c>
      <c r="P81" s="57">
        <v>2886.6</v>
      </c>
      <c r="Q81" s="60"/>
    </row>
    <row r="82" spans="1:31" ht="23.25" customHeight="1" x14ac:dyDescent="0.15">
      <c r="A82" s="9" t="s">
        <v>857</v>
      </c>
      <c r="B82" s="9" t="s">
        <v>1199</v>
      </c>
      <c r="C82" s="148" t="s">
        <v>547</v>
      </c>
      <c r="D82" s="56" t="s">
        <v>548</v>
      </c>
      <c r="E82" s="62" t="s">
        <v>549</v>
      </c>
      <c r="F82" s="58" t="s">
        <v>550</v>
      </c>
      <c r="G82" s="57">
        <v>0.3</v>
      </c>
      <c r="H82" s="57">
        <v>874</v>
      </c>
      <c r="I82" s="67">
        <v>262.2</v>
      </c>
      <c r="J82" s="57">
        <v>0.3</v>
      </c>
      <c r="K82" s="57">
        <v>0</v>
      </c>
      <c r="L82" s="67" t="s">
        <v>2193</v>
      </c>
      <c r="M82" s="57">
        <v>0</v>
      </c>
      <c r="N82" s="67" t="s">
        <v>2193</v>
      </c>
      <c r="O82" s="57">
        <v>874</v>
      </c>
      <c r="P82" s="57">
        <v>262.2</v>
      </c>
      <c r="Q82" s="60"/>
    </row>
    <row r="83" spans="1:31" ht="23.25" customHeight="1" x14ac:dyDescent="0.15">
      <c r="B83" s="9" t="s">
        <v>1646</v>
      </c>
      <c r="C83" s="148"/>
      <c r="D83" s="56" t="s">
        <v>1647</v>
      </c>
      <c r="E83" s="62"/>
      <c r="F83" s="58"/>
      <c r="G83" s="57"/>
      <c r="H83" s="57"/>
      <c r="I83" s="67">
        <v>3148</v>
      </c>
      <c r="J83" s="57"/>
      <c r="K83" s="57"/>
      <c r="L83" s="67">
        <v>0</v>
      </c>
      <c r="M83" s="57"/>
      <c r="N83" s="67">
        <v>0</v>
      </c>
      <c r="O83" s="57" t="s">
        <v>2193</v>
      </c>
      <c r="P83" s="57">
        <v>3148</v>
      </c>
      <c r="Q83" s="60"/>
      <c r="AE83" s="2">
        <f>TRUNC(SUM(AE80:AE82))</f>
        <v>0</v>
      </c>
    </row>
    <row r="84" spans="1:31" ht="23.25" customHeight="1" x14ac:dyDescent="0.15">
      <c r="C84" s="148"/>
      <c r="D84" s="56"/>
      <c r="E84" s="62"/>
      <c r="F84" s="58"/>
      <c r="G84" s="57"/>
      <c r="H84" s="57"/>
      <c r="I84" s="67"/>
      <c r="J84" s="57"/>
      <c r="K84" s="57"/>
      <c r="L84" s="67"/>
      <c r="M84" s="57"/>
      <c r="N84" s="67"/>
      <c r="O84" s="57"/>
      <c r="P84" s="57"/>
      <c r="Q84" s="60"/>
    </row>
    <row r="85" spans="1:31" ht="23.25" customHeight="1" x14ac:dyDescent="0.15">
      <c r="A85" s="9" t="s">
        <v>1710</v>
      </c>
      <c r="B85" s="9" t="s">
        <v>1674</v>
      </c>
      <c r="C85" s="148" t="s">
        <v>1711</v>
      </c>
      <c r="D85" s="287" t="s">
        <v>1709</v>
      </c>
      <c r="E85" s="289"/>
      <c r="F85" s="58"/>
      <c r="G85" s="57"/>
      <c r="H85" s="57"/>
      <c r="I85" s="67"/>
      <c r="J85" s="57"/>
      <c r="K85" s="57"/>
      <c r="L85" s="67"/>
      <c r="M85" s="57"/>
      <c r="N85" s="67"/>
      <c r="O85" s="57"/>
      <c r="P85" s="57"/>
      <c r="Q85" s="60"/>
    </row>
    <row r="86" spans="1:31" ht="23.25" customHeight="1" x14ac:dyDescent="0.15">
      <c r="A86" s="9" t="s">
        <v>801</v>
      </c>
      <c r="B86" s="9" t="s">
        <v>1204</v>
      </c>
      <c r="C86" s="148" t="s">
        <v>373</v>
      </c>
      <c r="D86" s="56" t="s">
        <v>374</v>
      </c>
      <c r="E86" s="62" t="s">
        <v>375</v>
      </c>
      <c r="F86" s="58" t="s">
        <v>181</v>
      </c>
      <c r="G86" s="57">
        <v>1</v>
      </c>
      <c r="H86" s="57">
        <v>1220</v>
      </c>
      <c r="I86" s="67">
        <v>1220</v>
      </c>
      <c r="J86" s="57">
        <v>1</v>
      </c>
      <c r="K86" s="57">
        <v>0</v>
      </c>
      <c r="L86" s="67" t="s">
        <v>2193</v>
      </c>
      <c r="M86" s="57">
        <v>0</v>
      </c>
      <c r="N86" s="67" t="s">
        <v>2193</v>
      </c>
      <c r="O86" s="57">
        <v>1220</v>
      </c>
      <c r="P86" s="57">
        <v>1220</v>
      </c>
      <c r="Q86" s="60"/>
    </row>
    <row r="87" spans="1:31" ht="23.25" customHeight="1" x14ac:dyDescent="0.15">
      <c r="A87" s="9" t="s">
        <v>799</v>
      </c>
      <c r="B87" s="9" t="s">
        <v>1204</v>
      </c>
      <c r="C87" s="148" t="s">
        <v>367</v>
      </c>
      <c r="D87" s="56" t="s">
        <v>368</v>
      </c>
      <c r="E87" s="62" t="s">
        <v>364</v>
      </c>
      <c r="F87" s="58" t="s">
        <v>181</v>
      </c>
      <c r="G87" s="57">
        <v>1</v>
      </c>
      <c r="H87" s="57">
        <v>130</v>
      </c>
      <c r="I87" s="67">
        <v>130</v>
      </c>
      <c r="J87" s="57">
        <v>1</v>
      </c>
      <c r="K87" s="57">
        <v>0</v>
      </c>
      <c r="L87" s="67" t="s">
        <v>2193</v>
      </c>
      <c r="M87" s="57">
        <v>0</v>
      </c>
      <c r="N87" s="67" t="s">
        <v>2193</v>
      </c>
      <c r="O87" s="57">
        <v>130</v>
      </c>
      <c r="P87" s="57">
        <v>130</v>
      </c>
      <c r="Q87" s="60"/>
    </row>
    <row r="88" spans="1:31" ht="23.25" customHeight="1" x14ac:dyDescent="0.15">
      <c r="A88" s="9" t="s">
        <v>860</v>
      </c>
      <c r="B88" s="9" t="s">
        <v>1204</v>
      </c>
      <c r="C88" s="148" t="s">
        <v>560</v>
      </c>
      <c r="D88" s="56" t="s">
        <v>561</v>
      </c>
      <c r="E88" s="62" t="s">
        <v>562</v>
      </c>
      <c r="F88" s="58" t="s">
        <v>181</v>
      </c>
      <c r="G88" s="57">
        <v>1</v>
      </c>
      <c r="H88" s="57">
        <v>29</v>
      </c>
      <c r="I88" s="67">
        <v>29</v>
      </c>
      <c r="J88" s="57">
        <v>1</v>
      </c>
      <c r="K88" s="57">
        <v>0</v>
      </c>
      <c r="L88" s="67" t="s">
        <v>2193</v>
      </c>
      <c r="M88" s="57">
        <v>0</v>
      </c>
      <c r="N88" s="67" t="s">
        <v>2193</v>
      </c>
      <c r="O88" s="57">
        <v>29</v>
      </c>
      <c r="P88" s="57">
        <v>29</v>
      </c>
      <c r="Q88" s="60"/>
    </row>
    <row r="89" spans="1:31" ht="23.25" customHeight="1" x14ac:dyDescent="0.15">
      <c r="A89" s="9" t="s">
        <v>767</v>
      </c>
      <c r="B89" s="9" t="s">
        <v>1204</v>
      </c>
      <c r="C89" s="148" t="s">
        <v>291</v>
      </c>
      <c r="D89" s="56" t="s">
        <v>280</v>
      </c>
      <c r="E89" s="62" t="s">
        <v>292</v>
      </c>
      <c r="F89" s="58" t="s">
        <v>181</v>
      </c>
      <c r="G89" s="57">
        <v>1</v>
      </c>
      <c r="H89" s="57">
        <v>664</v>
      </c>
      <c r="I89" s="67">
        <v>664</v>
      </c>
      <c r="J89" s="57">
        <v>1</v>
      </c>
      <c r="K89" s="57">
        <v>0</v>
      </c>
      <c r="L89" s="67" t="s">
        <v>2193</v>
      </c>
      <c r="M89" s="57">
        <v>0</v>
      </c>
      <c r="N89" s="67" t="s">
        <v>2193</v>
      </c>
      <c r="O89" s="57">
        <v>664</v>
      </c>
      <c r="P89" s="57">
        <v>664</v>
      </c>
      <c r="Q89" s="60"/>
    </row>
    <row r="90" spans="1:31" ht="23.25" customHeight="1" x14ac:dyDescent="0.15">
      <c r="B90" s="9" t="s">
        <v>1646</v>
      </c>
      <c r="C90" s="148"/>
      <c r="D90" s="56" t="s">
        <v>1647</v>
      </c>
      <c r="E90" s="62"/>
      <c r="F90" s="58"/>
      <c r="G90" s="57"/>
      <c r="H90" s="57"/>
      <c r="I90" s="67">
        <v>2043</v>
      </c>
      <c r="J90" s="57"/>
      <c r="K90" s="57"/>
      <c r="L90" s="67">
        <v>0</v>
      </c>
      <c r="M90" s="57"/>
      <c r="N90" s="67">
        <v>0</v>
      </c>
      <c r="O90" s="57" t="s">
        <v>2193</v>
      </c>
      <c r="P90" s="57">
        <v>2043</v>
      </c>
      <c r="Q90" s="60"/>
      <c r="AE90" s="2">
        <f>TRUNC(SUM(AE85:AE89))</f>
        <v>0</v>
      </c>
    </row>
    <row r="91" spans="1:31" ht="23.25" customHeight="1" x14ac:dyDescent="0.15">
      <c r="C91" s="148"/>
      <c r="D91" s="56"/>
      <c r="E91" s="62"/>
      <c r="F91" s="58"/>
      <c r="G91" s="57"/>
      <c r="H91" s="57"/>
      <c r="I91" s="67"/>
      <c r="J91" s="57"/>
      <c r="K91" s="57"/>
      <c r="L91" s="67"/>
      <c r="M91" s="57"/>
      <c r="N91" s="67"/>
      <c r="O91" s="57"/>
      <c r="P91" s="57"/>
      <c r="Q91" s="60"/>
    </row>
    <row r="92" spans="1:31" ht="23.25" customHeight="1" x14ac:dyDescent="0.15">
      <c r="A92" s="9" t="s">
        <v>1713</v>
      </c>
      <c r="B92" s="9" t="s">
        <v>1674</v>
      </c>
      <c r="C92" s="148" t="s">
        <v>1714</v>
      </c>
      <c r="D92" s="287" t="s">
        <v>1712</v>
      </c>
      <c r="E92" s="289"/>
      <c r="F92" s="58"/>
      <c r="G92" s="57"/>
      <c r="H92" s="57"/>
      <c r="I92" s="67"/>
      <c r="J92" s="57"/>
      <c r="K92" s="57"/>
      <c r="L92" s="67"/>
      <c r="M92" s="57"/>
      <c r="N92" s="67"/>
      <c r="O92" s="57"/>
      <c r="P92" s="57"/>
      <c r="Q92" s="60"/>
    </row>
    <row r="93" spans="1:31" ht="23.25" customHeight="1" x14ac:dyDescent="0.15">
      <c r="A93" s="9" t="s">
        <v>858</v>
      </c>
      <c r="B93" s="9" t="s">
        <v>1209</v>
      </c>
      <c r="C93" s="148" t="s">
        <v>552</v>
      </c>
      <c r="D93" s="56" t="s">
        <v>553</v>
      </c>
      <c r="E93" s="62" t="s">
        <v>554</v>
      </c>
      <c r="F93" s="58" t="s">
        <v>550</v>
      </c>
      <c r="G93" s="57">
        <v>1.73</v>
      </c>
      <c r="H93" s="57">
        <v>7700</v>
      </c>
      <c r="I93" s="67">
        <v>13321</v>
      </c>
      <c r="J93" s="57">
        <v>1.73</v>
      </c>
      <c r="K93" s="57">
        <v>0</v>
      </c>
      <c r="L93" s="67" t="s">
        <v>2193</v>
      </c>
      <c r="M93" s="57">
        <v>0</v>
      </c>
      <c r="N93" s="67" t="s">
        <v>2193</v>
      </c>
      <c r="O93" s="57">
        <v>7700</v>
      </c>
      <c r="P93" s="57">
        <v>13321</v>
      </c>
      <c r="Q93" s="60"/>
    </row>
    <row r="94" spans="1:31" ht="23.25" customHeight="1" x14ac:dyDescent="0.15">
      <c r="A94" s="9" t="s">
        <v>788</v>
      </c>
      <c r="B94" s="9" t="s">
        <v>1209</v>
      </c>
      <c r="C94" s="148" t="s">
        <v>340</v>
      </c>
      <c r="D94" s="56" t="s">
        <v>312</v>
      </c>
      <c r="E94" s="62" t="s">
        <v>341</v>
      </c>
      <c r="F94" s="58" t="s">
        <v>181</v>
      </c>
      <c r="G94" s="57">
        <v>3.1110000000000002</v>
      </c>
      <c r="H94" s="57">
        <v>4811</v>
      </c>
      <c r="I94" s="67">
        <v>14967</v>
      </c>
      <c r="J94" s="57">
        <v>3.1110000000000002</v>
      </c>
      <c r="K94" s="57">
        <v>0</v>
      </c>
      <c r="L94" s="67" t="s">
        <v>2193</v>
      </c>
      <c r="M94" s="57">
        <v>0</v>
      </c>
      <c r="N94" s="67" t="s">
        <v>2193</v>
      </c>
      <c r="O94" s="57">
        <v>4811</v>
      </c>
      <c r="P94" s="57">
        <v>14967</v>
      </c>
      <c r="Q94" s="60"/>
    </row>
    <row r="95" spans="1:31" ht="23.25" customHeight="1" x14ac:dyDescent="0.15">
      <c r="A95" s="9" t="s">
        <v>857</v>
      </c>
      <c r="B95" s="9" t="s">
        <v>1209</v>
      </c>
      <c r="C95" s="148" t="s">
        <v>547</v>
      </c>
      <c r="D95" s="56" t="s">
        <v>548</v>
      </c>
      <c r="E95" s="62" t="s">
        <v>549</v>
      </c>
      <c r="F95" s="58" t="s">
        <v>550</v>
      </c>
      <c r="G95" s="57">
        <v>5</v>
      </c>
      <c r="H95" s="57">
        <v>874</v>
      </c>
      <c r="I95" s="67">
        <v>4370</v>
      </c>
      <c r="J95" s="57">
        <v>5</v>
      </c>
      <c r="K95" s="57">
        <v>0</v>
      </c>
      <c r="L95" s="67" t="s">
        <v>2193</v>
      </c>
      <c r="M95" s="57">
        <v>0</v>
      </c>
      <c r="N95" s="67" t="s">
        <v>2193</v>
      </c>
      <c r="O95" s="57">
        <v>874</v>
      </c>
      <c r="P95" s="57">
        <v>4370</v>
      </c>
      <c r="Q95" s="60"/>
    </row>
    <row r="96" spans="1:31" ht="23.25" customHeight="1" x14ac:dyDescent="0.15">
      <c r="A96" s="9" t="s">
        <v>797</v>
      </c>
      <c r="B96" s="9" t="s">
        <v>1209</v>
      </c>
      <c r="C96" s="148" t="s">
        <v>358</v>
      </c>
      <c r="D96" s="56" t="s">
        <v>359</v>
      </c>
      <c r="E96" s="62" t="s">
        <v>360</v>
      </c>
      <c r="F96" s="58" t="s">
        <v>181</v>
      </c>
      <c r="G96" s="57">
        <v>4</v>
      </c>
      <c r="H96" s="57">
        <v>1400</v>
      </c>
      <c r="I96" s="67">
        <v>5600</v>
      </c>
      <c r="J96" s="57">
        <v>4</v>
      </c>
      <c r="K96" s="57">
        <v>0</v>
      </c>
      <c r="L96" s="67" t="s">
        <v>2193</v>
      </c>
      <c r="M96" s="57">
        <v>0</v>
      </c>
      <c r="N96" s="67" t="s">
        <v>2193</v>
      </c>
      <c r="O96" s="57">
        <v>1400</v>
      </c>
      <c r="P96" s="57">
        <v>5600</v>
      </c>
      <c r="Q96" s="60"/>
    </row>
    <row r="97" spans="1:31" ht="23.25" customHeight="1" x14ac:dyDescent="0.15">
      <c r="A97" s="9" t="s">
        <v>859</v>
      </c>
      <c r="B97" s="9" t="s">
        <v>1209</v>
      </c>
      <c r="C97" s="148" t="s">
        <v>556</v>
      </c>
      <c r="D97" s="56" t="s">
        <v>557</v>
      </c>
      <c r="E97" s="62" t="s">
        <v>558</v>
      </c>
      <c r="F97" s="58" t="s">
        <v>181</v>
      </c>
      <c r="G97" s="57">
        <v>2</v>
      </c>
      <c r="H97" s="57">
        <v>246</v>
      </c>
      <c r="I97" s="67">
        <v>492</v>
      </c>
      <c r="J97" s="57">
        <v>2</v>
      </c>
      <c r="K97" s="57">
        <v>0</v>
      </c>
      <c r="L97" s="67" t="s">
        <v>2193</v>
      </c>
      <c r="M97" s="57">
        <v>0</v>
      </c>
      <c r="N97" s="67" t="s">
        <v>2193</v>
      </c>
      <c r="O97" s="57">
        <v>246</v>
      </c>
      <c r="P97" s="57">
        <v>492</v>
      </c>
      <c r="Q97" s="60"/>
    </row>
    <row r="98" spans="1:31" ht="23.25" customHeight="1" x14ac:dyDescent="0.15">
      <c r="A98" s="9" t="s">
        <v>861</v>
      </c>
      <c r="B98" s="9" t="s">
        <v>1209</v>
      </c>
      <c r="C98" s="148" t="s">
        <v>564</v>
      </c>
      <c r="D98" s="56" t="s">
        <v>561</v>
      </c>
      <c r="E98" s="62" t="s">
        <v>558</v>
      </c>
      <c r="F98" s="58" t="s">
        <v>275</v>
      </c>
      <c r="G98" s="57">
        <v>2</v>
      </c>
      <c r="H98" s="57">
        <v>29</v>
      </c>
      <c r="I98" s="67">
        <v>58</v>
      </c>
      <c r="J98" s="57">
        <v>2</v>
      </c>
      <c r="K98" s="57">
        <v>0</v>
      </c>
      <c r="L98" s="67" t="s">
        <v>2193</v>
      </c>
      <c r="M98" s="57">
        <v>0</v>
      </c>
      <c r="N98" s="67" t="s">
        <v>2193</v>
      </c>
      <c r="O98" s="57">
        <v>29</v>
      </c>
      <c r="P98" s="57">
        <v>58</v>
      </c>
      <c r="Q98" s="60"/>
    </row>
    <row r="99" spans="1:31" ht="23.25" customHeight="1" x14ac:dyDescent="0.15">
      <c r="A99" s="9" t="s">
        <v>919</v>
      </c>
      <c r="B99" s="9" t="s">
        <v>1209</v>
      </c>
      <c r="C99" s="148" t="s">
        <v>676</v>
      </c>
      <c r="D99" s="56" t="s">
        <v>70</v>
      </c>
      <c r="E99" s="62" t="s">
        <v>677</v>
      </c>
      <c r="F99" s="58" t="s">
        <v>678</v>
      </c>
      <c r="G99" s="57">
        <v>0.14399999999999999</v>
      </c>
      <c r="H99" s="57">
        <v>0</v>
      </c>
      <c r="I99" s="67" t="s">
        <v>2193</v>
      </c>
      <c r="J99" s="57">
        <v>0.14399999999999999</v>
      </c>
      <c r="K99" s="57">
        <v>268915</v>
      </c>
      <c r="L99" s="67">
        <v>38723.699999999997</v>
      </c>
      <c r="M99" s="57">
        <v>0</v>
      </c>
      <c r="N99" s="67" t="s">
        <v>2193</v>
      </c>
      <c r="O99" s="57">
        <v>268915</v>
      </c>
      <c r="P99" s="57">
        <v>38723.699999999997</v>
      </c>
      <c r="Q99" s="60"/>
      <c r="AE99" s="2">
        <f>L99</f>
        <v>38723.699999999997</v>
      </c>
    </row>
    <row r="100" spans="1:31" ht="23.25" customHeight="1" x14ac:dyDescent="0.15">
      <c r="A100" s="9" t="s">
        <v>1649</v>
      </c>
      <c r="B100" s="9" t="s">
        <v>1209</v>
      </c>
      <c r="C100" s="148" t="s">
        <v>1650</v>
      </c>
      <c r="D100" s="56" t="s">
        <v>1651</v>
      </c>
      <c r="E100" s="62" t="s">
        <v>1652</v>
      </c>
      <c r="F100" s="58" t="s">
        <v>616</v>
      </c>
      <c r="G100" s="57">
        <v>1</v>
      </c>
      <c r="H100" s="57">
        <v>1161.5999999999985</v>
      </c>
      <c r="I100" s="67">
        <v>1161.5999999999985</v>
      </c>
      <c r="J100" s="57">
        <v>1</v>
      </c>
      <c r="K100" s="57"/>
      <c r="L100" s="67" t="s">
        <v>2193</v>
      </c>
      <c r="M100" s="57"/>
      <c r="N100" s="67" t="s">
        <v>2193</v>
      </c>
      <c r="O100" s="57">
        <v>1161.5999999999985</v>
      </c>
      <c r="P100" s="57">
        <v>1161.5999999999985</v>
      </c>
      <c r="Q100" s="60"/>
    </row>
    <row r="101" spans="1:31" ht="23.25" customHeight="1" x14ac:dyDescent="0.15">
      <c r="B101" s="9" t="s">
        <v>1646</v>
      </c>
      <c r="C101" s="148"/>
      <c r="D101" s="56" t="s">
        <v>1647</v>
      </c>
      <c r="E101" s="62"/>
      <c r="F101" s="58"/>
      <c r="G101" s="57"/>
      <c r="H101" s="57"/>
      <c r="I101" s="67">
        <v>39969</v>
      </c>
      <c r="J101" s="57"/>
      <c r="K101" s="57"/>
      <c r="L101" s="67">
        <v>38723</v>
      </c>
      <c r="M101" s="57"/>
      <c r="N101" s="67">
        <v>0</v>
      </c>
      <c r="O101" s="57" t="s">
        <v>2193</v>
      </c>
      <c r="P101" s="57">
        <v>78692</v>
      </c>
      <c r="Q101" s="60"/>
      <c r="AC101" s="2">
        <f>TRUNC(AE101*옵션!$B$36/100,1)</f>
        <v>1161.5999999999999</v>
      </c>
      <c r="AD101" s="2">
        <f>TRUNC(SUM(L92:L99))</f>
        <v>38723</v>
      </c>
      <c r="AE101" s="2">
        <f>TRUNC(SUM(AE92:AE100))</f>
        <v>38723</v>
      </c>
    </row>
    <row r="102" spans="1:31" ht="23.25" customHeight="1" x14ac:dyDescent="0.15">
      <c r="C102" s="148"/>
      <c r="D102" s="56"/>
      <c r="E102" s="62"/>
      <c r="F102" s="58"/>
      <c r="G102" s="57"/>
      <c r="H102" s="57"/>
      <c r="I102" s="67"/>
      <c r="J102" s="57"/>
      <c r="K102" s="57"/>
      <c r="L102" s="67"/>
      <c r="M102" s="57"/>
      <c r="N102" s="67"/>
      <c r="O102" s="57"/>
      <c r="P102" s="57"/>
      <c r="Q102" s="60"/>
    </row>
    <row r="103" spans="1:31" ht="23.25" customHeight="1" x14ac:dyDescent="0.15">
      <c r="A103" s="9" t="s">
        <v>1716</v>
      </c>
      <c r="B103" s="9" t="s">
        <v>1674</v>
      </c>
      <c r="C103" s="148" t="s">
        <v>1717</v>
      </c>
      <c r="D103" s="287" t="s">
        <v>1715</v>
      </c>
      <c r="E103" s="289"/>
      <c r="F103" s="58"/>
      <c r="G103" s="57"/>
      <c r="H103" s="57"/>
      <c r="I103" s="67"/>
      <c r="J103" s="57"/>
      <c r="K103" s="57"/>
      <c r="L103" s="67"/>
      <c r="M103" s="57"/>
      <c r="N103" s="67"/>
      <c r="O103" s="57"/>
      <c r="P103" s="57"/>
      <c r="Q103" s="60"/>
    </row>
    <row r="104" spans="1:31" ht="23.25" customHeight="1" x14ac:dyDescent="0.15">
      <c r="A104" s="9" t="s">
        <v>864</v>
      </c>
      <c r="B104" s="9" t="s">
        <v>1214</v>
      </c>
      <c r="C104" s="148" t="s">
        <v>573</v>
      </c>
      <c r="D104" s="56" t="s">
        <v>574</v>
      </c>
      <c r="E104" s="62" t="s">
        <v>575</v>
      </c>
      <c r="F104" s="58" t="s">
        <v>576</v>
      </c>
      <c r="G104" s="57">
        <v>1</v>
      </c>
      <c r="H104" s="57">
        <v>60000</v>
      </c>
      <c r="I104" s="67">
        <v>60000</v>
      </c>
      <c r="J104" s="57">
        <v>1</v>
      </c>
      <c r="K104" s="57">
        <v>0</v>
      </c>
      <c r="L104" s="67" t="s">
        <v>2193</v>
      </c>
      <c r="M104" s="57">
        <v>0</v>
      </c>
      <c r="N104" s="67" t="s">
        <v>2193</v>
      </c>
      <c r="O104" s="57">
        <v>60000</v>
      </c>
      <c r="P104" s="57">
        <v>60000</v>
      </c>
      <c r="Q104" s="60"/>
    </row>
    <row r="105" spans="1:31" ht="23.25" customHeight="1" x14ac:dyDescent="0.15">
      <c r="A105" s="9" t="s">
        <v>927</v>
      </c>
      <c r="B105" s="9" t="s">
        <v>1214</v>
      </c>
      <c r="C105" s="148" t="s">
        <v>693</v>
      </c>
      <c r="D105" s="56" t="s">
        <v>70</v>
      </c>
      <c r="E105" s="62" t="s">
        <v>694</v>
      </c>
      <c r="F105" s="58" t="s">
        <v>678</v>
      </c>
      <c r="G105" s="57">
        <v>0.17</v>
      </c>
      <c r="H105" s="57">
        <v>0</v>
      </c>
      <c r="I105" s="67" t="s">
        <v>2193</v>
      </c>
      <c r="J105" s="57">
        <v>0.17</v>
      </c>
      <c r="K105" s="57">
        <v>252249</v>
      </c>
      <c r="L105" s="67">
        <v>42882.3</v>
      </c>
      <c r="M105" s="57">
        <v>0</v>
      </c>
      <c r="N105" s="67" t="s">
        <v>2193</v>
      </c>
      <c r="O105" s="57">
        <v>252249</v>
      </c>
      <c r="P105" s="57">
        <v>42882.3</v>
      </c>
      <c r="Q105" s="60"/>
      <c r="AE105" s="2">
        <f>L105</f>
        <v>42882.3</v>
      </c>
    </row>
    <row r="106" spans="1:31" ht="23.25" customHeight="1" x14ac:dyDescent="0.15">
      <c r="A106" s="9" t="s">
        <v>928</v>
      </c>
      <c r="B106" s="9" t="s">
        <v>1214</v>
      </c>
      <c r="C106" s="148" t="s">
        <v>695</v>
      </c>
      <c r="D106" s="56" t="s">
        <v>70</v>
      </c>
      <c r="E106" s="62" t="s">
        <v>696</v>
      </c>
      <c r="F106" s="58" t="s">
        <v>678</v>
      </c>
      <c r="G106" s="57">
        <v>0.09</v>
      </c>
      <c r="H106" s="57">
        <v>0</v>
      </c>
      <c r="I106" s="67" t="s">
        <v>2193</v>
      </c>
      <c r="J106" s="57">
        <v>0.09</v>
      </c>
      <c r="K106" s="57">
        <v>220722</v>
      </c>
      <c r="L106" s="67">
        <v>19864.900000000001</v>
      </c>
      <c r="M106" s="57">
        <v>0</v>
      </c>
      <c r="N106" s="67" t="s">
        <v>2193</v>
      </c>
      <c r="O106" s="57">
        <v>220722</v>
      </c>
      <c r="P106" s="57">
        <v>19864.900000000001</v>
      </c>
      <c r="Q106" s="60"/>
      <c r="AE106" s="2">
        <f>L106</f>
        <v>19864.900000000001</v>
      </c>
    </row>
    <row r="107" spans="1:31" ht="23.25" customHeight="1" x14ac:dyDescent="0.15">
      <c r="A107" s="9" t="s">
        <v>1649</v>
      </c>
      <c r="B107" s="9" t="s">
        <v>1214</v>
      </c>
      <c r="C107" s="148" t="s">
        <v>1650</v>
      </c>
      <c r="D107" s="56" t="s">
        <v>1651</v>
      </c>
      <c r="E107" s="62" t="s">
        <v>1652</v>
      </c>
      <c r="F107" s="58" t="s">
        <v>616</v>
      </c>
      <c r="G107" s="57">
        <v>1</v>
      </c>
      <c r="H107" s="57">
        <v>1882.4000000000015</v>
      </c>
      <c r="I107" s="67">
        <v>1882.4000000000015</v>
      </c>
      <c r="J107" s="57">
        <v>1</v>
      </c>
      <c r="K107" s="57"/>
      <c r="L107" s="67" t="s">
        <v>2193</v>
      </c>
      <c r="M107" s="57"/>
      <c r="N107" s="67" t="s">
        <v>2193</v>
      </c>
      <c r="O107" s="57">
        <v>1882.4000000000015</v>
      </c>
      <c r="P107" s="57">
        <v>1882.4000000000015</v>
      </c>
      <c r="Q107" s="60"/>
    </row>
    <row r="108" spans="1:31" ht="23.25" customHeight="1" x14ac:dyDescent="0.15">
      <c r="B108" s="9" t="s">
        <v>1646</v>
      </c>
      <c r="C108" s="148"/>
      <c r="D108" s="56" t="s">
        <v>1647</v>
      </c>
      <c r="E108" s="62"/>
      <c r="F108" s="58"/>
      <c r="G108" s="57"/>
      <c r="H108" s="57"/>
      <c r="I108" s="67">
        <v>61882</v>
      </c>
      <c r="J108" s="57"/>
      <c r="K108" s="57"/>
      <c r="L108" s="67">
        <v>62747</v>
      </c>
      <c r="M108" s="57"/>
      <c r="N108" s="67">
        <v>0</v>
      </c>
      <c r="O108" s="57" t="s">
        <v>2193</v>
      </c>
      <c r="P108" s="57">
        <v>124629</v>
      </c>
      <c r="Q108" s="60"/>
      <c r="AC108" s="2">
        <f>TRUNC(AE108*옵션!$B$36/100,1)</f>
        <v>1882.4</v>
      </c>
      <c r="AD108" s="2">
        <f>TRUNC(SUM(L103:L106))</f>
        <v>62747</v>
      </c>
      <c r="AE108" s="2">
        <f>TRUNC(SUM(AE103:AE107))</f>
        <v>62747</v>
      </c>
    </row>
    <row r="109" spans="1:31" ht="23.25" customHeight="1" x14ac:dyDescent="0.15">
      <c r="C109" s="148"/>
      <c r="D109" s="56"/>
      <c r="E109" s="62"/>
      <c r="F109" s="58"/>
      <c r="G109" s="57"/>
      <c r="H109" s="57"/>
      <c r="I109" s="67"/>
      <c r="J109" s="57"/>
      <c r="K109" s="57"/>
      <c r="L109" s="67"/>
      <c r="M109" s="57"/>
      <c r="N109" s="67"/>
      <c r="O109" s="57"/>
      <c r="P109" s="57"/>
      <c r="Q109" s="60"/>
    </row>
    <row r="110" spans="1:31" ht="23.25" customHeight="1" x14ac:dyDescent="0.15">
      <c r="A110" s="9" t="s">
        <v>1719</v>
      </c>
      <c r="B110" s="9" t="s">
        <v>1674</v>
      </c>
      <c r="C110" s="148" t="s">
        <v>1720</v>
      </c>
      <c r="D110" s="287" t="s">
        <v>1718</v>
      </c>
      <c r="E110" s="289"/>
      <c r="F110" s="58"/>
      <c r="G110" s="57"/>
      <c r="H110" s="57"/>
      <c r="I110" s="67"/>
      <c r="J110" s="57"/>
      <c r="K110" s="57"/>
      <c r="L110" s="67"/>
      <c r="M110" s="57"/>
      <c r="N110" s="67"/>
      <c r="O110" s="57"/>
      <c r="P110" s="57"/>
      <c r="Q110" s="60"/>
    </row>
    <row r="111" spans="1:31" ht="23.25" customHeight="1" x14ac:dyDescent="0.15">
      <c r="A111" s="9" t="s">
        <v>789</v>
      </c>
      <c r="B111" s="9" t="s">
        <v>1219</v>
      </c>
      <c r="C111" s="148" t="s">
        <v>342</v>
      </c>
      <c r="D111" s="56" t="s">
        <v>244</v>
      </c>
      <c r="E111" s="62" t="s">
        <v>343</v>
      </c>
      <c r="F111" s="58" t="s">
        <v>181</v>
      </c>
      <c r="G111" s="57">
        <v>1</v>
      </c>
      <c r="H111" s="57">
        <v>324</v>
      </c>
      <c r="I111" s="67">
        <v>324</v>
      </c>
      <c r="J111" s="57">
        <v>1</v>
      </c>
      <c r="K111" s="57">
        <v>0</v>
      </c>
      <c r="L111" s="67" t="s">
        <v>2193</v>
      </c>
      <c r="M111" s="57">
        <v>0</v>
      </c>
      <c r="N111" s="67" t="s">
        <v>2193</v>
      </c>
      <c r="O111" s="57">
        <v>324</v>
      </c>
      <c r="P111" s="57">
        <v>324</v>
      </c>
      <c r="Q111" s="60"/>
    </row>
    <row r="112" spans="1:31" ht="23.25" customHeight="1" x14ac:dyDescent="0.15">
      <c r="A112" s="9" t="s">
        <v>801</v>
      </c>
      <c r="B112" s="9" t="s">
        <v>1219</v>
      </c>
      <c r="C112" s="148" t="s">
        <v>373</v>
      </c>
      <c r="D112" s="56" t="s">
        <v>374</v>
      </c>
      <c r="E112" s="62" t="s">
        <v>375</v>
      </c>
      <c r="F112" s="58" t="s">
        <v>181</v>
      </c>
      <c r="G112" s="57">
        <v>1</v>
      </c>
      <c r="H112" s="57">
        <v>1220</v>
      </c>
      <c r="I112" s="67">
        <v>1220</v>
      </c>
      <c r="J112" s="57">
        <v>1</v>
      </c>
      <c r="K112" s="57">
        <v>0</v>
      </c>
      <c r="L112" s="67" t="s">
        <v>2193</v>
      </c>
      <c r="M112" s="57">
        <v>0</v>
      </c>
      <c r="N112" s="67" t="s">
        <v>2193</v>
      </c>
      <c r="O112" s="57">
        <v>1220</v>
      </c>
      <c r="P112" s="57">
        <v>1220</v>
      </c>
      <c r="Q112" s="60"/>
    </row>
    <row r="113" spans="1:31" ht="23.25" customHeight="1" x14ac:dyDescent="0.15">
      <c r="A113" s="9" t="s">
        <v>798</v>
      </c>
      <c r="B113" s="9" t="s">
        <v>1219</v>
      </c>
      <c r="C113" s="148" t="s">
        <v>362</v>
      </c>
      <c r="D113" s="56" t="s">
        <v>363</v>
      </c>
      <c r="E113" s="62" t="s">
        <v>364</v>
      </c>
      <c r="F113" s="58" t="s">
        <v>181</v>
      </c>
      <c r="G113" s="57">
        <v>1</v>
      </c>
      <c r="H113" s="57">
        <v>130</v>
      </c>
      <c r="I113" s="67">
        <v>130</v>
      </c>
      <c r="J113" s="57">
        <v>1</v>
      </c>
      <c r="K113" s="57">
        <v>0</v>
      </c>
      <c r="L113" s="67" t="s">
        <v>2193</v>
      </c>
      <c r="M113" s="57">
        <v>0</v>
      </c>
      <c r="N113" s="67" t="s">
        <v>2193</v>
      </c>
      <c r="O113" s="57">
        <v>130</v>
      </c>
      <c r="P113" s="57">
        <v>130</v>
      </c>
      <c r="Q113" s="60"/>
    </row>
    <row r="114" spans="1:31" ht="23.25" customHeight="1" x14ac:dyDescent="0.15">
      <c r="A114" s="9" t="s">
        <v>861</v>
      </c>
      <c r="B114" s="9" t="s">
        <v>1219</v>
      </c>
      <c r="C114" s="148" t="s">
        <v>564</v>
      </c>
      <c r="D114" s="56" t="s">
        <v>561</v>
      </c>
      <c r="E114" s="62" t="s">
        <v>558</v>
      </c>
      <c r="F114" s="58" t="s">
        <v>275</v>
      </c>
      <c r="G114" s="57">
        <v>2</v>
      </c>
      <c r="H114" s="57">
        <v>29</v>
      </c>
      <c r="I114" s="67">
        <v>58</v>
      </c>
      <c r="J114" s="57">
        <v>2</v>
      </c>
      <c r="K114" s="57">
        <v>0</v>
      </c>
      <c r="L114" s="67" t="s">
        <v>2193</v>
      </c>
      <c r="M114" s="57">
        <v>0</v>
      </c>
      <c r="N114" s="67" t="s">
        <v>2193</v>
      </c>
      <c r="O114" s="57">
        <v>29</v>
      </c>
      <c r="P114" s="57">
        <v>58</v>
      </c>
      <c r="Q114" s="60"/>
    </row>
    <row r="115" spans="1:31" ht="23.25" customHeight="1" x14ac:dyDescent="0.15">
      <c r="A115" s="9" t="s">
        <v>862</v>
      </c>
      <c r="B115" s="9" t="s">
        <v>1219</v>
      </c>
      <c r="C115" s="148" t="s">
        <v>565</v>
      </c>
      <c r="D115" s="56" t="s">
        <v>566</v>
      </c>
      <c r="E115" s="62" t="s">
        <v>567</v>
      </c>
      <c r="F115" s="58" t="s">
        <v>275</v>
      </c>
      <c r="G115" s="57">
        <v>2</v>
      </c>
      <c r="H115" s="57">
        <v>10</v>
      </c>
      <c r="I115" s="67">
        <v>20</v>
      </c>
      <c r="J115" s="57">
        <v>2</v>
      </c>
      <c r="K115" s="57">
        <v>0</v>
      </c>
      <c r="L115" s="67" t="s">
        <v>2193</v>
      </c>
      <c r="M115" s="57">
        <v>0</v>
      </c>
      <c r="N115" s="67" t="s">
        <v>2193</v>
      </c>
      <c r="O115" s="57">
        <v>10</v>
      </c>
      <c r="P115" s="57">
        <v>20</v>
      </c>
      <c r="Q115" s="60"/>
    </row>
    <row r="116" spans="1:31" ht="23.25" customHeight="1" x14ac:dyDescent="0.15">
      <c r="A116" s="9" t="s">
        <v>919</v>
      </c>
      <c r="B116" s="9" t="s">
        <v>1219</v>
      </c>
      <c r="C116" s="148" t="s">
        <v>676</v>
      </c>
      <c r="D116" s="56" t="s">
        <v>70</v>
      </c>
      <c r="E116" s="62" t="s">
        <v>677</v>
      </c>
      <c r="F116" s="58" t="s">
        <v>678</v>
      </c>
      <c r="G116" s="57">
        <v>5.3999999999999999E-2</v>
      </c>
      <c r="H116" s="57">
        <v>0</v>
      </c>
      <c r="I116" s="67" t="s">
        <v>2193</v>
      </c>
      <c r="J116" s="57">
        <v>5.3999999999999999E-2</v>
      </c>
      <c r="K116" s="57">
        <v>268915</v>
      </c>
      <c r="L116" s="67">
        <v>14521.4</v>
      </c>
      <c r="M116" s="57">
        <v>0</v>
      </c>
      <c r="N116" s="67" t="s">
        <v>2193</v>
      </c>
      <c r="O116" s="57">
        <v>268915</v>
      </c>
      <c r="P116" s="57">
        <v>14521.4</v>
      </c>
      <c r="Q116" s="60"/>
      <c r="AE116" s="2">
        <f>L116</f>
        <v>14521.4</v>
      </c>
    </row>
    <row r="117" spans="1:31" ht="23.25" customHeight="1" x14ac:dyDescent="0.15">
      <c r="A117" s="9" t="s">
        <v>1649</v>
      </c>
      <c r="B117" s="9" t="s">
        <v>1219</v>
      </c>
      <c r="C117" s="148" t="s">
        <v>1650</v>
      </c>
      <c r="D117" s="56" t="s">
        <v>1651</v>
      </c>
      <c r="E117" s="62" t="s">
        <v>1652</v>
      </c>
      <c r="F117" s="58" t="s">
        <v>616</v>
      </c>
      <c r="G117" s="57">
        <v>1</v>
      </c>
      <c r="H117" s="57">
        <v>435.60000000000036</v>
      </c>
      <c r="I117" s="67">
        <v>435.60000000000036</v>
      </c>
      <c r="J117" s="57">
        <v>1</v>
      </c>
      <c r="K117" s="57"/>
      <c r="L117" s="67" t="s">
        <v>2193</v>
      </c>
      <c r="M117" s="57"/>
      <c r="N117" s="67" t="s">
        <v>2193</v>
      </c>
      <c r="O117" s="57">
        <v>435.60000000000036</v>
      </c>
      <c r="P117" s="57">
        <v>435.60000000000036</v>
      </c>
      <c r="Q117" s="60"/>
    </row>
    <row r="118" spans="1:31" ht="23.25" customHeight="1" x14ac:dyDescent="0.15">
      <c r="B118" s="9" t="s">
        <v>1646</v>
      </c>
      <c r="C118" s="148"/>
      <c r="D118" s="56" t="s">
        <v>1647</v>
      </c>
      <c r="E118" s="62"/>
      <c r="F118" s="58"/>
      <c r="G118" s="57"/>
      <c r="H118" s="57"/>
      <c r="I118" s="67">
        <v>2187</v>
      </c>
      <c r="J118" s="57"/>
      <c r="K118" s="57"/>
      <c r="L118" s="67">
        <v>14521</v>
      </c>
      <c r="M118" s="57"/>
      <c r="N118" s="67">
        <v>0</v>
      </c>
      <c r="O118" s="57" t="s">
        <v>2193</v>
      </c>
      <c r="P118" s="57">
        <v>16708</v>
      </c>
      <c r="Q118" s="60"/>
      <c r="AC118" s="2">
        <f>TRUNC(AE118*옵션!$B$36/100,1)</f>
        <v>435.6</v>
      </c>
      <c r="AD118" s="2">
        <f>TRUNC(SUM(L110:L116))</f>
        <v>14521</v>
      </c>
      <c r="AE118" s="2">
        <f>TRUNC(SUM(AE110:AE117))</f>
        <v>14521</v>
      </c>
    </row>
    <row r="119" spans="1:31" ht="23.25" customHeight="1" x14ac:dyDescent="0.15">
      <c r="C119" s="148"/>
      <c r="D119" s="56"/>
      <c r="E119" s="62"/>
      <c r="F119" s="58"/>
      <c r="G119" s="57"/>
      <c r="H119" s="57"/>
      <c r="I119" s="67"/>
      <c r="J119" s="57"/>
      <c r="K119" s="57"/>
      <c r="L119" s="67"/>
      <c r="M119" s="57"/>
      <c r="N119" s="67"/>
      <c r="O119" s="57"/>
      <c r="P119" s="57"/>
      <c r="Q119" s="60"/>
    </row>
    <row r="120" spans="1:31" ht="23.25" customHeight="1" x14ac:dyDescent="0.15">
      <c r="A120" s="9" t="s">
        <v>1722</v>
      </c>
      <c r="B120" s="9" t="s">
        <v>1674</v>
      </c>
      <c r="C120" s="148" t="s">
        <v>1723</v>
      </c>
      <c r="D120" s="287" t="s">
        <v>1721</v>
      </c>
      <c r="E120" s="289"/>
      <c r="F120" s="58"/>
      <c r="G120" s="57"/>
      <c r="H120" s="57"/>
      <c r="I120" s="67"/>
      <c r="J120" s="57"/>
      <c r="K120" s="57"/>
      <c r="L120" s="67"/>
      <c r="M120" s="57"/>
      <c r="N120" s="67"/>
      <c r="O120" s="57"/>
      <c r="P120" s="57"/>
      <c r="Q120" s="60"/>
    </row>
    <row r="121" spans="1:31" ht="23.25" customHeight="1" x14ac:dyDescent="0.15">
      <c r="A121" s="9" t="s">
        <v>790</v>
      </c>
      <c r="B121" s="9" t="s">
        <v>1223</v>
      </c>
      <c r="C121" s="148" t="s">
        <v>344</v>
      </c>
      <c r="D121" s="56" t="s">
        <v>244</v>
      </c>
      <c r="E121" s="62" t="s">
        <v>345</v>
      </c>
      <c r="F121" s="58" t="s">
        <v>181</v>
      </c>
      <c r="G121" s="57">
        <v>1</v>
      </c>
      <c r="H121" s="57">
        <v>330</v>
      </c>
      <c r="I121" s="67">
        <v>330</v>
      </c>
      <c r="J121" s="57">
        <v>1</v>
      </c>
      <c r="K121" s="57">
        <v>0</v>
      </c>
      <c r="L121" s="67" t="s">
        <v>2193</v>
      </c>
      <c r="M121" s="57">
        <v>0</v>
      </c>
      <c r="N121" s="67" t="s">
        <v>2193</v>
      </c>
      <c r="O121" s="57">
        <v>330</v>
      </c>
      <c r="P121" s="57">
        <v>330</v>
      </c>
      <c r="Q121" s="60"/>
    </row>
    <row r="122" spans="1:31" ht="23.25" customHeight="1" x14ac:dyDescent="0.15">
      <c r="A122" s="9" t="s">
        <v>801</v>
      </c>
      <c r="B122" s="9" t="s">
        <v>1223</v>
      </c>
      <c r="C122" s="148" t="s">
        <v>373</v>
      </c>
      <c r="D122" s="56" t="s">
        <v>374</v>
      </c>
      <c r="E122" s="62" t="s">
        <v>375</v>
      </c>
      <c r="F122" s="58" t="s">
        <v>181</v>
      </c>
      <c r="G122" s="57">
        <v>1</v>
      </c>
      <c r="H122" s="57">
        <v>1220</v>
      </c>
      <c r="I122" s="67">
        <v>1220</v>
      </c>
      <c r="J122" s="57">
        <v>1</v>
      </c>
      <c r="K122" s="57">
        <v>0</v>
      </c>
      <c r="L122" s="67" t="s">
        <v>2193</v>
      </c>
      <c r="M122" s="57">
        <v>0</v>
      </c>
      <c r="N122" s="67" t="s">
        <v>2193</v>
      </c>
      <c r="O122" s="57">
        <v>1220</v>
      </c>
      <c r="P122" s="57">
        <v>1220</v>
      </c>
      <c r="Q122" s="60"/>
    </row>
    <row r="123" spans="1:31" ht="23.25" customHeight="1" x14ac:dyDescent="0.15">
      <c r="A123" s="9" t="s">
        <v>798</v>
      </c>
      <c r="B123" s="9" t="s">
        <v>1223</v>
      </c>
      <c r="C123" s="148" t="s">
        <v>362</v>
      </c>
      <c r="D123" s="56" t="s">
        <v>363</v>
      </c>
      <c r="E123" s="62" t="s">
        <v>364</v>
      </c>
      <c r="F123" s="58" t="s">
        <v>181</v>
      </c>
      <c r="G123" s="57">
        <v>1</v>
      </c>
      <c r="H123" s="57">
        <v>130</v>
      </c>
      <c r="I123" s="67">
        <v>130</v>
      </c>
      <c r="J123" s="57">
        <v>1</v>
      </c>
      <c r="K123" s="57">
        <v>0</v>
      </c>
      <c r="L123" s="67" t="s">
        <v>2193</v>
      </c>
      <c r="M123" s="57">
        <v>0</v>
      </c>
      <c r="N123" s="67" t="s">
        <v>2193</v>
      </c>
      <c r="O123" s="57">
        <v>130</v>
      </c>
      <c r="P123" s="57">
        <v>130</v>
      </c>
      <c r="Q123" s="60"/>
    </row>
    <row r="124" spans="1:31" ht="23.25" customHeight="1" x14ac:dyDescent="0.15">
      <c r="A124" s="9" t="s">
        <v>861</v>
      </c>
      <c r="B124" s="9" t="s">
        <v>1223</v>
      </c>
      <c r="C124" s="148" t="s">
        <v>564</v>
      </c>
      <c r="D124" s="56" t="s">
        <v>561</v>
      </c>
      <c r="E124" s="62" t="s">
        <v>558</v>
      </c>
      <c r="F124" s="58" t="s">
        <v>275</v>
      </c>
      <c r="G124" s="57">
        <v>2</v>
      </c>
      <c r="H124" s="57">
        <v>29</v>
      </c>
      <c r="I124" s="67">
        <v>58</v>
      </c>
      <c r="J124" s="57">
        <v>2</v>
      </c>
      <c r="K124" s="57">
        <v>0</v>
      </c>
      <c r="L124" s="67" t="s">
        <v>2193</v>
      </c>
      <c r="M124" s="57">
        <v>0</v>
      </c>
      <c r="N124" s="67" t="s">
        <v>2193</v>
      </c>
      <c r="O124" s="57">
        <v>29</v>
      </c>
      <c r="P124" s="57">
        <v>58</v>
      </c>
      <c r="Q124" s="60"/>
    </row>
    <row r="125" spans="1:31" ht="23.25" customHeight="1" x14ac:dyDescent="0.15">
      <c r="A125" s="9" t="s">
        <v>862</v>
      </c>
      <c r="B125" s="9" t="s">
        <v>1223</v>
      </c>
      <c r="C125" s="148" t="s">
        <v>565</v>
      </c>
      <c r="D125" s="56" t="s">
        <v>566</v>
      </c>
      <c r="E125" s="62" t="s">
        <v>567</v>
      </c>
      <c r="F125" s="58" t="s">
        <v>275</v>
      </c>
      <c r="G125" s="57">
        <v>2</v>
      </c>
      <c r="H125" s="57">
        <v>10</v>
      </c>
      <c r="I125" s="67">
        <v>20</v>
      </c>
      <c r="J125" s="57">
        <v>2</v>
      </c>
      <c r="K125" s="57">
        <v>0</v>
      </c>
      <c r="L125" s="67" t="s">
        <v>2193</v>
      </c>
      <c r="M125" s="57">
        <v>0</v>
      </c>
      <c r="N125" s="67" t="s">
        <v>2193</v>
      </c>
      <c r="O125" s="57">
        <v>10</v>
      </c>
      <c r="P125" s="57">
        <v>20</v>
      </c>
      <c r="Q125" s="60"/>
    </row>
    <row r="126" spans="1:31" ht="23.25" customHeight="1" x14ac:dyDescent="0.15">
      <c r="A126" s="9" t="s">
        <v>919</v>
      </c>
      <c r="B126" s="9" t="s">
        <v>1223</v>
      </c>
      <c r="C126" s="148" t="s">
        <v>676</v>
      </c>
      <c r="D126" s="56" t="s">
        <v>70</v>
      </c>
      <c r="E126" s="62" t="s">
        <v>677</v>
      </c>
      <c r="F126" s="58" t="s">
        <v>678</v>
      </c>
      <c r="G126" s="57">
        <v>5.3999999999999999E-2</v>
      </c>
      <c r="H126" s="57">
        <v>0</v>
      </c>
      <c r="I126" s="67" t="s">
        <v>2193</v>
      </c>
      <c r="J126" s="57">
        <v>5.3999999999999999E-2</v>
      </c>
      <c r="K126" s="57">
        <v>268915</v>
      </c>
      <c r="L126" s="67">
        <v>14521.4</v>
      </c>
      <c r="M126" s="57">
        <v>0</v>
      </c>
      <c r="N126" s="67" t="s">
        <v>2193</v>
      </c>
      <c r="O126" s="57">
        <v>268915</v>
      </c>
      <c r="P126" s="57">
        <v>14521.4</v>
      </c>
      <c r="Q126" s="60"/>
      <c r="AE126" s="2">
        <f>L126</f>
        <v>14521.4</v>
      </c>
    </row>
    <row r="127" spans="1:31" ht="23.25" customHeight="1" x14ac:dyDescent="0.15">
      <c r="A127" s="9" t="s">
        <v>1649</v>
      </c>
      <c r="B127" s="9" t="s">
        <v>1223</v>
      </c>
      <c r="C127" s="148" t="s">
        <v>1650</v>
      </c>
      <c r="D127" s="56" t="s">
        <v>1651</v>
      </c>
      <c r="E127" s="62" t="s">
        <v>1652</v>
      </c>
      <c r="F127" s="58" t="s">
        <v>616</v>
      </c>
      <c r="G127" s="57">
        <v>1</v>
      </c>
      <c r="H127" s="57">
        <v>435.60000000000036</v>
      </c>
      <c r="I127" s="67">
        <v>435.60000000000036</v>
      </c>
      <c r="J127" s="57">
        <v>1</v>
      </c>
      <c r="K127" s="57"/>
      <c r="L127" s="67" t="s">
        <v>2193</v>
      </c>
      <c r="M127" s="57"/>
      <c r="N127" s="67" t="s">
        <v>2193</v>
      </c>
      <c r="O127" s="57">
        <v>435.60000000000036</v>
      </c>
      <c r="P127" s="57">
        <v>435.60000000000036</v>
      </c>
      <c r="Q127" s="60"/>
    </row>
    <row r="128" spans="1:31" ht="23.25" customHeight="1" x14ac:dyDescent="0.15">
      <c r="B128" s="9" t="s">
        <v>1646</v>
      </c>
      <c r="C128" s="148"/>
      <c r="D128" s="56" t="s">
        <v>1647</v>
      </c>
      <c r="E128" s="62"/>
      <c r="F128" s="58"/>
      <c r="G128" s="57"/>
      <c r="H128" s="57"/>
      <c r="I128" s="67">
        <v>2193</v>
      </c>
      <c r="J128" s="57"/>
      <c r="K128" s="57"/>
      <c r="L128" s="67">
        <v>14521</v>
      </c>
      <c r="M128" s="57"/>
      <c r="N128" s="67">
        <v>0</v>
      </c>
      <c r="O128" s="57" t="s">
        <v>2193</v>
      </c>
      <c r="P128" s="57">
        <v>16714</v>
      </c>
      <c r="Q128" s="60"/>
      <c r="AC128" s="2">
        <f>TRUNC(AE128*옵션!$B$36/100,1)</f>
        <v>435.6</v>
      </c>
      <c r="AD128" s="2">
        <f>TRUNC(SUM(L120:L126))</f>
        <v>14521</v>
      </c>
      <c r="AE128" s="2">
        <f>TRUNC(SUM(AE120:AE127))</f>
        <v>14521</v>
      </c>
    </row>
    <row r="129" spans="1:31" ht="23.25" customHeight="1" x14ac:dyDescent="0.15">
      <c r="C129" s="148"/>
      <c r="D129" s="56"/>
      <c r="E129" s="62"/>
      <c r="F129" s="58"/>
      <c r="G129" s="57"/>
      <c r="H129" s="57"/>
      <c r="I129" s="67"/>
      <c r="J129" s="57"/>
      <c r="K129" s="57"/>
      <c r="L129" s="67"/>
      <c r="M129" s="57"/>
      <c r="N129" s="67"/>
      <c r="O129" s="57"/>
      <c r="P129" s="57"/>
      <c r="Q129" s="60"/>
    </row>
    <row r="130" spans="1:31" ht="23.25" customHeight="1" x14ac:dyDescent="0.15">
      <c r="A130" s="9" t="s">
        <v>1725</v>
      </c>
      <c r="B130" s="9" t="s">
        <v>1674</v>
      </c>
      <c r="C130" s="148" t="s">
        <v>1726</v>
      </c>
      <c r="D130" s="287" t="s">
        <v>1724</v>
      </c>
      <c r="E130" s="289"/>
      <c r="F130" s="58"/>
      <c r="G130" s="57"/>
      <c r="H130" s="57"/>
      <c r="I130" s="67"/>
      <c r="J130" s="57"/>
      <c r="K130" s="57"/>
      <c r="L130" s="67"/>
      <c r="M130" s="57"/>
      <c r="N130" s="67"/>
      <c r="O130" s="57"/>
      <c r="P130" s="57"/>
      <c r="Q130" s="60"/>
    </row>
    <row r="131" spans="1:31" ht="23.25" customHeight="1" x14ac:dyDescent="0.15">
      <c r="A131" s="9" t="s">
        <v>791</v>
      </c>
      <c r="B131" s="9" t="s">
        <v>1226</v>
      </c>
      <c r="C131" s="148" t="s">
        <v>346</v>
      </c>
      <c r="D131" s="56" t="s">
        <v>244</v>
      </c>
      <c r="E131" s="62" t="s">
        <v>347</v>
      </c>
      <c r="F131" s="58" t="s">
        <v>181</v>
      </c>
      <c r="G131" s="57">
        <v>1</v>
      </c>
      <c r="H131" s="57">
        <v>353</v>
      </c>
      <c r="I131" s="67">
        <v>353</v>
      </c>
      <c r="J131" s="57">
        <v>1</v>
      </c>
      <c r="K131" s="57">
        <v>0</v>
      </c>
      <c r="L131" s="67" t="s">
        <v>2193</v>
      </c>
      <c r="M131" s="57">
        <v>0</v>
      </c>
      <c r="N131" s="67" t="s">
        <v>2193</v>
      </c>
      <c r="O131" s="57">
        <v>353</v>
      </c>
      <c r="P131" s="57">
        <v>353</v>
      </c>
      <c r="Q131" s="60"/>
    </row>
    <row r="132" spans="1:31" ht="23.25" customHeight="1" x14ac:dyDescent="0.15">
      <c r="A132" s="9" t="s">
        <v>801</v>
      </c>
      <c r="B132" s="9" t="s">
        <v>1226</v>
      </c>
      <c r="C132" s="148" t="s">
        <v>373</v>
      </c>
      <c r="D132" s="56" t="s">
        <v>374</v>
      </c>
      <c r="E132" s="62" t="s">
        <v>375</v>
      </c>
      <c r="F132" s="58" t="s">
        <v>181</v>
      </c>
      <c r="G132" s="57">
        <v>1</v>
      </c>
      <c r="H132" s="57">
        <v>1220</v>
      </c>
      <c r="I132" s="67">
        <v>1220</v>
      </c>
      <c r="J132" s="57">
        <v>1</v>
      </c>
      <c r="K132" s="57">
        <v>0</v>
      </c>
      <c r="L132" s="67" t="s">
        <v>2193</v>
      </c>
      <c r="M132" s="57">
        <v>0</v>
      </c>
      <c r="N132" s="67" t="s">
        <v>2193</v>
      </c>
      <c r="O132" s="57">
        <v>1220</v>
      </c>
      <c r="P132" s="57">
        <v>1220</v>
      </c>
      <c r="Q132" s="60"/>
    </row>
    <row r="133" spans="1:31" ht="23.25" customHeight="1" x14ac:dyDescent="0.15">
      <c r="A133" s="9" t="s">
        <v>798</v>
      </c>
      <c r="B133" s="9" t="s">
        <v>1226</v>
      </c>
      <c r="C133" s="148" t="s">
        <v>362</v>
      </c>
      <c r="D133" s="56" t="s">
        <v>363</v>
      </c>
      <c r="E133" s="62" t="s">
        <v>364</v>
      </c>
      <c r="F133" s="58" t="s">
        <v>181</v>
      </c>
      <c r="G133" s="57">
        <v>1</v>
      </c>
      <c r="H133" s="57">
        <v>130</v>
      </c>
      <c r="I133" s="67">
        <v>130</v>
      </c>
      <c r="J133" s="57">
        <v>1</v>
      </c>
      <c r="K133" s="57">
        <v>0</v>
      </c>
      <c r="L133" s="67" t="s">
        <v>2193</v>
      </c>
      <c r="M133" s="57">
        <v>0</v>
      </c>
      <c r="N133" s="67" t="s">
        <v>2193</v>
      </c>
      <c r="O133" s="57">
        <v>130</v>
      </c>
      <c r="P133" s="57">
        <v>130</v>
      </c>
      <c r="Q133" s="60"/>
    </row>
    <row r="134" spans="1:31" ht="23.25" customHeight="1" x14ac:dyDescent="0.15">
      <c r="A134" s="9" t="s">
        <v>861</v>
      </c>
      <c r="B134" s="9" t="s">
        <v>1226</v>
      </c>
      <c r="C134" s="148" t="s">
        <v>564</v>
      </c>
      <c r="D134" s="56" t="s">
        <v>561</v>
      </c>
      <c r="E134" s="62" t="s">
        <v>558</v>
      </c>
      <c r="F134" s="58" t="s">
        <v>275</v>
      </c>
      <c r="G134" s="57">
        <v>2</v>
      </c>
      <c r="H134" s="57">
        <v>29</v>
      </c>
      <c r="I134" s="67">
        <v>58</v>
      </c>
      <c r="J134" s="57">
        <v>2</v>
      </c>
      <c r="K134" s="57">
        <v>0</v>
      </c>
      <c r="L134" s="67" t="s">
        <v>2193</v>
      </c>
      <c r="M134" s="57">
        <v>0</v>
      </c>
      <c r="N134" s="67" t="s">
        <v>2193</v>
      </c>
      <c r="O134" s="57">
        <v>29</v>
      </c>
      <c r="P134" s="57">
        <v>58</v>
      </c>
      <c r="Q134" s="60"/>
    </row>
    <row r="135" spans="1:31" ht="23.25" customHeight="1" x14ac:dyDescent="0.15">
      <c r="A135" s="9" t="s">
        <v>862</v>
      </c>
      <c r="B135" s="9" t="s">
        <v>1226</v>
      </c>
      <c r="C135" s="148" t="s">
        <v>565</v>
      </c>
      <c r="D135" s="56" t="s">
        <v>566</v>
      </c>
      <c r="E135" s="62" t="s">
        <v>567</v>
      </c>
      <c r="F135" s="58" t="s">
        <v>275</v>
      </c>
      <c r="G135" s="57">
        <v>2</v>
      </c>
      <c r="H135" s="57">
        <v>10</v>
      </c>
      <c r="I135" s="67">
        <v>20</v>
      </c>
      <c r="J135" s="57">
        <v>2</v>
      </c>
      <c r="K135" s="57">
        <v>0</v>
      </c>
      <c r="L135" s="67" t="s">
        <v>2193</v>
      </c>
      <c r="M135" s="57">
        <v>0</v>
      </c>
      <c r="N135" s="67" t="s">
        <v>2193</v>
      </c>
      <c r="O135" s="57">
        <v>10</v>
      </c>
      <c r="P135" s="57">
        <v>20</v>
      </c>
      <c r="Q135" s="60"/>
    </row>
    <row r="136" spans="1:31" ht="23.25" customHeight="1" x14ac:dyDescent="0.15">
      <c r="A136" s="9" t="s">
        <v>919</v>
      </c>
      <c r="B136" s="9" t="s">
        <v>1226</v>
      </c>
      <c r="C136" s="148" t="s">
        <v>676</v>
      </c>
      <c r="D136" s="56" t="s">
        <v>70</v>
      </c>
      <c r="E136" s="62" t="s">
        <v>677</v>
      </c>
      <c r="F136" s="58" t="s">
        <v>678</v>
      </c>
      <c r="G136" s="57">
        <v>5.3999999999999999E-2</v>
      </c>
      <c r="H136" s="57">
        <v>0</v>
      </c>
      <c r="I136" s="67" t="s">
        <v>2193</v>
      </c>
      <c r="J136" s="57">
        <v>5.3999999999999999E-2</v>
      </c>
      <c r="K136" s="57">
        <v>268915</v>
      </c>
      <c r="L136" s="67">
        <v>14521.4</v>
      </c>
      <c r="M136" s="57">
        <v>0</v>
      </c>
      <c r="N136" s="67" t="s">
        <v>2193</v>
      </c>
      <c r="O136" s="57">
        <v>268915</v>
      </c>
      <c r="P136" s="57">
        <v>14521.4</v>
      </c>
      <c r="Q136" s="60"/>
      <c r="AE136" s="2">
        <f>L136</f>
        <v>14521.4</v>
      </c>
    </row>
    <row r="137" spans="1:31" ht="23.25" customHeight="1" x14ac:dyDescent="0.15">
      <c r="A137" s="9" t="s">
        <v>1649</v>
      </c>
      <c r="B137" s="9" t="s">
        <v>1226</v>
      </c>
      <c r="C137" s="148" t="s">
        <v>1650</v>
      </c>
      <c r="D137" s="56" t="s">
        <v>1651</v>
      </c>
      <c r="E137" s="62" t="s">
        <v>1652</v>
      </c>
      <c r="F137" s="58" t="s">
        <v>616</v>
      </c>
      <c r="G137" s="57">
        <v>1</v>
      </c>
      <c r="H137" s="57">
        <v>435.60000000000036</v>
      </c>
      <c r="I137" s="67">
        <v>435.60000000000036</v>
      </c>
      <c r="J137" s="57">
        <v>1</v>
      </c>
      <c r="K137" s="57"/>
      <c r="L137" s="67" t="s">
        <v>2193</v>
      </c>
      <c r="M137" s="57"/>
      <c r="N137" s="67" t="s">
        <v>2193</v>
      </c>
      <c r="O137" s="57">
        <v>435.60000000000036</v>
      </c>
      <c r="P137" s="57">
        <v>435.60000000000036</v>
      </c>
      <c r="Q137" s="60"/>
    </row>
    <row r="138" spans="1:31" ht="23.25" customHeight="1" x14ac:dyDescent="0.15">
      <c r="B138" s="9" t="s">
        <v>1646</v>
      </c>
      <c r="C138" s="148"/>
      <c r="D138" s="56" t="s">
        <v>1647</v>
      </c>
      <c r="E138" s="62"/>
      <c r="F138" s="58"/>
      <c r="G138" s="57"/>
      <c r="H138" s="57"/>
      <c r="I138" s="67">
        <v>2216</v>
      </c>
      <c r="J138" s="57"/>
      <c r="K138" s="57"/>
      <c r="L138" s="67">
        <v>14521</v>
      </c>
      <c r="M138" s="57"/>
      <c r="N138" s="67">
        <v>0</v>
      </c>
      <c r="O138" s="57" t="s">
        <v>2193</v>
      </c>
      <c r="P138" s="57">
        <v>16737</v>
      </c>
      <c r="Q138" s="60"/>
      <c r="AC138" s="2">
        <f>TRUNC(AE138*옵션!$B$36/100,1)</f>
        <v>435.6</v>
      </c>
      <c r="AD138" s="2">
        <f>TRUNC(SUM(L130:L136))</f>
        <v>14521</v>
      </c>
      <c r="AE138" s="2">
        <f>TRUNC(SUM(AE130:AE137))</f>
        <v>14521</v>
      </c>
    </row>
    <row r="139" spans="1:31" ht="23.25" customHeight="1" x14ac:dyDescent="0.15">
      <c r="C139" s="148"/>
      <c r="D139" s="56"/>
      <c r="E139" s="62"/>
      <c r="F139" s="58"/>
      <c r="G139" s="57"/>
      <c r="H139" s="57"/>
      <c r="I139" s="67"/>
      <c r="J139" s="57"/>
      <c r="K139" s="57"/>
      <c r="L139" s="67"/>
      <c r="M139" s="57"/>
      <c r="N139" s="67"/>
      <c r="O139" s="57"/>
      <c r="P139" s="57"/>
      <c r="Q139" s="60"/>
    </row>
    <row r="140" spans="1:31" ht="23.25" customHeight="1" x14ac:dyDescent="0.15">
      <c r="A140" s="9" t="s">
        <v>1728</v>
      </c>
      <c r="B140" s="9" t="s">
        <v>1674</v>
      </c>
      <c r="C140" s="148" t="s">
        <v>1729</v>
      </c>
      <c r="D140" s="287" t="s">
        <v>1727</v>
      </c>
      <c r="E140" s="289"/>
      <c r="F140" s="58"/>
      <c r="G140" s="57"/>
      <c r="H140" s="57"/>
      <c r="I140" s="67"/>
      <c r="J140" s="57"/>
      <c r="K140" s="57"/>
      <c r="L140" s="67"/>
      <c r="M140" s="57"/>
      <c r="N140" s="67"/>
      <c r="O140" s="57"/>
      <c r="P140" s="57"/>
      <c r="Q140" s="60"/>
    </row>
    <row r="141" spans="1:31" ht="23.25" customHeight="1" x14ac:dyDescent="0.15">
      <c r="A141" s="9" t="s">
        <v>792</v>
      </c>
      <c r="B141" s="9" t="s">
        <v>1229</v>
      </c>
      <c r="C141" s="148" t="s">
        <v>348</v>
      </c>
      <c r="D141" s="56" t="s">
        <v>244</v>
      </c>
      <c r="E141" s="62" t="s">
        <v>349</v>
      </c>
      <c r="F141" s="58" t="s">
        <v>181</v>
      </c>
      <c r="G141" s="57">
        <v>1</v>
      </c>
      <c r="H141" s="57">
        <v>378</v>
      </c>
      <c r="I141" s="67">
        <v>378</v>
      </c>
      <c r="J141" s="57">
        <v>1</v>
      </c>
      <c r="K141" s="57">
        <v>0</v>
      </c>
      <c r="L141" s="67" t="s">
        <v>2193</v>
      </c>
      <c r="M141" s="57">
        <v>0</v>
      </c>
      <c r="N141" s="67" t="s">
        <v>2193</v>
      </c>
      <c r="O141" s="57">
        <v>378</v>
      </c>
      <c r="P141" s="57">
        <v>378</v>
      </c>
      <c r="Q141" s="60"/>
    </row>
    <row r="142" spans="1:31" ht="23.25" customHeight="1" x14ac:dyDescent="0.15">
      <c r="A142" s="9" t="s">
        <v>801</v>
      </c>
      <c r="B142" s="9" t="s">
        <v>1229</v>
      </c>
      <c r="C142" s="148" t="s">
        <v>373</v>
      </c>
      <c r="D142" s="56" t="s">
        <v>374</v>
      </c>
      <c r="E142" s="62" t="s">
        <v>375</v>
      </c>
      <c r="F142" s="58" t="s">
        <v>181</v>
      </c>
      <c r="G142" s="57">
        <v>1</v>
      </c>
      <c r="H142" s="57">
        <v>1220</v>
      </c>
      <c r="I142" s="67">
        <v>1220</v>
      </c>
      <c r="J142" s="57">
        <v>1</v>
      </c>
      <c r="K142" s="57">
        <v>0</v>
      </c>
      <c r="L142" s="67" t="s">
        <v>2193</v>
      </c>
      <c r="M142" s="57">
        <v>0</v>
      </c>
      <c r="N142" s="67" t="s">
        <v>2193</v>
      </c>
      <c r="O142" s="57">
        <v>1220</v>
      </c>
      <c r="P142" s="57">
        <v>1220</v>
      </c>
      <c r="Q142" s="60"/>
    </row>
    <row r="143" spans="1:31" ht="23.25" customHeight="1" x14ac:dyDescent="0.15">
      <c r="A143" s="9" t="s">
        <v>798</v>
      </c>
      <c r="B143" s="9" t="s">
        <v>1229</v>
      </c>
      <c r="C143" s="148" t="s">
        <v>362</v>
      </c>
      <c r="D143" s="56" t="s">
        <v>363</v>
      </c>
      <c r="E143" s="62" t="s">
        <v>364</v>
      </c>
      <c r="F143" s="58" t="s">
        <v>181</v>
      </c>
      <c r="G143" s="57">
        <v>1</v>
      </c>
      <c r="H143" s="57">
        <v>130</v>
      </c>
      <c r="I143" s="67">
        <v>130</v>
      </c>
      <c r="J143" s="57">
        <v>1</v>
      </c>
      <c r="K143" s="57">
        <v>0</v>
      </c>
      <c r="L143" s="67" t="s">
        <v>2193</v>
      </c>
      <c r="M143" s="57">
        <v>0</v>
      </c>
      <c r="N143" s="67" t="s">
        <v>2193</v>
      </c>
      <c r="O143" s="57">
        <v>130</v>
      </c>
      <c r="P143" s="57">
        <v>130</v>
      </c>
      <c r="Q143" s="60"/>
    </row>
    <row r="144" spans="1:31" ht="23.25" customHeight="1" x14ac:dyDescent="0.15">
      <c r="A144" s="9" t="s">
        <v>861</v>
      </c>
      <c r="B144" s="9" t="s">
        <v>1229</v>
      </c>
      <c r="C144" s="148" t="s">
        <v>564</v>
      </c>
      <c r="D144" s="56" t="s">
        <v>561</v>
      </c>
      <c r="E144" s="62" t="s">
        <v>558</v>
      </c>
      <c r="F144" s="58" t="s">
        <v>275</v>
      </c>
      <c r="G144" s="57">
        <v>2</v>
      </c>
      <c r="H144" s="57">
        <v>29</v>
      </c>
      <c r="I144" s="67">
        <v>58</v>
      </c>
      <c r="J144" s="57">
        <v>2</v>
      </c>
      <c r="K144" s="57">
        <v>0</v>
      </c>
      <c r="L144" s="67" t="s">
        <v>2193</v>
      </c>
      <c r="M144" s="57">
        <v>0</v>
      </c>
      <c r="N144" s="67" t="s">
        <v>2193</v>
      </c>
      <c r="O144" s="57">
        <v>29</v>
      </c>
      <c r="P144" s="57">
        <v>58</v>
      </c>
      <c r="Q144" s="60"/>
    </row>
    <row r="145" spans="1:31" ht="23.25" customHeight="1" x14ac:dyDescent="0.15">
      <c r="A145" s="9" t="s">
        <v>862</v>
      </c>
      <c r="B145" s="9" t="s">
        <v>1229</v>
      </c>
      <c r="C145" s="148" t="s">
        <v>565</v>
      </c>
      <c r="D145" s="56" t="s">
        <v>566</v>
      </c>
      <c r="E145" s="62" t="s">
        <v>567</v>
      </c>
      <c r="F145" s="58" t="s">
        <v>275</v>
      </c>
      <c r="G145" s="57">
        <v>2</v>
      </c>
      <c r="H145" s="57">
        <v>10</v>
      </c>
      <c r="I145" s="67">
        <v>20</v>
      </c>
      <c r="J145" s="57">
        <v>2</v>
      </c>
      <c r="K145" s="57">
        <v>0</v>
      </c>
      <c r="L145" s="67" t="s">
        <v>2193</v>
      </c>
      <c r="M145" s="57">
        <v>0</v>
      </c>
      <c r="N145" s="67" t="s">
        <v>2193</v>
      </c>
      <c r="O145" s="57">
        <v>10</v>
      </c>
      <c r="P145" s="57">
        <v>20</v>
      </c>
      <c r="Q145" s="60"/>
    </row>
    <row r="146" spans="1:31" ht="23.25" customHeight="1" x14ac:dyDescent="0.15">
      <c r="A146" s="9" t="s">
        <v>919</v>
      </c>
      <c r="B146" s="9" t="s">
        <v>1229</v>
      </c>
      <c r="C146" s="148" t="s">
        <v>676</v>
      </c>
      <c r="D146" s="56" t="s">
        <v>70</v>
      </c>
      <c r="E146" s="62" t="s">
        <v>677</v>
      </c>
      <c r="F146" s="58" t="s">
        <v>678</v>
      </c>
      <c r="G146" s="57">
        <v>5.3999999999999999E-2</v>
      </c>
      <c r="H146" s="57">
        <v>0</v>
      </c>
      <c r="I146" s="67" t="s">
        <v>2193</v>
      </c>
      <c r="J146" s="57">
        <v>5.3999999999999999E-2</v>
      </c>
      <c r="K146" s="57">
        <v>268915</v>
      </c>
      <c r="L146" s="67">
        <v>14521.4</v>
      </c>
      <c r="M146" s="57">
        <v>0</v>
      </c>
      <c r="N146" s="67" t="s">
        <v>2193</v>
      </c>
      <c r="O146" s="57">
        <v>268915</v>
      </c>
      <c r="P146" s="57">
        <v>14521.4</v>
      </c>
      <c r="Q146" s="60"/>
      <c r="AE146" s="2">
        <f>L146</f>
        <v>14521.4</v>
      </c>
    </row>
    <row r="147" spans="1:31" ht="23.25" customHeight="1" x14ac:dyDescent="0.15">
      <c r="A147" s="9" t="s">
        <v>1649</v>
      </c>
      <c r="B147" s="9" t="s">
        <v>1229</v>
      </c>
      <c r="C147" s="148" t="s">
        <v>1650</v>
      </c>
      <c r="D147" s="56" t="s">
        <v>1651</v>
      </c>
      <c r="E147" s="62" t="s">
        <v>1652</v>
      </c>
      <c r="F147" s="58" t="s">
        <v>616</v>
      </c>
      <c r="G147" s="57">
        <v>1</v>
      </c>
      <c r="H147" s="57">
        <v>435.60000000000036</v>
      </c>
      <c r="I147" s="67">
        <v>435.60000000000036</v>
      </c>
      <c r="J147" s="57">
        <v>1</v>
      </c>
      <c r="K147" s="57"/>
      <c r="L147" s="67" t="s">
        <v>2193</v>
      </c>
      <c r="M147" s="57"/>
      <c r="N147" s="67" t="s">
        <v>2193</v>
      </c>
      <c r="O147" s="57">
        <v>435.60000000000036</v>
      </c>
      <c r="P147" s="57">
        <v>435.60000000000036</v>
      </c>
      <c r="Q147" s="60"/>
    </row>
    <row r="148" spans="1:31" ht="23.25" customHeight="1" x14ac:dyDescent="0.15">
      <c r="B148" s="9" t="s">
        <v>1646</v>
      </c>
      <c r="C148" s="148"/>
      <c r="D148" s="56" t="s">
        <v>1647</v>
      </c>
      <c r="E148" s="62"/>
      <c r="F148" s="58"/>
      <c r="G148" s="57"/>
      <c r="H148" s="57"/>
      <c r="I148" s="67">
        <v>2241</v>
      </c>
      <c r="J148" s="57"/>
      <c r="K148" s="57"/>
      <c r="L148" s="67">
        <v>14521</v>
      </c>
      <c r="M148" s="57"/>
      <c r="N148" s="67">
        <v>0</v>
      </c>
      <c r="O148" s="57" t="s">
        <v>2193</v>
      </c>
      <c r="P148" s="57">
        <v>16762</v>
      </c>
      <c r="Q148" s="60"/>
      <c r="AC148" s="2">
        <f>TRUNC(AE148*옵션!$B$36/100,1)</f>
        <v>435.6</v>
      </c>
      <c r="AD148" s="2">
        <f>TRUNC(SUM(L140:L146))</f>
        <v>14521</v>
      </c>
      <c r="AE148" s="2">
        <f>TRUNC(SUM(AE140:AE147))</f>
        <v>14521</v>
      </c>
    </row>
    <row r="149" spans="1:31" ht="23.25" customHeight="1" x14ac:dyDescent="0.15">
      <c r="C149" s="148"/>
      <c r="D149" s="56"/>
      <c r="E149" s="62"/>
      <c r="F149" s="58"/>
      <c r="G149" s="57"/>
      <c r="H149" s="57"/>
      <c r="I149" s="67"/>
      <c r="J149" s="57"/>
      <c r="K149" s="57"/>
      <c r="L149" s="67"/>
      <c r="M149" s="57"/>
      <c r="N149" s="67"/>
      <c r="O149" s="57"/>
      <c r="P149" s="57"/>
      <c r="Q149" s="60"/>
    </row>
    <row r="150" spans="1:31" ht="23.25" customHeight="1" x14ac:dyDescent="0.15">
      <c r="A150" s="9" t="s">
        <v>1731</v>
      </c>
      <c r="B150" s="9" t="s">
        <v>1674</v>
      </c>
      <c r="C150" s="148" t="s">
        <v>1732</v>
      </c>
      <c r="D150" s="287" t="s">
        <v>1730</v>
      </c>
      <c r="E150" s="289"/>
      <c r="F150" s="58"/>
      <c r="G150" s="57"/>
      <c r="H150" s="57"/>
      <c r="I150" s="67"/>
      <c r="J150" s="57"/>
      <c r="K150" s="57"/>
      <c r="L150" s="67"/>
      <c r="M150" s="57"/>
      <c r="N150" s="67"/>
      <c r="O150" s="57"/>
      <c r="P150" s="57"/>
      <c r="Q150" s="60"/>
    </row>
    <row r="151" spans="1:31" ht="23.25" customHeight="1" x14ac:dyDescent="0.15">
      <c r="A151" s="9" t="s">
        <v>793</v>
      </c>
      <c r="B151" s="9" t="s">
        <v>1232</v>
      </c>
      <c r="C151" s="148" t="s">
        <v>350</v>
      </c>
      <c r="D151" s="56" t="s">
        <v>244</v>
      </c>
      <c r="E151" s="62" t="s">
        <v>351</v>
      </c>
      <c r="F151" s="58" t="s">
        <v>181</v>
      </c>
      <c r="G151" s="57">
        <v>1</v>
      </c>
      <c r="H151" s="57">
        <v>405</v>
      </c>
      <c r="I151" s="67">
        <v>405</v>
      </c>
      <c r="J151" s="57">
        <v>1</v>
      </c>
      <c r="K151" s="57">
        <v>0</v>
      </c>
      <c r="L151" s="67" t="s">
        <v>2193</v>
      </c>
      <c r="M151" s="57">
        <v>0</v>
      </c>
      <c r="N151" s="67" t="s">
        <v>2193</v>
      </c>
      <c r="O151" s="57">
        <v>405</v>
      </c>
      <c r="P151" s="57">
        <v>405</v>
      </c>
      <c r="Q151" s="60"/>
    </row>
    <row r="152" spans="1:31" ht="23.25" customHeight="1" x14ac:dyDescent="0.15">
      <c r="A152" s="9" t="s">
        <v>801</v>
      </c>
      <c r="B152" s="9" t="s">
        <v>1232</v>
      </c>
      <c r="C152" s="148" t="s">
        <v>373</v>
      </c>
      <c r="D152" s="56" t="s">
        <v>374</v>
      </c>
      <c r="E152" s="62" t="s">
        <v>375</v>
      </c>
      <c r="F152" s="58" t="s">
        <v>181</v>
      </c>
      <c r="G152" s="57">
        <v>1</v>
      </c>
      <c r="H152" s="57">
        <v>1220</v>
      </c>
      <c r="I152" s="67">
        <v>1220</v>
      </c>
      <c r="J152" s="57">
        <v>1</v>
      </c>
      <c r="K152" s="57">
        <v>0</v>
      </c>
      <c r="L152" s="67" t="s">
        <v>2193</v>
      </c>
      <c r="M152" s="57">
        <v>0</v>
      </c>
      <c r="N152" s="67" t="s">
        <v>2193</v>
      </c>
      <c r="O152" s="57">
        <v>1220</v>
      </c>
      <c r="P152" s="57">
        <v>1220</v>
      </c>
      <c r="Q152" s="60"/>
    </row>
    <row r="153" spans="1:31" ht="23.25" customHeight="1" x14ac:dyDescent="0.15">
      <c r="A153" s="9" t="s">
        <v>798</v>
      </c>
      <c r="B153" s="9" t="s">
        <v>1232</v>
      </c>
      <c r="C153" s="148" t="s">
        <v>362</v>
      </c>
      <c r="D153" s="56" t="s">
        <v>363</v>
      </c>
      <c r="E153" s="62" t="s">
        <v>364</v>
      </c>
      <c r="F153" s="58" t="s">
        <v>181</v>
      </c>
      <c r="G153" s="57">
        <v>1</v>
      </c>
      <c r="H153" s="57">
        <v>130</v>
      </c>
      <c r="I153" s="67">
        <v>130</v>
      </c>
      <c r="J153" s="57">
        <v>1</v>
      </c>
      <c r="K153" s="57">
        <v>0</v>
      </c>
      <c r="L153" s="67" t="s">
        <v>2193</v>
      </c>
      <c r="M153" s="57">
        <v>0</v>
      </c>
      <c r="N153" s="67" t="s">
        <v>2193</v>
      </c>
      <c r="O153" s="57">
        <v>130</v>
      </c>
      <c r="P153" s="57">
        <v>130</v>
      </c>
      <c r="Q153" s="60"/>
    </row>
    <row r="154" spans="1:31" ht="23.25" customHeight="1" x14ac:dyDescent="0.15">
      <c r="A154" s="9" t="s">
        <v>861</v>
      </c>
      <c r="B154" s="9" t="s">
        <v>1232</v>
      </c>
      <c r="C154" s="148" t="s">
        <v>564</v>
      </c>
      <c r="D154" s="56" t="s">
        <v>561</v>
      </c>
      <c r="E154" s="62" t="s">
        <v>558</v>
      </c>
      <c r="F154" s="58" t="s">
        <v>275</v>
      </c>
      <c r="G154" s="57">
        <v>2</v>
      </c>
      <c r="H154" s="57">
        <v>29</v>
      </c>
      <c r="I154" s="67">
        <v>58</v>
      </c>
      <c r="J154" s="57">
        <v>2</v>
      </c>
      <c r="K154" s="57">
        <v>0</v>
      </c>
      <c r="L154" s="67" t="s">
        <v>2193</v>
      </c>
      <c r="M154" s="57">
        <v>0</v>
      </c>
      <c r="N154" s="67" t="s">
        <v>2193</v>
      </c>
      <c r="O154" s="57">
        <v>29</v>
      </c>
      <c r="P154" s="57">
        <v>58</v>
      </c>
      <c r="Q154" s="60"/>
    </row>
    <row r="155" spans="1:31" ht="23.25" customHeight="1" x14ac:dyDescent="0.15">
      <c r="A155" s="9" t="s">
        <v>862</v>
      </c>
      <c r="B155" s="9" t="s">
        <v>1232</v>
      </c>
      <c r="C155" s="148" t="s">
        <v>565</v>
      </c>
      <c r="D155" s="56" t="s">
        <v>566</v>
      </c>
      <c r="E155" s="62" t="s">
        <v>567</v>
      </c>
      <c r="F155" s="58" t="s">
        <v>275</v>
      </c>
      <c r="G155" s="57">
        <v>2</v>
      </c>
      <c r="H155" s="57">
        <v>10</v>
      </c>
      <c r="I155" s="67">
        <v>20</v>
      </c>
      <c r="J155" s="57">
        <v>2</v>
      </c>
      <c r="K155" s="57">
        <v>0</v>
      </c>
      <c r="L155" s="67" t="s">
        <v>2193</v>
      </c>
      <c r="M155" s="57">
        <v>0</v>
      </c>
      <c r="N155" s="67" t="s">
        <v>2193</v>
      </c>
      <c r="O155" s="57">
        <v>10</v>
      </c>
      <c r="P155" s="57">
        <v>20</v>
      </c>
      <c r="Q155" s="60"/>
    </row>
    <row r="156" spans="1:31" ht="23.25" customHeight="1" x14ac:dyDescent="0.15">
      <c r="A156" s="9" t="s">
        <v>919</v>
      </c>
      <c r="B156" s="9" t="s">
        <v>1232</v>
      </c>
      <c r="C156" s="148" t="s">
        <v>676</v>
      </c>
      <c r="D156" s="56" t="s">
        <v>70</v>
      </c>
      <c r="E156" s="62" t="s">
        <v>677</v>
      </c>
      <c r="F156" s="58" t="s">
        <v>678</v>
      </c>
      <c r="G156" s="57">
        <v>5.3999999999999999E-2</v>
      </c>
      <c r="H156" s="57">
        <v>0</v>
      </c>
      <c r="I156" s="67" t="s">
        <v>2193</v>
      </c>
      <c r="J156" s="57">
        <v>5.3999999999999999E-2</v>
      </c>
      <c r="K156" s="57">
        <v>268915</v>
      </c>
      <c r="L156" s="67">
        <v>14521.4</v>
      </c>
      <c r="M156" s="57">
        <v>0</v>
      </c>
      <c r="N156" s="67" t="s">
        <v>2193</v>
      </c>
      <c r="O156" s="57">
        <v>268915</v>
      </c>
      <c r="P156" s="57">
        <v>14521.4</v>
      </c>
      <c r="Q156" s="60"/>
      <c r="AE156" s="2">
        <f>L156</f>
        <v>14521.4</v>
      </c>
    </row>
    <row r="157" spans="1:31" ht="23.25" customHeight="1" x14ac:dyDescent="0.15">
      <c r="A157" s="9" t="s">
        <v>1649</v>
      </c>
      <c r="B157" s="9" t="s">
        <v>1232</v>
      </c>
      <c r="C157" s="148" t="s">
        <v>1650</v>
      </c>
      <c r="D157" s="56" t="s">
        <v>1651</v>
      </c>
      <c r="E157" s="62" t="s">
        <v>1652</v>
      </c>
      <c r="F157" s="58" t="s">
        <v>616</v>
      </c>
      <c r="G157" s="57">
        <v>1</v>
      </c>
      <c r="H157" s="57">
        <v>435.60000000000036</v>
      </c>
      <c r="I157" s="67">
        <v>435.60000000000036</v>
      </c>
      <c r="J157" s="57">
        <v>1</v>
      </c>
      <c r="K157" s="57"/>
      <c r="L157" s="67" t="s">
        <v>2193</v>
      </c>
      <c r="M157" s="57"/>
      <c r="N157" s="67" t="s">
        <v>2193</v>
      </c>
      <c r="O157" s="57">
        <v>435.60000000000036</v>
      </c>
      <c r="P157" s="57">
        <v>435.60000000000036</v>
      </c>
      <c r="Q157" s="60"/>
    </row>
    <row r="158" spans="1:31" ht="23.25" customHeight="1" x14ac:dyDescent="0.15">
      <c r="B158" s="9" t="s">
        <v>1646</v>
      </c>
      <c r="C158" s="148"/>
      <c r="D158" s="56" t="s">
        <v>1647</v>
      </c>
      <c r="E158" s="62"/>
      <c r="F158" s="58"/>
      <c r="G158" s="57"/>
      <c r="H158" s="57"/>
      <c r="I158" s="67">
        <v>2268</v>
      </c>
      <c r="J158" s="57"/>
      <c r="K158" s="57"/>
      <c r="L158" s="67">
        <v>14521</v>
      </c>
      <c r="M158" s="57"/>
      <c r="N158" s="67">
        <v>0</v>
      </c>
      <c r="O158" s="57" t="s">
        <v>2193</v>
      </c>
      <c r="P158" s="57">
        <v>16789</v>
      </c>
      <c r="Q158" s="60"/>
      <c r="AC158" s="2">
        <f>TRUNC(AE158*옵션!$B$36/100,1)</f>
        <v>435.6</v>
      </c>
      <c r="AD158" s="2">
        <f>TRUNC(SUM(L150:L156))</f>
        <v>14521</v>
      </c>
      <c r="AE158" s="2">
        <f>TRUNC(SUM(AE150:AE157))</f>
        <v>14521</v>
      </c>
    </row>
    <row r="159" spans="1:31" ht="23.25" customHeight="1" x14ac:dyDescent="0.15">
      <c r="C159" s="148"/>
      <c r="D159" s="56"/>
      <c r="E159" s="62"/>
      <c r="F159" s="58"/>
      <c r="G159" s="57"/>
      <c r="H159" s="57"/>
      <c r="I159" s="67"/>
      <c r="J159" s="57"/>
      <c r="K159" s="57"/>
      <c r="L159" s="67"/>
      <c r="M159" s="57"/>
      <c r="N159" s="67"/>
      <c r="O159" s="57"/>
      <c r="P159" s="57"/>
      <c r="Q159" s="60"/>
    </row>
    <row r="160" spans="1:31" ht="23.25" customHeight="1" x14ac:dyDescent="0.15">
      <c r="A160" s="9" t="s">
        <v>1734</v>
      </c>
      <c r="B160" s="9" t="s">
        <v>1674</v>
      </c>
      <c r="C160" s="148" t="s">
        <v>1735</v>
      </c>
      <c r="D160" s="287" t="s">
        <v>1733</v>
      </c>
      <c r="E160" s="289"/>
      <c r="F160" s="58"/>
      <c r="G160" s="57"/>
      <c r="H160" s="57"/>
      <c r="I160" s="67"/>
      <c r="J160" s="57"/>
      <c r="K160" s="57"/>
      <c r="L160" s="67"/>
      <c r="M160" s="57"/>
      <c r="N160" s="67"/>
      <c r="O160" s="57"/>
      <c r="P160" s="57"/>
      <c r="Q160" s="60"/>
    </row>
    <row r="161" spans="1:31" ht="23.25" customHeight="1" x14ac:dyDescent="0.15">
      <c r="A161" s="9" t="s">
        <v>794</v>
      </c>
      <c r="B161" s="9" t="s">
        <v>1235</v>
      </c>
      <c r="C161" s="148" t="s">
        <v>352</v>
      </c>
      <c r="D161" s="56" t="s">
        <v>244</v>
      </c>
      <c r="E161" s="62" t="s">
        <v>353</v>
      </c>
      <c r="F161" s="58" t="s">
        <v>181</v>
      </c>
      <c r="G161" s="57">
        <v>1</v>
      </c>
      <c r="H161" s="57">
        <v>586</v>
      </c>
      <c r="I161" s="67">
        <v>586</v>
      </c>
      <c r="J161" s="57">
        <v>1</v>
      </c>
      <c r="K161" s="57">
        <v>0</v>
      </c>
      <c r="L161" s="67" t="s">
        <v>2193</v>
      </c>
      <c r="M161" s="57">
        <v>0</v>
      </c>
      <c r="N161" s="67" t="s">
        <v>2193</v>
      </c>
      <c r="O161" s="57">
        <v>586</v>
      </c>
      <c r="P161" s="57">
        <v>586</v>
      </c>
      <c r="Q161" s="60"/>
    </row>
    <row r="162" spans="1:31" ht="23.25" customHeight="1" x14ac:dyDescent="0.15">
      <c r="A162" s="9" t="s">
        <v>801</v>
      </c>
      <c r="B162" s="9" t="s">
        <v>1235</v>
      </c>
      <c r="C162" s="148" t="s">
        <v>373</v>
      </c>
      <c r="D162" s="56" t="s">
        <v>374</v>
      </c>
      <c r="E162" s="62" t="s">
        <v>375</v>
      </c>
      <c r="F162" s="58" t="s">
        <v>181</v>
      </c>
      <c r="G162" s="57">
        <v>1</v>
      </c>
      <c r="H162" s="57">
        <v>1220</v>
      </c>
      <c r="I162" s="67">
        <v>1220</v>
      </c>
      <c r="J162" s="57">
        <v>1</v>
      </c>
      <c r="K162" s="57">
        <v>0</v>
      </c>
      <c r="L162" s="67" t="s">
        <v>2193</v>
      </c>
      <c r="M162" s="57">
        <v>0</v>
      </c>
      <c r="N162" s="67" t="s">
        <v>2193</v>
      </c>
      <c r="O162" s="57">
        <v>1220</v>
      </c>
      <c r="P162" s="57">
        <v>1220</v>
      </c>
      <c r="Q162" s="60"/>
    </row>
    <row r="163" spans="1:31" ht="23.25" customHeight="1" x14ac:dyDescent="0.15">
      <c r="A163" s="9" t="s">
        <v>798</v>
      </c>
      <c r="B163" s="9" t="s">
        <v>1235</v>
      </c>
      <c r="C163" s="148" t="s">
        <v>362</v>
      </c>
      <c r="D163" s="56" t="s">
        <v>363</v>
      </c>
      <c r="E163" s="62" t="s">
        <v>364</v>
      </c>
      <c r="F163" s="58" t="s">
        <v>181</v>
      </c>
      <c r="G163" s="57">
        <v>1</v>
      </c>
      <c r="H163" s="57">
        <v>130</v>
      </c>
      <c r="I163" s="67">
        <v>130</v>
      </c>
      <c r="J163" s="57">
        <v>1</v>
      </c>
      <c r="K163" s="57">
        <v>0</v>
      </c>
      <c r="L163" s="67" t="s">
        <v>2193</v>
      </c>
      <c r="M163" s="57">
        <v>0</v>
      </c>
      <c r="N163" s="67" t="s">
        <v>2193</v>
      </c>
      <c r="O163" s="57">
        <v>130</v>
      </c>
      <c r="P163" s="57">
        <v>130</v>
      </c>
      <c r="Q163" s="60"/>
    </row>
    <row r="164" spans="1:31" ht="23.25" customHeight="1" x14ac:dyDescent="0.15">
      <c r="A164" s="9" t="s">
        <v>861</v>
      </c>
      <c r="B164" s="9" t="s">
        <v>1235</v>
      </c>
      <c r="C164" s="148" t="s">
        <v>564</v>
      </c>
      <c r="D164" s="56" t="s">
        <v>561</v>
      </c>
      <c r="E164" s="62" t="s">
        <v>558</v>
      </c>
      <c r="F164" s="58" t="s">
        <v>275</v>
      </c>
      <c r="G164" s="57">
        <v>2</v>
      </c>
      <c r="H164" s="57">
        <v>29</v>
      </c>
      <c r="I164" s="67">
        <v>58</v>
      </c>
      <c r="J164" s="57">
        <v>2</v>
      </c>
      <c r="K164" s="57">
        <v>0</v>
      </c>
      <c r="L164" s="67" t="s">
        <v>2193</v>
      </c>
      <c r="M164" s="57">
        <v>0</v>
      </c>
      <c r="N164" s="67" t="s">
        <v>2193</v>
      </c>
      <c r="O164" s="57">
        <v>29</v>
      </c>
      <c r="P164" s="57">
        <v>58</v>
      </c>
      <c r="Q164" s="60"/>
    </row>
    <row r="165" spans="1:31" ht="23.25" customHeight="1" x14ac:dyDescent="0.15">
      <c r="A165" s="9" t="s">
        <v>862</v>
      </c>
      <c r="B165" s="9" t="s">
        <v>1235</v>
      </c>
      <c r="C165" s="148" t="s">
        <v>565</v>
      </c>
      <c r="D165" s="56" t="s">
        <v>566</v>
      </c>
      <c r="E165" s="62" t="s">
        <v>567</v>
      </c>
      <c r="F165" s="58" t="s">
        <v>275</v>
      </c>
      <c r="G165" s="57">
        <v>2</v>
      </c>
      <c r="H165" s="57">
        <v>10</v>
      </c>
      <c r="I165" s="67">
        <v>20</v>
      </c>
      <c r="J165" s="57">
        <v>2</v>
      </c>
      <c r="K165" s="57">
        <v>0</v>
      </c>
      <c r="L165" s="67" t="s">
        <v>2193</v>
      </c>
      <c r="M165" s="57">
        <v>0</v>
      </c>
      <c r="N165" s="67" t="s">
        <v>2193</v>
      </c>
      <c r="O165" s="57">
        <v>10</v>
      </c>
      <c r="P165" s="57">
        <v>20</v>
      </c>
      <c r="Q165" s="60"/>
    </row>
    <row r="166" spans="1:31" ht="23.25" customHeight="1" x14ac:dyDescent="0.15">
      <c r="A166" s="9" t="s">
        <v>919</v>
      </c>
      <c r="B166" s="9" t="s">
        <v>1235</v>
      </c>
      <c r="C166" s="148" t="s">
        <v>676</v>
      </c>
      <c r="D166" s="56" t="s">
        <v>70</v>
      </c>
      <c r="E166" s="62" t="s">
        <v>677</v>
      </c>
      <c r="F166" s="58" t="s">
        <v>678</v>
      </c>
      <c r="G166" s="57">
        <v>5.3999999999999999E-2</v>
      </c>
      <c r="H166" s="57">
        <v>0</v>
      </c>
      <c r="I166" s="67" t="s">
        <v>2193</v>
      </c>
      <c r="J166" s="57">
        <v>5.3999999999999999E-2</v>
      </c>
      <c r="K166" s="57">
        <v>268915</v>
      </c>
      <c r="L166" s="67">
        <v>14521.4</v>
      </c>
      <c r="M166" s="57">
        <v>0</v>
      </c>
      <c r="N166" s="67" t="s">
        <v>2193</v>
      </c>
      <c r="O166" s="57">
        <v>268915</v>
      </c>
      <c r="P166" s="57">
        <v>14521.4</v>
      </c>
      <c r="Q166" s="60"/>
      <c r="AE166" s="2">
        <f>L166</f>
        <v>14521.4</v>
      </c>
    </row>
    <row r="167" spans="1:31" ht="23.25" customHeight="1" x14ac:dyDescent="0.15">
      <c r="A167" s="9" t="s">
        <v>1649</v>
      </c>
      <c r="B167" s="9" t="s">
        <v>1235</v>
      </c>
      <c r="C167" s="148" t="s">
        <v>1650</v>
      </c>
      <c r="D167" s="56" t="s">
        <v>1651</v>
      </c>
      <c r="E167" s="62" t="s">
        <v>1652</v>
      </c>
      <c r="F167" s="58" t="s">
        <v>616</v>
      </c>
      <c r="G167" s="57">
        <v>1</v>
      </c>
      <c r="H167" s="57">
        <v>435.60000000000036</v>
      </c>
      <c r="I167" s="67">
        <v>435.60000000000036</v>
      </c>
      <c r="J167" s="57">
        <v>1</v>
      </c>
      <c r="K167" s="57"/>
      <c r="L167" s="67" t="s">
        <v>2193</v>
      </c>
      <c r="M167" s="57"/>
      <c r="N167" s="67" t="s">
        <v>2193</v>
      </c>
      <c r="O167" s="57">
        <v>435.60000000000036</v>
      </c>
      <c r="P167" s="57">
        <v>435.60000000000036</v>
      </c>
      <c r="Q167" s="60"/>
    </row>
    <row r="168" spans="1:31" ht="23.25" customHeight="1" x14ac:dyDescent="0.15">
      <c r="B168" s="9" t="s">
        <v>1646</v>
      </c>
      <c r="C168" s="148"/>
      <c r="D168" s="56" t="s">
        <v>1647</v>
      </c>
      <c r="E168" s="62"/>
      <c r="F168" s="58"/>
      <c r="G168" s="57"/>
      <c r="H168" s="57"/>
      <c r="I168" s="67">
        <v>2449</v>
      </c>
      <c r="J168" s="57"/>
      <c r="K168" s="57"/>
      <c r="L168" s="67">
        <v>14521</v>
      </c>
      <c r="M168" s="57"/>
      <c r="N168" s="67">
        <v>0</v>
      </c>
      <c r="O168" s="57" t="s">
        <v>2193</v>
      </c>
      <c r="P168" s="57">
        <v>16970</v>
      </c>
      <c r="Q168" s="60"/>
      <c r="AC168" s="2">
        <f>TRUNC(AE168*옵션!$B$36/100,1)</f>
        <v>435.6</v>
      </c>
      <c r="AD168" s="2">
        <f>TRUNC(SUM(L160:L166))</f>
        <v>14521</v>
      </c>
      <c r="AE168" s="2">
        <f>TRUNC(SUM(AE160:AE167))</f>
        <v>14521</v>
      </c>
    </row>
    <row r="169" spans="1:31" ht="23.25" customHeight="1" x14ac:dyDescent="0.15">
      <c r="C169" s="148"/>
      <c r="D169" s="56"/>
      <c r="E169" s="62"/>
      <c r="F169" s="58"/>
      <c r="G169" s="57"/>
      <c r="H169" s="57"/>
      <c r="I169" s="67"/>
      <c r="J169" s="57"/>
      <c r="K169" s="57"/>
      <c r="L169" s="67"/>
      <c r="M169" s="57"/>
      <c r="N169" s="67"/>
      <c r="O169" s="57"/>
      <c r="P169" s="57"/>
      <c r="Q169" s="60"/>
    </row>
    <row r="170" spans="1:31" ht="23.25" customHeight="1" x14ac:dyDescent="0.15">
      <c r="A170" s="9" t="s">
        <v>1737</v>
      </c>
      <c r="B170" s="9" t="s">
        <v>1674</v>
      </c>
      <c r="C170" s="148" t="s">
        <v>1738</v>
      </c>
      <c r="D170" s="287" t="s">
        <v>1736</v>
      </c>
      <c r="E170" s="289"/>
      <c r="F170" s="58"/>
      <c r="G170" s="57"/>
      <c r="H170" s="57"/>
      <c r="I170" s="67"/>
      <c r="J170" s="57"/>
      <c r="K170" s="57"/>
      <c r="L170" s="67"/>
      <c r="M170" s="57"/>
      <c r="N170" s="67"/>
      <c r="O170" s="57"/>
      <c r="P170" s="57"/>
      <c r="Q170" s="60"/>
    </row>
    <row r="171" spans="1:31" ht="23.25" customHeight="1" x14ac:dyDescent="0.15">
      <c r="A171" s="9" t="s">
        <v>855</v>
      </c>
      <c r="B171" s="9" t="s">
        <v>1238</v>
      </c>
      <c r="C171" s="148" t="s">
        <v>536</v>
      </c>
      <c r="D171" s="56" t="s">
        <v>537</v>
      </c>
      <c r="E171" s="62" t="s">
        <v>538</v>
      </c>
      <c r="F171" s="58" t="s">
        <v>539</v>
      </c>
      <c r="G171" s="57">
        <v>1</v>
      </c>
      <c r="H171" s="57">
        <v>370000</v>
      </c>
      <c r="I171" s="67">
        <v>370000</v>
      </c>
      <c r="J171" s="57">
        <v>1</v>
      </c>
      <c r="K171" s="57">
        <v>0</v>
      </c>
      <c r="L171" s="67" t="s">
        <v>2193</v>
      </c>
      <c r="M171" s="57">
        <v>0</v>
      </c>
      <c r="N171" s="67" t="s">
        <v>2193</v>
      </c>
      <c r="O171" s="57">
        <v>370000</v>
      </c>
      <c r="P171" s="57">
        <v>370000</v>
      </c>
      <c r="Q171" s="60"/>
    </row>
    <row r="172" spans="1:31" ht="23.25" customHeight="1" x14ac:dyDescent="0.15">
      <c r="A172" s="9" t="s">
        <v>856</v>
      </c>
      <c r="B172" s="9" t="s">
        <v>1238</v>
      </c>
      <c r="C172" s="148" t="s">
        <v>542</v>
      </c>
      <c r="D172" s="56" t="s">
        <v>543</v>
      </c>
      <c r="E172" s="62" t="s">
        <v>544</v>
      </c>
      <c r="F172" s="58" t="s">
        <v>539</v>
      </c>
      <c r="G172" s="57">
        <v>1</v>
      </c>
      <c r="H172" s="57">
        <v>950000</v>
      </c>
      <c r="I172" s="67">
        <v>950000</v>
      </c>
      <c r="J172" s="57">
        <v>1</v>
      </c>
      <c r="K172" s="57">
        <v>0</v>
      </c>
      <c r="L172" s="67" t="s">
        <v>2193</v>
      </c>
      <c r="M172" s="57">
        <v>0</v>
      </c>
      <c r="N172" s="67" t="s">
        <v>2193</v>
      </c>
      <c r="O172" s="57">
        <v>950000</v>
      </c>
      <c r="P172" s="57">
        <v>950000</v>
      </c>
      <c r="Q172" s="60"/>
    </row>
    <row r="173" spans="1:31" ht="23.25" customHeight="1" x14ac:dyDescent="0.15">
      <c r="A173" s="9" t="s">
        <v>1155</v>
      </c>
      <c r="B173" s="9" t="s">
        <v>1238</v>
      </c>
      <c r="C173" s="148" t="s">
        <v>1156</v>
      </c>
      <c r="D173" s="56" t="s">
        <v>1158</v>
      </c>
      <c r="E173" s="62" t="s">
        <v>1159</v>
      </c>
      <c r="F173" s="58" t="s">
        <v>571</v>
      </c>
      <c r="G173" s="57">
        <v>9.7759999999999998</v>
      </c>
      <c r="H173" s="57">
        <v>381</v>
      </c>
      <c r="I173" s="67">
        <v>3724.6</v>
      </c>
      <c r="J173" s="57">
        <v>9.7759999999999998</v>
      </c>
      <c r="K173" s="57">
        <v>714</v>
      </c>
      <c r="L173" s="67">
        <v>6980</v>
      </c>
      <c r="M173" s="57">
        <v>367</v>
      </c>
      <c r="N173" s="67">
        <v>3587.7</v>
      </c>
      <c r="O173" s="57">
        <v>1462</v>
      </c>
      <c r="P173" s="57">
        <v>14292.3</v>
      </c>
      <c r="Q173" s="60" t="s">
        <v>1157</v>
      </c>
      <c r="R173" s="2" t="s">
        <v>1648</v>
      </c>
    </row>
    <row r="174" spans="1:31" ht="23.25" customHeight="1" x14ac:dyDescent="0.15">
      <c r="A174" s="9" t="s">
        <v>1160</v>
      </c>
      <c r="B174" s="9" t="s">
        <v>1238</v>
      </c>
      <c r="C174" s="148" t="s">
        <v>1161</v>
      </c>
      <c r="D174" s="56" t="s">
        <v>1163</v>
      </c>
      <c r="E174" s="62" t="s">
        <v>1159</v>
      </c>
      <c r="F174" s="58" t="s">
        <v>571</v>
      </c>
      <c r="G174" s="57">
        <v>5.1478000000000002</v>
      </c>
      <c r="H174" s="57">
        <v>274</v>
      </c>
      <c r="I174" s="67">
        <v>1410.4</v>
      </c>
      <c r="J174" s="57">
        <v>5.1478000000000002</v>
      </c>
      <c r="K174" s="57">
        <v>521</v>
      </c>
      <c r="L174" s="67">
        <v>2682</v>
      </c>
      <c r="M174" s="57">
        <v>264</v>
      </c>
      <c r="N174" s="67">
        <v>1359</v>
      </c>
      <c r="O174" s="57">
        <v>1059</v>
      </c>
      <c r="P174" s="57">
        <v>5451.4</v>
      </c>
      <c r="Q174" s="60" t="s">
        <v>1162</v>
      </c>
      <c r="R174" s="2" t="s">
        <v>1648</v>
      </c>
    </row>
    <row r="175" spans="1:31" ht="23.25" customHeight="1" x14ac:dyDescent="0.15">
      <c r="A175" s="9" t="s">
        <v>1164</v>
      </c>
      <c r="B175" s="9" t="s">
        <v>1238</v>
      </c>
      <c r="C175" s="148" t="s">
        <v>1165</v>
      </c>
      <c r="D175" s="56" t="s">
        <v>1167</v>
      </c>
      <c r="E175" s="62" t="s">
        <v>1168</v>
      </c>
      <c r="F175" s="58" t="s">
        <v>1150</v>
      </c>
      <c r="G175" s="57">
        <v>4.6281999999999996</v>
      </c>
      <c r="H175" s="57">
        <v>0</v>
      </c>
      <c r="I175" s="67" t="s">
        <v>2193</v>
      </c>
      <c r="J175" s="57">
        <v>4.6281999999999996</v>
      </c>
      <c r="K175" s="57">
        <v>33960</v>
      </c>
      <c r="L175" s="67">
        <v>157173.6</v>
      </c>
      <c r="M175" s="57">
        <v>0</v>
      </c>
      <c r="N175" s="67" t="s">
        <v>2193</v>
      </c>
      <c r="O175" s="57">
        <v>33960</v>
      </c>
      <c r="P175" s="57">
        <v>157173.6</v>
      </c>
      <c r="Q175" s="60" t="s">
        <v>1166</v>
      </c>
      <c r="R175" s="2" t="s">
        <v>1648</v>
      </c>
    </row>
    <row r="176" spans="1:31" ht="23.25" customHeight="1" x14ac:dyDescent="0.15">
      <c r="A176" s="9" t="s">
        <v>1169</v>
      </c>
      <c r="B176" s="9" t="s">
        <v>1238</v>
      </c>
      <c r="C176" s="148" t="s">
        <v>1170</v>
      </c>
      <c r="D176" s="56" t="s">
        <v>1172</v>
      </c>
      <c r="E176" s="62" t="s">
        <v>1173</v>
      </c>
      <c r="F176" s="58" t="s">
        <v>571</v>
      </c>
      <c r="G176" s="57">
        <v>0.54449999999999998</v>
      </c>
      <c r="H176" s="57">
        <v>33091</v>
      </c>
      <c r="I176" s="67">
        <v>18018</v>
      </c>
      <c r="J176" s="57">
        <v>0.54449999999999998</v>
      </c>
      <c r="K176" s="57">
        <v>3056</v>
      </c>
      <c r="L176" s="67">
        <v>1663.9</v>
      </c>
      <c r="M176" s="57">
        <v>0</v>
      </c>
      <c r="N176" s="67" t="s">
        <v>2193</v>
      </c>
      <c r="O176" s="57">
        <v>36147</v>
      </c>
      <c r="P176" s="57">
        <v>19681.900000000001</v>
      </c>
      <c r="Q176" s="60" t="s">
        <v>1171</v>
      </c>
      <c r="R176" s="2" t="s">
        <v>1648</v>
      </c>
    </row>
    <row r="177" spans="1:31" ht="23.25" customHeight="1" x14ac:dyDescent="0.15">
      <c r="A177" s="9" t="s">
        <v>917</v>
      </c>
      <c r="B177" s="9" t="s">
        <v>1238</v>
      </c>
      <c r="C177" s="148" t="s">
        <v>672</v>
      </c>
      <c r="D177" s="56" t="s">
        <v>673</v>
      </c>
      <c r="E177" s="62" t="s">
        <v>674</v>
      </c>
      <c r="F177" s="58" t="s">
        <v>675</v>
      </c>
      <c r="G177" s="57">
        <v>2.2799999999999998</v>
      </c>
      <c r="H177" s="57">
        <v>16012</v>
      </c>
      <c r="I177" s="67">
        <v>36507.300000000003</v>
      </c>
      <c r="J177" s="57">
        <v>2.2799999999999998</v>
      </c>
      <c r="K177" s="57">
        <v>48663</v>
      </c>
      <c r="L177" s="67">
        <v>110951.6</v>
      </c>
      <c r="M177" s="57">
        <v>21743</v>
      </c>
      <c r="N177" s="67">
        <v>49574</v>
      </c>
      <c r="O177" s="57">
        <v>86418</v>
      </c>
      <c r="P177" s="57">
        <v>197032.90000000002</v>
      </c>
      <c r="Q177" s="60" t="s">
        <v>918</v>
      </c>
      <c r="R177" s="2" t="s">
        <v>1648</v>
      </c>
    </row>
    <row r="178" spans="1:31" ht="23.25" customHeight="1" x14ac:dyDescent="0.15">
      <c r="A178" s="9" t="s">
        <v>844</v>
      </c>
      <c r="B178" s="9" t="s">
        <v>1238</v>
      </c>
      <c r="C178" s="148" t="s">
        <v>504</v>
      </c>
      <c r="D178" s="56" t="s">
        <v>505</v>
      </c>
      <c r="E178" s="62" t="s">
        <v>506</v>
      </c>
      <c r="F178" s="58" t="s">
        <v>275</v>
      </c>
      <c r="G178" s="57">
        <v>2</v>
      </c>
      <c r="H178" s="57">
        <v>16519</v>
      </c>
      <c r="I178" s="67">
        <v>33038</v>
      </c>
      <c r="J178" s="57">
        <v>2</v>
      </c>
      <c r="K178" s="57">
        <v>0</v>
      </c>
      <c r="L178" s="67" t="s">
        <v>2193</v>
      </c>
      <c r="M178" s="57">
        <v>0</v>
      </c>
      <c r="N178" s="67" t="s">
        <v>2193</v>
      </c>
      <c r="O178" s="57">
        <v>16519</v>
      </c>
      <c r="P178" s="57">
        <v>33038</v>
      </c>
      <c r="Q178" s="60"/>
    </row>
    <row r="179" spans="1:31" ht="23.25" customHeight="1" x14ac:dyDescent="0.15">
      <c r="A179" s="9" t="s">
        <v>843</v>
      </c>
      <c r="B179" s="9" t="s">
        <v>1238</v>
      </c>
      <c r="C179" s="148" t="s">
        <v>500</v>
      </c>
      <c r="D179" s="56" t="s">
        <v>501</v>
      </c>
      <c r="E179" s="62" t="s">
        <v>502</v>
      </c>
      <c r="F179" s="58" t="s">
        <v>275</v>
      </c>
      <c r="G179" s="57">
        <v>2</v>
      </c>
      <c r="H179" s="57">
        <v>3555</v>
      </c>
      <c r="I179" s="67">
        <v>7110</v>
      </c>
      <c r="J179" s="57">
        <v>2</v>
      </c>
      <c r="K179" s="57">
        <v>0</v>
      </c>
      <c r="L179" s="67" t="s">
        <v>2193</v>
      </c>
      <c r="M179" s="57">
        <v>0</v>
      </c>
      <c r="N179" s="67" t="s">
        <v>2193</v>
      </c>
      <c r="O179" s="57">
        <v>3555</v>
      </c>
      <c r="P179" s="57">
        <v>7110</v>
      </c>
      <c r="Q179" s="60"/>
    </row>
    <row r="180" spans="1:31" ht="23.25" customHeight="1" x14ac:dyDescent="0.15">
      <c r="A180" s="9" t="s">
        <v>853</v>
      </c>
      <c r="B180" s="9" t="s">
        <v>1238</v>
      </c>
      <c r="C180" s="148" t="s">
        <v>529</v>
      </c>
      <c r="D180" s="56" t="s">
        <v>527</v>
      </c>
      <c r="E180" s="62" t="s">
        <v>530</v>
      </c>
      <c r="F180" s="58" t="s">
        <v>275</v>
      </c>
      <c r="G180" s="57">
        <v>4</v>
      </c>
      <c r="H180" s="57">
        <v>13200</v>
      </c>
      <c r="I180" s="67">
        <v>52800</v>
      </c>
      <c r="J180" s="57">
        <v>4</v>
      </c>
      <c r="K180" s="57">
        <v>0</v>
      </c>
      <c r="L180" s="67" t="s">
        <v>2193</v>
      </c>
      <c r="M180" s="57">
        <v>0</v>
      </c>
      <c r="N180" s="67" t="s">
        <v>2193</v>
      </c>
      <c r="O180" s="57">
        <v>13200</v>
      </c>
      <c r="P180" s="57">
        <v>52800</v>
      </c>
      <c r="Q180" s="60"/>
    </row>
    <row r="181" spans="1:31" ht="23.25" customHeight="1" x14ac:dyDescent="0.15">
      <c r="A181" s="9" t="s">
        <v>852</v>
      </c>
      <c r="B181" s="9" t="s">
        <v>1238</v>
      </c>
      <c r="C181" s="148" t="s">
        <v>526</v>
      </c>
      <c r="D181" s="56" t="s">
        <v>527</v>
      </c>
      <c r="E181" s="62" t="s">
        <v>528</v>
      </c>
      <c r="F181" s="58" t="s">
        <v>275</v>
      </c>
      <c r="G181" s="57">
        <v>4</v>
      </c>
      <c r="H181" s="57">
        <v>3067</v>
      </c>
      <c r="I181" s="67">
        <v>12268</v>
      </c>
      <c r="J181" s="57">
        <v>4</v>
      </c>
      <c r="K181" s="57">
        <v>0</v>
      </c>
      <c r="L181" s="67" t="s">
        <v>2193</v>
      </c>
      <c r="M181" s="57">
        <v>0</v>
      </c>
      <c r="N181" s="67" t="s">
        <v>2193</v>
      </c>
      <c r="O181" s="57">
        <v>3067</v>
      </c>
      <c r="P181" s="57">
        <v>12268</v>
      </c>
      <c r="Q181" s="60"/>
    </row>
    <row r="182" spans="1:31" ht="23.25" customHeight="1" x14ac:dyDescent="0.15">
      <c r="A182" s="9" t="s">
        <v>921</v>
      </c>
      <c r="B182" s="9" t="s">
        <v>1238</v>
      </c>
      <c r="C182" s="148" t="s">
        <v>681</v>
      </c>
      <c r="D182" s="56" t="s">
        <v>70</v>
      </c>
      <c r="E182" s="62" t="s">
        <v>682</v>
      </c>
      <c r="F182" s="58" t="s">
        <v>678</v>
      </c>
      <c r="G182" s="57">
        <v>0.44</v>
      </c>
      <c r="H182" s="57">
        <v>0</v>
      </c>
      <c r="I182" s="67" t="s">
        <v>2193</v>
      </c>
      <c r="J182" s="57">
        <v>0.44</v>
      </c>
      <c r="K182" s="57">
        <v>408559</v>
      </c>
      <c r="L182" s="67">
        <v>179765.9</v>
      </c>
      <c r="M182" s="57">
        <v>0</v>
      </c>
      <c r="N182" s="67" t="s">
        <v>2193</v>
      </c>
      <c r="O182" s="57">
        <v>408559</v>
      </c>
      <c r="P182" s="57">
        <v>179765.9</v>
      </c>
      <c r="Q182" s="60"/>
      <c r="AE182" s="2">
        <f>L182</f>
        <v>179765.9</v>
      </c>
    </row>
    <row r="183" spans="1:31" ht="23.25" customHeight="1" x14ac:dyDescent="0.15">
      <c r="A183" s="9" t="s">
        <v>925</v>
      </c>
      <c r="B183" s="9" t="s">
        <v>1238</v>
      </c>
      <c r="C183" s="148" t="s">
        <v>689</v>
      </c>
      <c r="D183" s="56" t="s">
        <v>70</v>
      </c>
      <c r="E183" s="62" t="s">
        <v>690</v>
      </c>
      <c r="F183" s="58" t="s">
        <v>678</v>
      </c>
      <c r="G183" s="57">
        <v>0.22</v>
      </c>
      <c r="H183" s="57">
        <v>0</v>
      </c>
      <c r="I183" s="67" t="s">
        <v>2193</v>
      </c>
      <c r="J183" s="57">
        <v>0.22</v>
      </c>
      <c r="K183" s="57">
        <v>169804</v>
      </c>
      <c r="L183" s="67">
        <v>37356.800000000003</v>
      </c>
      <c r="M183" s="57">
        <v>0</v>
      </c>
      <c r="N183" s="67" t="s">
        <v>2193</v>
      </c>
      <c r="O183" s="57">
        <v>169804</v>
      </c>
      <c r="P183" s="57">
        <v>37356.800000000003</v>
      </c>
      <c r="Q183" s="60"/>
      <c r="AE183" s="2">
        <f>L183</f>
        <v>37356.800000000003</v>
      </c>
    </row>
    <row r="184" spans="1:31" ht="23.25" customHeight="1" x14ac:dyDescent="0.15">
      <c r="A184" s="9" t="s">
        <v>926</v>
      </c>
      <c r="B184" s="9" t="s">
        <v>1238</v>
      </c>
      <c r="C184" s="148" t="s">
        <v>691</v>
      </c>
      <c r="D184" s="56" t="s">
        <v>70</v>
      </c>
      <c r="E184" s="62" t="s">
        <v>692</v>
      </c>
      <c r="F184" s="58" t="s">
        <v>678</v>
      </c>
      <c r="G184" s="57">
        <v>1.33</v>
      </c>
      <c r="H184" s="57">
        <v>0</v>
      </c>
      <c r="I184" s="67" t="s">
        <v>2193</v>
      </c>
      <c r="J184" s="57">
        <v>1.33</v>
      </c>
      <c r="K184" s="57">
        <v>221506</v>
      </c>
      <c r="L184" s="67">
        <v>294602.90000000002</v>
      </c>
      <c r="M184" s="57">
        <v>0</v>
      </c>
      <c r="N184" s="67" t="s">
        <v>2193</v>
      </c>
      <c r="O184" s="57">
        <v>221506</v>
      </c>
      <c r="P184" s="57">
        <v>294602.90000000002</v>
      </c>
      <c r="Q184" s="60"/>
      <c r="AE184" s="2">
        <f>L184</f>
        <v>294602.90000000002</v>
      </c>
    </row>
    <row r="185" spans="1:31" ht="23.25" customHeight="1" x14ac:dyDescent="0.15">
      <c r="A185" s="9" t="s">
        <v>929</v>
      </c>
      <c r="B185" s="9" t="s">
        <v>1238</v>
      </c>
      <c r="C185" s="148" t="s">
        <v>697</v>
      </c>
      <c r="D185" s="56" t="s">
        <v>70</v>
      </c>
      <c r="E185" s="62" t="s">
        <v>698</v>
      </c>
      <c r="F185" s="58" t="s">
        <v>678</v>
      </c>
      <c r="G185" s="57">
        <v>0.03</v>
      </c>
      <c r="H185" s="57">
        <v>0</v>
      </c>
      <c r="I185" s="67" t="s">
        <v>2193</v>
      </c>
      <c r="J185" s="57">
        <v>0.03</v>
      </c>
      <c r="K185" s="57">
        <v>202696</v>
      </c>
      <c r="L185" s="67">
        <v>6080.8</v>
      </c>
      <c r="M185" s="57">
        <v>0</v>
      </c>
      <c r="N185" s="67" t="s">
        <v>2193</v>
      </c>
      <c r="O185" s="57">
        <v>202696</v>
      </c>
      <c r="P185" s="57">
        <v>6080.8</v>
      </c>
      <c r="Q185" s="60"/>
      <c r="AE185" s="2">
        <f>L185</f>
        <v>6080.8</v>
      </c>
    </row>
    <row r="186" spans="1:31" ht="23.25" customHeight="1" x14ac:dyDescent="0.15">
      <c r="A186" s="9" t="s">
        <v>930</v>
      </c>
      <c r="B186" s="9" t="s">
        <v>1238</v>
      </c>
      <c r="C186" s="148" t="s">
        <v>699</v>
      </c>
      <c r="D186" s="56" t="s">
        <v>70</v>
      </c>
      <c r="E186" s="62" t="s">
        <v>700</v>
      </c>
      <c r="F186" s="58" t="s">
        <v>678</v>
      </c>
      <c r="G186" s="57">
        <v>0.28000000000000003</v>
      </c>
      <c r="H186" s="57">
        <v>0</v>
      </c>
      <c r="I186" s="67" t="s">
        <v>2193</v>
      </c>
      <c r="J186" s="57">
        <v>0.28000000000000003</v>
      </c>
      <c r="K186" s="57">
        <v>213033</v>
      </c>
      <c r="L186" s="67">
        <v>59649.2</v>
      </c>
      <c r="M186" s="57">
        <v>0</v>
      </c>
      <c r="N186" s="67" t="s">
        <v>2193</v>
      </c>
      <c r="O186" s="57">
        <v>213033</v>
      </c>
      <c r="P186" s="57">
        <v>59649.2</v>
      </c>
      <c r="Q186" s="60"/>
      <c r="AE186" s="2">
        <f>L186</f>
        <v>59649.2</v>
      </c>
    </row>
    <row r="187" spans="1:31" ht="23.25" customHeight="1" x14ac:dyDescent="0.15">
      <c r="A187" s="9" t="s">
        <v>1649</v>
      </c>
      <c r="B187" s="9" t="s">
        <v>1238</v>
      </c>
      <c r="C187" s="148" t="s">
        <v>1650</v>
      </c>
      <c r="D187" s="56" t="s">
        <v>1651</v>
      </c>
      <c r="E187" s="62" t="s">
        <v>1652</v>
      </c>
      <c r="F187" s="58" t="s">
        <v>616</v>
      </c>
      <c r="G187" s="57">
        <v>1</v>
      </c>
      <c r="H187" s="57">
        <v>17323.599999999977</v>
      </c>
      <c r="I187" s="67">
        <v>17323.599999999977</v>
      </c>
      <c r="J187" s="57">
        <v>1</v>
      </c>
      <c r="K187" s="57"/>
      <c r="L187" s="67" t="s">
        <v>2193</v>
      </c>
      <c r="M187" s="57"/>
      <c r="N187" s="67" t="s">
        <v>2193</v>
      </c>
      <c r="O187" s="57">
        <v>17323.599999999977</v>
      </c>
      <c r="P187" s="57">
        <v>17323.599999999977</v>
      </c>
      <c r="Q187" s="60"/>
    </row>
    <row r="188" spans="1:31" ht="23.25" customHeight="1" x14ac:dyDescent="0.15">
      <c r="B188" s="9" t="s">
        <v>1646</v>
      </c>
      <c r="C188" s="148"/>
      <c r="D188" s="56" t="s">
        <v>1647</v>
      </c>
      <c r="E188" s="62"/>
      <c r="F188" s="58"/>
      <c r="G188" s="57"/>
      <c r="H188" s="57"/>
      <c r="I188" s="67">
        <v>1502199</v>
      </c>
      <c r="J188" s="57"/>
      <c r="K188" s="57"/>
      <c r="L188" s="67">
        <v>856906</v>
      </c>
      <c r="M188" s="57"/>
      <c r="N188" s="67">
        <v>54520</v>
      </c>
      <c r="O188" s="57" t="s">
        <v>2193</v>
      </c>
      <c r="P188" s="57">
        <v>2413625</v>
      </c>
      <c r="Q188" s="60"/>
      <c r="AC188" s="2">
        <f>TRUNC(AE188*옵션!$B$36/100,1)</f>
        <v>17323.599999999999</v>
      </c>
      <c r="AD188" s="2">
        <f>TRUNC(SUM(L170:L186))</f>
        <v>856906</v>
      </c>
      <c r="AE188" s="2">
        <f>TRUNC(SUM(AE170:AE187))</f>
        <v>577455</v>
      </c>
    </row>
    <row r="189" spans="1:31" ht="23.25" customHeight="1" x14ac:dyDescent="0.15">
      <c r="C189" s="148"/>
      <c r="D189" s="56"/>
      <c r="E189" s="62"/>
      <c r="F189" s="58"/>
      <c r="G189" s="57"/>
      <c r="H189" s="57"/>
      <c r="I189" s="67"/>
      <c r="J189" s="57"/>
      <c r="K189" s="57"/>
      <c r="L189" s="67"/>
      <c r="M189" s="57"/>
      <c r="N189" s="67"/>
      <c r="O189" s="57"/>
      <c r="P189" s="57"/>
      <c r="Q189" s="60"/>
    </row>
    <row r="190" spans="1:31" ht="23.25" customHeight="1" x14ac:dyDescent="0.15">
      <c r="A190" s="9" t="s">
        <v>1740</v>
      </c>
      <c r="B190" s="9" t="s">
        <v>1674</v>
      </c>
      <c r="C190" s="148" t="s">
        <v>1741</v>
      </c>
      <c r="D190" s="287" t="s">
        <v>1739</v>
      </c>
      <c r="E190" s="289"/>
      <c r="F190" s="58"/>
      <c r="G190" s="57"/>
      <c r="H190" s="57"/>
      <c r="I190" s="67"/>
      <c r="J190" s="57"/>
      <c r="K190" s="57"/>
      <c r="L190" s="67"/>
      <c r="M190" s="57"/>
      <c r="N190" s="67"/>
      <c r="O190" s="57"/>
      <c r="P190" s="57"/>
      <c r="Q190" s="60"/>
    </row>
    <row r="191" spans="1:31" ht="23.25" customHeight="1" x14ac:dyDescent="0.15">
      <c r="A191" s="9" t="s">
        <v>732</v>
      </c>
      <c r="B191" s="9" t="s">
        <v>1241</v>
      </c>
      <c r="C191" s="148" t="s">
        <v>204</v>
      </c>
      <c r="D191" s="56" t="s">
        <v>205</v>
      </c>
      <c r="E191" s="62" t="s">
        <v>206</v>
      </c>
      <c r="F191" s="58" t="s">
        <v>181</v>
      </c>
      <c r="G191" s="57">
        <v>1</v>
      </c>
      <c r="H191" s="57">
        <v>25064</v>
      </c>
      <c r="I191" s="67">
        <v>25064</v>
      </c>
      <c r="J191" s="57">
        <v>1</v>
      </c>
      <c r="K191" s="57">
        <v>0</v>
      </c>
      <c r="L191" s="67" t="s">
        <v>2193</v>
      </c>
      <c r="M191" s="57">
        <v>0</v>
      </c>
      <c r="N191" s="67" t="s">
        <v>2193</v>
      </c>
      <c r="O191" s="57">
        <v>25064</v>
      </c>
      <c r="P191" s="57">
        <v>25064</v>
      </c>
      <c r="Q191" s="60"/>
    </row>
    <row r="192" spans="1:31" ht="23.25" customHeight="1" x14ac:dyDescent="0.15">
      <c r="A192" s="9" t="s">
        <v>733</v>
      </c>
      <c r="B192" s="9" t="s">
        <v>1241</v>
      </c>
      <c r="C192" s="148" t="s">
        <v>207</v>
      </c>
      <c r="D192" s="56" t="s">
        <v>208</v>
      </c>
      <c r="E192" s="62" t="s">
        <v>209</v>
      </c>
      <c r="F192" s="58" t="s">
        <v>181</v>
      </c>
      <c r="G192" s="57">
        <v>1</v>
      </c>
      <c r="H192" s="57">
        <v>5419</v>
      </c>
      <c r="I192" s="67">
        <v>5419</v>
      </c>
      <c r="J192" s="57">
        <v>1</v>
      </c>
      <c r="K192" s="57">
        <v>0</v>
      </c>
      <c r="L192" s="67" t="s">
        <v>2193</v>
      </c>
      <c r="M192" s="57">
        <v>0</v>
      </c>
      <c r="N192" s="67" t="s">
        <v>2193</v>
      </c>
      <c r="O192" s="57">
        <v>5419</v>
      </c>
      <c r="P192" s="57">
        <v>5419</v>
      </c>
      <c r="Q192" s="60"/>
    </row>
    <row r="193" spans="1:31" ht="23.25" customHeight="1" x14ac:dyDescent="0.15">
      <c r="A193" s="9" t="s">
        <v>730</v>
      </c>
      <c r="B193" s="9" t="s">
        <v>1241</v>
      </c>
      <c r="C193" s="148" t="s">
        <v>199</v>
      </c>
      <c r="D193" s="56" t="s">
        <v>200</v>
      </c>
      <c r="E193" s="62" t="s">
        <v>201</v>
      </c>
      <c r="F193" s="58" t="s">
        <v>181</v>
      </c>
      <c r="G193" s="57">
        <v>1</v>
      </c>
      <c r="H193" s="57">
        <v>30282</v>
      </c>
      <c r="I193" s="67">
        <v>30282</v>
      </c>
      <c r="J193" s="57">
        <v>1</v>
      </c>
      <c r="K193" s="57">
        <v>0</v>
      </c>
      <c r="L193" s="67" t="s">
        <v>2193</v>
      </c>
      <c r="M193" s="57">
        <v>0</v>
      </c>
      <c r="N193" s="67" t="s">
        <v>2193</v>
      </c>
      <c r="O193" s="57">
        <v>30282</v>
      </c>
      <c r="P193" s="57">
        <v>30282</v>
      </c>
      <c r="Q193" s="60"/>
    </row>
    <row r="194" spans="1:31" ht="23.25" customHeight="1" x14ac:dyDescent="0.15">
      <c r="A194" s="9" t="s">
        <v>731</v>
      </c>
      <c r="B194" s="9" t="s">
        <v>1241</v>
      </c>
      <c r="C194" s="148" t="s">
        <v>202</v>
      </c>
      <c r="D194" s="56" t="s">
        <v>203</v>
      </c>
      <c r="E194" s="62"/>
      <c r="F194" s="58" t="s">
        <v>181</v>
      </c>
      <c r="G194" s="57">
        <v>1</v>
      </c>
      <c r="H194" s="57">
        <v>2472</v>
      </c>
      <c r="I194" s="67">
        <v>2472</v>
      </c>
      <c r="J194" s="57">
        <v>1</v>
      </c>
      <c r="K194" s="57">
        <v>0</v>
      </c>
      <c r="L194" s="67" t="s">
        <v>2193</v>
      </c>
      <c r="M194" s="57">
        <v>0</v>
      </c>
      <c r="N194" s="67" t="s">
        <v>2193</v>
      </c>
      <c r="O194" s="57">
        <v>2472</v>
      </c>
      <c r="P194" s="57">
        <v>2472</v>
      </c>
      <c r="Q194" s="60"/>
    </row>
    <row r="195" spans="1:31" ht="23.25" customHeight="1" x14ac:dyDescent="0.15">
      <c r="A195" s="9" t="s">
        <v>920</v>
      </c>
      <c r="B195" s="9" t="s">
        <v>1241</v>
      </c>
      <c r="C195" s="148" t="s">
        <v>679</v>
      </c>
      <c r="D195" s="56" t="s">
        <v>70</v>
      </c>
      <c r="E195" s="62" t="s">
        <v>680</v>
      </c>
      <c r="F195" s="58" t="s">
        <v>678</v>
      </c>
      <c r="G195" s="57">
        <v>0.13200000000000001</v>
      </c>
      <c r="H195" s="57">
        <v>0</v>
      </c>
      <c r="I195" s="67" t="s">
        <v>2193</v>
      </c>
      <c r="J195" s="57">
        <v>0.13200000000000001</v>
      </c>
      <c r="K195" s="57">
        <v>300337</v>
      </c>
      <c r="L195" s="67">
        <v>39644.400000000001</v>
      </c>
      <c r="M195" s="57">
        <v>0</v>
      </c>
      <c r="N195" s="67" t="s">
        <v>2193</v>
      </c>
      <c r="O195" s="57">
        <v>300337</v>
      </c>
      <c r="P195" s="57">
        <v>39644.400000000001</v>
      </c>
      <c r="Q195" s="60"/>
      <c r="AE195" s="2">
        <f>L195</f>
        <v>39644.400000000001</v>
      </c>
    </row>
    <row r="196" spans="1:31" ht="23.25" customHeight="1" x14ac:dyDescent="0.15">
      <c r="A196" s="9" t="s">
        <v>925</v>
      </c>
      <c r="B196" s="9" t="s">
        <v>1241</v>
      </c>
      <c r="C196" s="148" t="s">
        <v>689</v>
      </c>
      <c r="D196" s="56" t="s">
        <v>70</v>
      </c>
      <c r="E196" s="62" t="s">
        <v>690</v>
      </c>
      <c r="F196" s="58" t="s">
        <v>678</v>
      </c>
      <c r="G196" s="57">
        <v>0.13200000000000001</v>
      </c>
      <c r="H196" s="57">
        <v>0</v>
      </c>
      <c r="I196" s="67" t="s">
        <v>2193</v>
      </c>
      <c r="J196" s="57">
        <v>0.13200000000000001</v>
      </c>
      <c r="K196" s="57">
        <v>169804</v>
      </c>
      <c r="L196" s="67">
        <v>22414.1</v>
      </c>
      <c r="M196" s="57">
        <v>0</v>
      </c>
      <c r="N196" s="67" t="s">
        <v>2193</v>
      </c>
      <c r="O196" s="57">
        <v>169804</v>
      </c>
      <c r="P196" s="57">
        <v>22414.1</v>
      </c>
      <c r="Q196" s="60"/>
      <c r="AE196" s="2">
        <f>L196</f>
        <v>22414.1</v>
      </c>
    </row>
    <row r="197" spans="1:31" ht="23.25" customHeight="1" x14ac:dyDescent="0.15">
      <c r="A197" s="9" t="s">
        <v>1649</v>
      </c>
      <c r="B197" s="9" t="s">
        <v>1241</v>
      </c>
      <c r="C197" s="148" t="s">
        <v>1650</v>
      </c>
      <c r="D197" s="56" t="s">
        <v>1651</v>
      </c>
      <c r="E197" s="62" t="s">
        <v>1652</v>
      </c>
      <c r="F197" s="58" t="s">
        <v>616</v>
      </c>
      <c r="G197" s="57">
        <v>1</v>
      </c>
      <c r="H197" s="57">
        <v>1861.6999999999971</v>
      </c>
      <c r="I197" s="67">
        <v>1861.6999999999971</v>
      </c>
      <c r="J197" s="57">
        <v>1</v>
      </c>
      <c r="K197" s="57"/>
      <c r="L197" s="67" t="s">
        <v>2193</v>
      </c>
      <c r="M197" s="57"/>
      <c r="N197" s="67" t="s">
        <v>2193</v>
      </c>
      <c r="O197" s="57">
        <v>1861.6999999999971</v>
      </c>
      <c r="P197" s="57">
        <v>1861.6999999999971</v>
      </c>
      <c r="Q197" s="60"/>
    </row>
    <row r="198" spans="1:31" ht="23.25" customHeight="1" x14ac:dyDescent="0.15">
      <c r="B198" s="9" t="s">
        <v>1646</v>
      </c>
      <c r="C198" s="148"/>
      <c r="D198" s="56" t="s">
        <v>1647</v>
      </c>
      <c r="E198" s="62"/>
      <c r="F198" s="58"/>
      <c r="G198" s="57"/>
      <c r="H198" s="57"/>
      <c r="I198" s="67">
        <v>65098</v>
      </c>
      <c r="J198" s="57"/>
      <c r="K198" s="57"/>
      <c r="L198" s="67">
        <v>62058</v>
      </c>
      <c r="M198" s="57"/>
      <c r="N198" s="67">
        <v>0</v>
      </c>
      <c r="O198" s="57" t="s">
        <v>2193</v>
      </c>
      <c r="P198" s="57">
        <v>127156</v>
      </c>
      <c r="Q198" s="60"/>
      <c r="AC198" s="2">
        <f>TRUNC(AE198*옵션!$B$36/100,1)</f>
        <v>1861.7</v>
      </c>
      <c r="AD198" s="2">
        <f>TRUNC(SUM(L190:L196))</f>
        <v>62058</v>
      </c>
      <c r="AE198" s="2">
        <f>TRUNC(SUM(AE190:AE197))</f>
        <v>62058</v>
      </c>
    </row>
    <row r="199" spans="1:31" ht="23.25" customHeight="1" x14ac:dyDescent="0.15">
      <c r="C199" s="148"/>
      <c r="D199" s="56"/>
      <c r="E199" s="62"/>
      <c r="F199" s="58"/>
      <c r="G199" s="57"/>
      <c r="H199" s="57"/>
      <c r="I199" s="67"/>
      <c r="J199" s="57"/>
      <c r="K199" s="57"/>
      <c r="L199" s="67"/>
      <c r="M199" s="57"/>
      <c r="N199" s="67"/>
      <c r="O199" s="57"/>
      <c r="P199" s="57"/>
      <c r="Q199" s="60"/>
    </row>
    <row r="200" spans="1:31" ht="23.25" customHeight="1" x14ac:dyDescent="0.15">
      <c r="A200" s="9" t="s">
        <v>1743</v>
      </c>
      <c r="B200" s="9" t="s">
        <v>1674</v>
      </c>
      <c r="C200" s="148" t="s">
        <v>1744</v>
      </c>
      <c r="D200" s="287" t="s">
        <v>1742</v>
      </c>
      <c r="E200" s="289"/>
      <c r="F200" s="58"/>
      <c r="G200" s="57"/>
      <c r="H200" s="57"/>
      <c r="I200" s="67"/>
      <c r="J200" s="57"/>
      <c r="K200" s="57"/>
      <c r="L200" s="67"/>
      <c r="M200" s="57"/>
      <c r="N200" s="67"/>
      <c r="O200" s="57"/>
      <c r="P200" s="57"/>
      <c r="Q200" s="60"/>
    </row>
    <row r="201" spans="1:31" ht="23.25" customHeight="1" x14ac:dyDescent="0.15">
      <c r="A201" s="9" t="s">
        <v>702</v>
      </c>
      <c r="B201" s="9" t="s">
        <v>1246</v>
      </c>
      <c r="C201" s="148" t="s">
        <v>129</v>
      </c>
      <c r="D201" s="56" t="s">
        <v>130</v>
      </c>
      <c r="E201" s="62" t="s">
        <v>131</v>
      </c>
      <c r="F201" s="58" t="s">
        <v>132</v>
      </c>
      <c r="G201" s="57">
        <v>1</v>
      </c>
      <c r="H201" s="57">
        <v>12972</v>
      </c>
      <c r="I201" s="67">
        <v>12972</v>
      </c>
      <c r="J201" s="57">
        <v>1</v>
      </c>
      <c r="K201" s="57">
        <v>0</v>
      </c>
      <c r="L201" s="67" t="s">
        <v>2193</v>
      </c>
      <c r="M201" s="57">
        <v>0</v>
      </c>
      <c r="N201" s="67" t="s">
        <v>2193</v>
      </c>
      <c r="O201" s="57">
        <v>12972</v>
      </c>
      <c r="P201" s="57">
        <v>12972</v>
      </c>
      <c r="Q201" s="60"/>
      <c r="R201" s="2" t="s">
        <v>1653</v>
      </c>
      <c r="AB201" s="2">
        <f>I201</f>
        <v>12972</v>
      </c>
      <c r="AC201" s="2">
        <f>G201*H201</f>
        <v>12972</v>
      </c>
    </row>
    <row r="202" spans="1:31" ht="23.25" customHeight="1" x14ac:dyDescent="0.15">
      <c r="A202" s="9" t="s">
        <v>702</v>
      </c>
      <c r="B202" s="9" t="s">
        <v>1246</v>
      </c>
      <c r="C202" s="148" t="s">
        <v>129</v>
      </c>
      <c r="D202" s="56" t="s">
        <v>130</v>
      </c>
      <c r="E202" s="62" t="s">
        <v>131</v>
      </c>
      <c r="F202" s="58" t="s">
        <v>132</v>
      </c>
      <c r="G202" s="57">
        <v>0.1</v>
      </c>
      <c r="H202" s="57">
        <v>12972</v>
      </c>
      <c r="I202" s="67">
        <v>1297.2</v>
      </c>
      <c r="J202" s="57">
        <v>0.1</v>
      </c>
      <c r="K202" s="57">
        <v>0</v>
      </c>
      <c r="L202" s="67" t="s">
        <v>2193</v>
      </c>
      <c r="M202" s="57">
        <v>0</v>
      </c>
      <c r="N202" s="67" t="s">
        <v>2193</v>
      </c>
      <c r="O202" s="57">
        <v>12972</v>
      </c>
      <c r="P202" s="57">
        <v>1297.2</v>
      </c>
      <c r="Q202" s="60"/>
      <c r="R202" s="2" t="s">
        <v>1653</v>
      </c>
    </row>
    <row r="203" spans="1:31" ht="23.25" customHeight="1" x14ac:dyDescent="0.15">
      <c r="A203" s="9" t="s">
        <v>1654</v>
      </c>
      <c r="B203" s="9" t="s">
        <v>1246</v>
      </c>
      <c r="C203" s="148" t="s">
        <v>1655</v>
      </c>
      <c r="D203" s="56" t="s">
        <v>1656</v>
      </c>
      <c r="E203" s="62" t="s">
        <v>1657</v>
      </c>
      <c r="F203" s="58" t="s">
        <v>616</v>
      </c>
      <c r="G203" s="57">
        <v>1</v>
      </c>
      <c r="H203" s="57">
        <v>1945.8</v>
      </c>
      <c r="I203" s="67">
        <v>1945.8</v>
      </c>
      <c r="J203" s="57">
        <v>1</v>
      </c>
      <c r="K203" s="57"/>
      <c r="L203" s="67" t="s">
        <v>2193</v>
      </c>
      <c r="M203" s="57"/>
      <c r="N203" s="67" t="s">
        <v>2193</v>
      </c>
      <c r="O203" s="57">
        <v>1945.8</v>
      </c>
      <c r="P203" s="57">
        <v>1945.8</v>
      </c>
      <c r="Q203" s="60"/>
      <c r="AB203" s="2">
        <f>TRUNC(SUM(AB200:AB202), 1)</f>
        <v>12972</v>
      </c>
    </row>
    <row r="204" spans="1:31" ht="23.25" customHeight="1" x14ac:dyDescent="0.15">
      <c r="A204" s="9" t="s">
        <v>1658</v>
      </c>
      <c r="B204" s="9" t="s">
        <v>1246</v>
      </c>
      <c r="C204" s="148" t="s">
        <v>1659</v>
      </c>
      <c r="D204" s="56" t="s">
        <v>1660</v>
      </c>
      <c r="E204" s="62" t="s">
        <v>1661</v>
      </c>
      <c r="F204" s="58" t="s">
        <v>616</v>
      </c>
      <c r="G204" s="57">
        <v>1</v>
      </c>
      <c r="H204" s="57">
        <v>259.40000000000146</v>
      </c>
      <c r="I204" s="67">
        <v>259.40000000000146</v>
      </c>
      <c r="J204" s="57">
        <v>1</v>
      </c>
      <c r="K204" s="57"/>
      <c r="L204" s="67" t="s">
        <v>2193</v>
      </c>
      <c r="M204" s="57"/>
      <c r="N204" s="67" t="s">
        <v>2193</v>
      </c>
      <c r="O204" s="57">
        <v>259.40000000000146</v>
      </c>
      <c r="P204" s="57">
        <v>259.40000000000146</v>
      </c>
      <c r="Q204" s="60"/>
      <c r="AC204" s="2">
        <f>TRUNC(TRUNC(SUM(AC200:AC203))*옵션!$B$33/100,1)</f>
        <v>259.39999999999998</v>
      </c>
      <c r="AD204" s="2">
        <f>TRUNC(SUM(I200:I203))+TRUNC(SUM(N200:N203))</f>
        <v>16215</v>
      </c>
    </row>
    <row r="205" spans="1:31" ht="23.25" customHeight="1" x14ac:dyDescent="0.15">
      <c r="A205" s="9" t="s">
        <v>919</v>
      </c>
      <c r="B205" s="9" t="s">
        <v>1246</v>
      </c>
      <c r="C205" s="148" t="s">
        <v>676</v>
      </c>
      <c r="D205" s="56" t="s">
        <v>70</v>
      </c>
      <c r="E205" s="62" t="s">
        <v>677</v>
      </c>
      <c r="F205" s="58" t="s">
        <v>678</v>
      </c>
      <c r="G205" s="57">
        <v>0.54</v>
      </c>
      <c r="H205" s="57">
        <v>0</v>
      </c>
      <c r="I205" s="67" t="s">
        <v>2193</v>
      </c>
      <c r="J205" s="57">
        <v>0.54</v>
      </c>
      <c r="K205" s="57">
        <v>268915</v>
      </c>
      <c r="L205" s="67">
        <v>145214.1</v>
      </c>
      <c r="M205" s="57">
        <v>0</v>
      </c>
      <c r="N205" s="67" t="s">
        <v>2193</v>
      </c>
      <c r="O205" s="57">
        <v>268915</v>
      </c>
      <c r="P205" s="57">
        <v>145214.1</v>
      </c>
      <c r="Q205" s="60"/>
      <c r="AE205" s="2">
        <f>L205</f>
        <v>145214.1</v>
      </c>
    </row>
    <row r="206" spans="1:31" ht="23.25" customHeight="1" x14ac:dyDescent="0.15">
      <c r="A206" s="9" t="s">
        <v>1649</v>
      </c>
      <c r="B206" s="9" t="s">
        <v>1246</v>
      </c>
      <c r="C206" s="148" t="s">
        <v>1650</v>
      </c>
      <c r="D206" s="56" t="s">
        <v>1651</v>
      </c>
      <c r="E206" s="62" t="s">
        <v>1652</v>
      </c>
      <c r="F206" s="58" t="s">
        <v>616</v>
      </c>
      <c r="G206" s="57">
        <v>1</v>
      </c>
      <c r="H206" s="57">
        <v>4356.3999999999942</v>
      </c>
      <c r="I206" s="67">
        <v>4356.3999999999942</v>
      </c>
      <c r="J206" s="57">
        <v>1</v>
      </c>
      <c r="K206" s="57"/>
      <c r="L206" s="67" t="s">
        <v>2193</v>
      </c>
      <c r="M206" s="57"/>
      <c r="N206" s="67" t="s">
        <v>2193</v>
      </c>
      <c r="O206" s="57">
        <v>4356.3999999999942</v>
      </c>
      <c r="P206" s="57">
        <v>4356.3999999999942</v>
      </c>
      <c r="Q206" s="60"/>
    </row>
    <row r="207" spans="1:31" ht="23.25" customHeight="1" x14ac:dyDescent="0.15">
      <c r="B207" s="9" t="s">
        <v>1646</v>
      </c>
      <c r="C207" s="148"/>
      <c r="D207" s="56" t="s">
        <v>1647</v>
      </c>
      <c r="E207" s="62"/>
      <c r="F207" s="58"/>
      <c r="G207" s="57"/>
      <c r="H207" s="57"/>
      <c r="I207" s="67">
        <v>20830</v>
      </c>
      <c r="J207" s="57"/>
      <c r="K207" s="57"/>
      <c r="L207" s="67">
        <v>145214</v>
      </c>
      <c r="M207" s="57"/>
      <c r="N207" s="67">
        <v>0</v>
      </c>
      <c r="O207" s="57" t="s">
        <v>2193</v>
      </c>
      <c r="P207" s="57">
        <v>166044</v>
      </c>
      <c r="Q207" s="60"/>
      <c r="AC207" s="2">
        <f>TRUNC(AE207*옵션!$B$36/100,1)</f>
        <v>4356.3999999999996</v>
      </c>
      <c r="AD207" s="2">
        <f>TRUNC(SUM(L200:L205))</f>
        <v>145214</v>
      </c>
      <c r="AE207" s="2">
        <f>TRUNC(SUM(AE200:AE206))</f>
        <v>145214</v>
      </c>
    </row>
    <row r="208" spans="1:31" ht="23.25" customHeight="1" x14ac:dyDescent="0.15">
      <c r="C208" s="148"/>
      <c r="D208" s="56"/>
      <c r="E208" s="62"/>
      <c r="F208" s="58"/>
      <c r="G208" s="57"/>
      <c r="H208" s="57"/>
      <c r="I208" s="67"/>
      <c r="J208" s="57"/>
      <c r="K208" s="57"/>
      <c r="L208" s="67"/>
      <c r="M208" s="57"/>
      <c r="N208" s="67"/>
      <c r="O208" s="57"/>
      <c r="P208" s="57"/>
      <c r="Q208" s="60"/>
    </row>
    <row r="209" spans="1:31" ht="23.25" customHeight="1" x14ac:dyDescent="0.15">
      <c r="A209" s="9" t="s">
        <v>1746</v>
      </c>
      <c r="B209" s="9" t="s">
        <v>1674</v>
      </c>
      <c r="C209" s="148" t="s">
        <v>1747</v>
      </c>
      <c r="D209" s="287" t="s">
        <v>1745</v>
      </c>
      <c r="E209" s="289"/>
      <c r="F209" s="58"/>
      <c r="G209" s="57"/>
      <c r="H209" s="57"/>
      <c r="I209" s="67"/>
      <c r="J209" s="57"/>
      <c r="K209" s="57"/>
      <c r="L209" s="67"/>
      <c r="M209" s="57"/>
      <c r="N209" s="67"/>
      <c r="O209" s="57"/>
      <c r="P209" s="57"/>
      <c r="Q209" s="60"/>
    </row>
    <row r="210" spans="1:31" ht="23.25" customHeight="1" x14ac:dyDescent="0.15">
      <c r="A210" s="9" t="s">
        <v>703</v>
      </c>
      <c r="B210" s="9" t="s">
        <v>1249</v>
      </c>
      <c r="C210" s="148" t="s">
        <v>136</v>
      </c>
      <c r="D210" s="56" t="s">
        <v>130</v>
      </c>
      <c r="E210" s="62" t="s">
        <v>137</v>
      </c>
      <c r="F210" s="58" t="s">
        <v>132</v>
      </c>
      <c r="G210" s="57">
        <v>1</v>
      </c>
      <c r="H210" s="57">
        <v>20843</v>
      </c>
      <c r="I210" s="67">
        <v>20843</v>
      </c>
      <c r="J210" s="57">
        <v>1</v>
      </c>
      <c r="K210" s="57">
        <v>0</v>
      </c>
      <c r="L210" s="67" t="s">
        <v>2193</v>
      </c>
      <c r="M210" s="57">
        <v>0</v>
      </c>
      <c r="N210" s="67" t="s">
        <v>2193</v>
      </c>
      <c r="O210" s="57">
        <v>20843</v>
      </c>
      <c r="P210" s="57">
        <v>20843</v>
      </c>
      <c r="Q210" s="60"/>
      <c r="R210" s="2" t="s">
        <v>1653</v>
      </c>
      <c r="AB210" s="2">
        <f>I210</f>
        <v>20843</v>
      </c>
      <c r="AC210" s="2">
        <f>G210*H210</f>
        <v>20843</v>
      </c>
    </row>
    <row r="211" spans="1:31" ht="23.25" customHeight="1" x14ac:dyDescent="0.15">
      <c r="A211" s="9" t="s">
        <v>703</v>
      </c>
      <c r="B211" s="9" t="s">
        <v>1249</v>
      </c>
      <c r="C211" s="148" t="s">
        <v>136</v>
      </c>
      <c r="D211" s="56" t="s">
        <v>130</v>
      </c>
      <c r="E211" s="62" t="s">
        <v>137</v>
      </c>
      <c r="F211" s="58" t="s">
        <v>132</v>
      </c>
      <c r="G211" s="57">
        <v>0.1</v>
      </c>
      <c r="H211" s="57">
        <v>20843</v>
      </c>
      <c r="I211" s="67">
        <v>2084.3000000000002</v>
      </c>
      <c r="J211" s="57">
        <v>0.1</v>
      </c>
      <c r="K211" s="57">
        <v>0</v>
      </c>
      <c r="L211" s="67" t="s">
        <v>2193</v>
      </c>
      <c r="M211" s="57">
        <v>0</v>
      </c>
      <c r="N211" s="67" t="s">
        <v>2193</v>
      </c>
      <c r="O211" s="57">
        <v>20843</v>
      </c>
      <c r="P211" s="57">
        <v>2084.3000000000002</v>
      </c>
      <c r="Q211" s="60"/>
      <c r="R211" s="2" t="s">
        <v>1653</v>
      </c>
    </row>
    <row r="212" spans="1:31" ht="23.25" customHeight="1" x14ac:dyDescent="0.15">
      <c r="A212" s="9" t="s">
        <v>1654</v>
      </c>
      <c r="B212" s="9" t="s">
        <v>1249</v>
      </c>
      <c r="C212" s="148" t="s">
        <v>1655</v>
      </c>
      <c r="D212" s="56" t="s">
        <v>1656</v>
      </c>
      <c r="E212" s="62" t="s">
        <v>1657</v>
      </c>
      <c r="F212" s="58" t="s">
        <v>616</v>
      </c>
      <c r="G212" s="57">
        <v>1</v>
      </c>
      <c r="H212" s="57">
        <v>3126.4</v>
      </c>
      <c r="I212" s="67">
        <v>3126.4</v>
      </c>
      <c r="J212" s="57">
        <v>1</v>
      </c>
      <c r="K212" s="57"/>
      <c r="L212" s="67" t="s">
        <v>2193</v>
      </c>
      <c r="M212" s="57"/>
      <c r="N212" s="67" t="s">
        <v>2193</v>
      </c>
      <c r="O212" s="57">
        <v>3126.4</v>
      </c>
      <c r="P212" s="57">
        <v>3126.4</v>
      </c>
      <c r="Q212" s="60"/>
      <c r="AB212" s="2">
        <f>TRUNC(SUM(AB209:AB211), 1)</f>
        <v>20843</v>
      </c>
    </row>
    <row r="213" spans="1:31" ht="23.25" customHeight="1" x14ac:dyDescent="0.15">
      <c r="A213" s="9" t="s">
        <v>1658</v>
      </c>
      <c r="B213" s="9" t="s">
        <v>1249</v>
      </c>
      <c r="C213" s="148" t="s">
        <v>1659</v>
      </c>
      <c r="D213" s="56" t="s">
        <v>1660</v>
      </c>
      <c r="E213" s="62" t="s">
        <v>1661</v>
      </c>
      <c r="F213" s="58" t="s">
        <v>616</v>
      </c>
      <c r="G213" s="57">
        <v>1</v>
      </c>
      <c r="H213" s="57">
        <v>416.79999999999927</v>
      </c>
      <c r="I213" s="67">
        <v>416.79999999999927</v>
      </c>
      <c r="J213" s="57">
        <v>1</v>
      </c>
      <c r="K213" s="57"/>
      <c r="L213" s="67" t="s">
        <v>2193</v>
      </c>
      <c r="M213" s="57"/>
      <c r="N213" s="67" t="s">
        <v>2193</v>
      </c>
      <c r="O213" s="57">
        <v>416.79999999999927</v>
      </c>
      <c r="P213" s="57">
        <v>416.79999999999927</v>
      </c>
      <c r="Q213" s="60"/>
      <c r="AC213" s="2">
        <f>TRUNC(TRUNC(SUM(AC209:AC212))*옵션!$B$33/100,1)</f>
        <v>416.8</v>
      </c>
      <c r="AD213" s="2">
        <f>TRUNC(SUM(I209:I212))+TRUNC(SUM(N209:N212))</f>
        <v>26053</v>
      </c>
    </row>
    <row r="214" spans="1:31" ht="23.25" customHeight="1" x14ac:dyDescent="0.15">
      <c r="A214" s="9" t="s">
        <v>919</v>
      </c>
      <c r="B214" s="9" t="s">
        <v>1249</v>
      </c>
      <c r="C214" s="148" t="s">
        <v>676</v>
      </c>
      <c r="D214" s="56" t="s">
        <v>70</v>
      </c>
      <c r="E214" s="62" t="s">
        <v>677</v>
      </c>
      <c r="F214" s="58" t="s">
        <v>678</v>
      </c>
      <c r="G214" s="57">
        <v>0.71</v>
      </c>
      <c r="H214" s="57">
        <v>0</v>
      </c>
      <c r="I214" s="67" t="s">
        <v>2193</v>
      </c>
      <c r="J214" s="57">
        <v>0.71</v>
      </c>
      <c r="K214" s="57">
        <v>268915</v>
      </c>
      <c r="L214" s="67">
        <v>190929.6</v>
      </c>
      <c r="M214" s="57">
        <v>0</v>
      </c>
      <c r="N214" s="67" t="s">
        <v>2193</v>
      </c>
      <c r="O214" s="57">
        <v>268915</v>
      </c>
      <c r="P214" s="57">
        <v>190929.6</v>
      </c>
      <c r="Q214" s="60"/>
      <c r="AE214" s="2">
        <f>L214</f>
        <v>190929.6</v>
      </c>
    </row>
    <row r="215" spans="1:31" ht="23.25" customHeight="1" x14ac:dyDescent="0.15">
      <c r="A215" s="9" t="s">
        <v>1649</v>
      </c>
      <c r="B215" s="9" t="s">
        <v>1249</v>
      </c>
      <c r="C215" s="148" t="s">
        <v>1650</v>
      </c>
      <c r="D215" s="56" t="s">
        <v>1651</v>
      </c>
      <c r="E215" s="62" t="s">
        <v>1652</v>
      </c>
      <c r="F215" s="58" t="s">
        <v>616</v>
      </c>
      <c r="G215" s="57">
        <v>1</v>
      </c>
      <c r="H215" s="57">
        <v>5727.7999999999884</v>
      </c>
      <c r="I215" s="67">
        <v>5727.7999999999884</v>
      </c>
      <c r="J215" s="57">
        <v>1</v>
      </c>
      <c r="K215" s="57"/>
      <c r="L215" s="67" t="s">
        <v>2193</v>
      </c>
      <c r="M215" s="57"/>
      <c r="N215" s="67" t="s">
        <v>2193</v>
      </c>
      <c r="O215" s="57">
        <v>5727.7999999999884</v>
      </c>
      <c r="P215" s="57">
        <v>5727.7999999999884</v>
      </c>
      <c r="Q215" s="60"/>
    </row>
    <row r="216" spans="1:31" ht="23.25" customHeight="1" x14ac:dyDescent="0.15">
      <c r="B216" s="9" t="s">
        <v>1646</v>
      </c>
      <c r="C216" s="148"/>
      <c r="D216" s="56" t="s">
        <v>1647</v>
      </c>
      <c r="E216" s="62"/>
      <c r="F216" s="58"/>
      <c r="G216" s="57"/>
      <c r="H216" s="57"/>
      <c r="I216" s="67">
        <v>32198</v>
      </c>
      <c r="J216" s="57"/>
      <c r="K216" s="57"/>
      <c r="L216" s="67">
        <v>190929</v>
      </c>
      <c r="M216" s="57"/>
      <c r="N216" s="67">
        <v>0</v>
      </c>
      <c r="O216" s="57" t="s">
        <v>2193</v>
      </c>
      <c r="P216" s="57">
        <v>223127</v>
      </c>
      <c r="Q216" s="60"/>
      <c r="AC216" s="2">
        <f>TRUNC(AE216*옵션!$B$36/100,1)</f>
        <v>5727.8</v>
      </c>
      <c r="AD216" s="2">
        <f>TRUNC(SUM(L209:L214))</f>
        <v>190929</v>
      </c>
      <c r="AE216" s="2">
        <f>TRUNC(SUM(AE209:AE215))</f>
        <v>190929</v>
      </c>
    </row>
    <row r="217" spans="1:31" ht="23.25" customHeight="1" x14ac:dyDescent="0.15">
      <c r="C217" s="148"/>
      <c r="D217" s="56"/>
      <c r="E217" s="62"/>
      <c r="F217" s="58"/>
      <c r="G217" s="57"/>
      <c r="H217" s="57"/>
      <c r="I217" s="67"/>
      <c r="J217" s="57"/>
      <c r="K217" s="57"/>
      <c r="L217" s="67"/>
      <c r="M217" s="57"/>
      <c r="N217" s="67"/>
      <c r="O217" s="57"/>
      <c r="P217" s="57"/>
      <c r="Q217" s="60"/>
    </row>
    <row r="218" spans="1:31" ht="23.25" customHeight="1" x14ac:dyDescent="0.15">
      <c r="A218" s="9" t="s">
        <v>1749</v>
      </c>
      <c r="B218" s="9" t="s">
        <v>1674</v>
      </c>
      <c r="C218" s="148" t="s">
        <v>1750</v>
      </c>
      <c r="D218" s="287" t="s">
        <v>1748</v>
      </c>
      <c r="E218" s="289"/>
      <c r="F218" s="58"/>
      <c r="G218" s="57"/>
      <c r="H218" s="57"/>
      <c r="I218" s="67"/>
      <c r="J218" s="57"/>
      <c r="K218" s="57"/>
      <c r="L218" s="67"/>
      <c r="M218" s="57"/>
      <c r="N218" s="67"/>
      <c r="O218" s="57"/>
      <c r="P218" s="57"/>
      <c r="Q218" s="60"/>
    </row>
    <row r="219" spans="1:31" ht="23.25" customHeight="1" x14ac:dyDescent="0.15">
      <c r="A219" s="9" t="s">
        <v>704</v>
      </c>
      <c r="B219" s="9" t="s">
        <v>1252</v>
      </c>
      <c r="C219" s="148" t="s">
        <v>129</v>
      </c>
      <c r="D219" s="56" t="s">
        <v>130</v>
      </c>
      <c r="E219" s="62" t="s">
        <v>131</v>
      </c>
      <c r="F219" s="58" t="s">
        <v>132</v>
      </c>
      <c r="G219" s="57">
        <v>1</v>
      </c>
      <c r="H219" s="57">
        <v>12972</v>
      </c>
      <c r="I219" s="67">
        <v>12972</v>
      </c>
      <c r="J219" s="57">
        <v>1</v>
      </c>
      <c r="K219" s="57">
        <v>0</v>
      </c>
      <c r="L219" s="67" t="s">
        <v>2193</v>
      </c>
      <c r="M219" s="57">
        <v>0</v>
      </c>
      <c r="N219" s="67" t="s">
        <v>2193</v>
      </c>
      <c r="O219" s="57">
        <v>12972</v>
      </c>
      <c r="P219" s="57">
        <v>12972</v>
      </c>
      <c r="Q219" s="60"/>
      <c r="R219" s="2" t="s">
        <v>1653</v>
      </c>
      <c r="AB219" s="2">
        <f>I219</f>
        <v>12972</v>
      </c>
      <c r="AC219" s="2">
        <f>G219*H219</f>
        <v>12972</v>
      </c>
    </row>
    <row r="220" spans="1:31" ht="23.25" customHeight="1" x14ac:dyDescent="0.15">
      <c r="A220" s="9" t="s">
        <v>704</v>
      </c>
      <c r="B220" s="9" t="s">
        <v>1252</v>
      </c>
      <c r="C220" s="148" t="s">
        <v>129</v>
      </c>
      <c r="D220" s="56" t="s">
        <v>130</v>
      </c>
      <c r="E220" s="62" t="s">
        <v>131</v>
      </c>
      <c r="F220" s="58" t="s">
        <v>132</v>
      </c>
      <c r="G220" s="57">
        <v>0.1</v>
      </c>
      <c r="H220" s="57">
        <v>12972</v>
      </c>
      <c r="I220" s="67">
        <v>1297.2</v>
      </c>
      <c r="J220" s="57">
        <v>0.1</v>
      </c>
      <c r="K220" s="57">
        <v>0</v>
      </c>
      <c r="L220" s="67" t="s">
        <v>2193</v>
      </c>
      <c r="M220" s="57">
        <v>0</v>
      </c>
      <c r="N220" s="67" t="s">
        <v>2193</v>
      </c>
      <c r="O220" s="57">
        <v>12972</v>
      </c>
      <c r="P220" s="57">
        <v>1297.2</v>
      </c>
      <c r="Q220" s="60"/>
      <c r="R220" s="2" t="s">
        <v>1653</v>
      </c>
    </row>
    <row r="221" spans="1:31" ht="23.25" customHeight="1" x14ac:dyDescent="0.15">
      <c r="A221" s="9" t="s">
        <v>1654</v>
      </c>
      <c r="B221" s="9" t="s">
        <v>1252</v>
      </c>
      <c r="C221" s="148" t="s">
        <v>1655</v>
      </c>
      <c r="D221" s="56" t="s">
        <v>1656</v>
      </c>
      <c r="E221" s="62" t="s">
        <v>1657</v>
      </c>
      <c r="F221" s="58" t="s">
        <v>616</v>
      </c>
      <c r="G221" s="57">
        <v>1</v>
      </c>
      <c r="H221" s="57">
        <v>1945.8</v>
      </c>
      <c r="I221" s="67">
        <v>1945.8</v>
      </c>
      <c r="J221" s="57">
        <v>1</v>
      </c>
      <c r="K221" s="57"/>
      <c r="L221" s="67" t="s">
        <v>2193</v>
      </c>
      <c r="M221" s="57"/>
      <c r="N221" s="67" t="s">
        <v>2193</v>
      </c>
      <c r="O221" s="57">
        <v>1945.8</v>
      </c>
      <c r="P221" s="57">
        <v>1945.8</v>
      </c>
      <c r="Q221" s="60"/>
      <c r="AB221" s="2">
        <f>TRUNC(SUM(AB218:AB220), 1)</f>
        <v>12972</v>
      </c>
    </row>
    <row r="222" spans="1:31" ht="23.25" customHeight="1" x14ac:dyDescent="0.15">
      <c r="A222" s="9" t="s">
        <v>1658</v>
      </c>
      <c r="B222" s="9" t="s">
        <v>1252</v>
      </c>
      <c r="C222" s="148" t="s">
        <v>1659</v>
      </c>
      <c r="D222" s="56" t="s">
        <v>1660</v>
      </c>
      <c r="E222" s="62" t="s">
        <v>1661</v>
      </c>
      <c r="F222" s="58" t="s">
        <v>616</v>
      </c>
      <c r="G222" s="57">
        <v>1</v>
      </c>
      <c r="H222" s="57">
        <v>259.40000000000146</v>
      </c>
      <c r="I222" s="67">
        <v>259.40000000000146</v>
      </c>
      <c r="J222" s="57">
        <v>1</v>
      </c>
      <c r="K222" s="57"/>
      <c r="L222" s="67" t="s">
        <v>2193</v>
      </c>
      <c r="M222" s="57"/>
      <c r="N222" s="67" t="s">
        <v>2193</v>
      </c>
      <c r="O222" s="57">
        <v>259.40000000000146</v>
      </c>
      <c r="P222" s="57">
        <v>259.40000000000146</v>
      </c>
      <c r="Q222" s="60"/>
      <c r="AC222" s="2">
        <f>TRUNC(TRUNC(SUM(AC218:AC221))*옵션!$B$33/100,1)</f>
        <v>259.39999999999998</v>
      </c>
      <c r="AD222" s="2">
        <f>TRUNC(SUM(I218:I221))+TRUNC(SUM(N218:N221))</f>
        <v>16215</v>
      </c>
    </row>
    <row r="223" spans="1:31" ht="23.25" customHeight="1" x14ac:dyDescent="0.15">
      <c r="A223" s="9" t="s">
        <v>919</v>
      </c>
      <c r="B223" s="9" t="s">
        <v>1252</v>
      </c>
      <c r="C223" s="148" t="s">
        <v>676</v>
      </c>
      <c r="D223" s="56" t="s">
        <v>70</v>
      </c>
      <c r="E223" s="62" t="s">
        <v>677</v>
      </c>
      <c r="F223" s="58" t="s">
        <v>678</v>
      </c>
      <c r="G223" s="57">
        <v>0.64800000000000002</v>
      </c>
      <c r="H223" s="57">
        <v>0</v>
      </c>
      <c r="I223" s="67" t="s">
        <v>2193</v>
      </c>
      <c r="J223" s="57">
        <v>0.64800000000000002</v>
      </c>
      <c r="K223" s="57">
        <v>268915</v>
      </c>
      <c r="L223" s="67">
        <v>174256.9</v>
      </c>
      <c r="M223" s="57">
        <v>0</v>
      </c>
      <c r="N223" s="67" t="s">
        <v>2193</v>
      </c>
      <c r="O223" s="57">
        <v>268915</v>
      </c>
      <c r="P223" s="57">
        <v>174256.9</v>
      </c>
      <c r="Q223" s="60"/>
      <c r="AE223" s="2">
        <f>L223</f>
        <v>174256.9</v>
      </c>
    </row>
    <row r="224" spans="1:31" ht="23.25" customHeight="1" x14ac:dyDescent="0.15">
      <c r="A224" s="9" t="s">
        <v>1649</v>
      </c>
      <c r="B224" s="9" t="s">
        <v>1252</v>
      </c>
      <c r="C224" s="148" t="s">
        <v>1650</v>
      </c>
      <c r="D224" s="56" t="s">
        <v>1651</v>
      </c>
      <c r="E224" s="62" t="s">
        <v>1652</v>
      </c>
      <c r="F224" s="58" t="s">
        <v>616</v>
      </c>
      <c r="G224" s="57">
        <v>1</v>
      </c>
      <c r="H224" s="57">
        <v>5227.6000000000058</v>
      </c>
      <c r="I224" s="67">
        <v>5227.6000000000058</v>
      </c>
      <c r="J224" s="57">
        <v>1</v>
      </c>
      <c r="K224" s="57"/>
      <c r="L224" s="67" t="s">
        <v>2193</v>
      </c>
      <c r="M224" s="57"/>
      <c r="N224" s="67" t="s">
        <v>2193</v>
      </c>
      <c r="O224" s="57">
        <v>5227.6000000000058</v>
      </c>
      <c r="P224" s="57">
        <v>5227.6000000000058</v>
      </c>
      <c r="Q224" s="60"/>
    </row>
    <row r="225" spans="1:31" ht="23.25" customHeight="1" x14ac:dyDescent="0.15">
      <c r="B225" s="9" t="s">
        <v>1646</v>
      </c>
      <c r="C225" s="148"/>
      <c r="D225" s="56" t="s">
        <v>1647</v>
      </c>
      <c r="E225" s="62"/>
      <c r="F225" s="58"/>
      <c r="G225" s="57"/>
      <c r="H225" s="57"/>
      <c r="I225" s="67">
        <v>21702</v>
      </c>
      <c r="J225" s="57"/>
      <c r="K225" s="57"/>
      <c r="L225" s="67">
        <v>174256</v>
      </c>
      <c r="M225" s="57"/>
      <c r="N225" s="67">
        <v>0</v>
      </c>
      <c r="O225" s="57" t="s">
        <v>2193</v>
      </c>
      <c r="P225" s="57">
        <v>195958</v>
      </c>
      <c r="Q225" s="60"/>
      <c r="AC225" s="2">
        <f>TRUNC(AE225*옵션!$B$36/100,1)</f>
        <v>5227.6000000000004</v>
      </c>
      <c r="AD225" s="2">
        <f>TRUNC(SUM(L218:L223))</f>
        <v>174256</v>
      </c>
      <c r="AE225" s="2">
        <f>TRUNC(SUM(AE218:AE224))</f>
        <v>174256</v>
      </c>
    </row>
    <row r="226" spans="1:31" ht="23.25" customHeight="1" x14ac:dyDescent="0.15">
      <c r="C226" s="148"/>
      <c r="D226" s="56"/>
      <c r="E226" s="62"/>
      <c r="F226" s="58"/>
      <c r="G226" s="57"/>
      <c r="H226" s="57"/>
      <c r="I226" s="67"/>
      <c r="J226" s="57"/>
      <c r="K226" s="57"/>
      <c r="L226" s="67"/>
      <c r="M226" s="57"/>
      <c r="N226" s="67"/>
      <c r="O226" s="57"/>
      <c r="P226" s="57"/>
      <c r="Q226" s="60"/>
    </row>
    <row r="227" spans="1:31" ht="23.25" customHeight="1" x14ac:dyDescent="0.15">
      <c r="A227" s="9" t="s">
        <v>1752</v>
      </c>
      <c r="B227" s="9" t="s">
        <v>1674</v>
      </c>
      <c r="C227" s="148" t="s">
        <v>1753</v>
      </c>
      <c r="D227" s="287" t="s">
        <v>1751</v>
      </c>
      <c r="E227" s="289"/>
      <c r="F227" s="58"/>
      <c r="G227" s="57"/>
      <c r="H227" s="57"/>
      <c r="I227" s="67"/>
      <c r="J227" s="57"/>
      <c r="K227" s="57"/>
      <c r="L227" s="67"/>
      <c r="M227" s="57"/>
      <c r="N227" s="67"/>
      <c r="O227" s="57"/>
      <c r="P227" s="57"/>
      <c r="Q227" s="60"/>
    </row>
    <row r="228" spans="1:31" ht="23.25" customHeight="1" x14ac:dyDescent="0.15">
      <c r="A228" s="9" t="s">
        <v>705</v>
      </c>
      <c r="B228" s="9" t="s">
        <v>1256</v>
      </c>
      <c r="C228" s="148" t="s">
        <v>138</v>
      </c>
      <c r="D228" s="56" t="s">
        <v>139</v>
      </c>
      <c r="E228" s="62" t="s">
        <v>140</v>
      </c>
      <c r="F228" s="58" t="s">
        <v>132</v>
      </c>
      <c r="G228" s="57">
        <v>1</v>
      </c>
      <c r="H228" s="57">
        <v>2107</v>
      </c>
      <c r="I228" s="67">
        <v>2107</v>
      </c>
      <c r="J228" s="57">
        <v>1</v>
      </c>
      <c r="K228" s="57">
        <v>0</v>
      </c>
      <c r="L228" s="67" t="s">
        <v>2193</v>
      </c>
      <c r="M228" s="57">
        <v>0</v>
      </c>
      <c r="N228" s="67" t="s">
        <v>2193</v>
      </c>
      <c r="O228" s="57">
        <v>2107</v>
      </c>
      <c r="P228" s="57">
        <v>2107</v>
      </c>
      <c r="Q228" s="60"/>
      <c r="R228" s="2" t="s">
        <v>1662</v>
      </c>
      <c r="AC228" s="2">
        <f>G228*H228</f>
        <v>2107</v>
      </c>
    </row>
    <row r="229" spans="1:31" ht="23.25" customHeight="1" x14ac:dyDescent="0.15">
      <c r="A229" s="9" t="s">
        <v>705</v>
      </c>
      <c r="B229" s="9" t="s">
        <v>1256</v>
      </c>
      <c r="C229" s="148" t="s">
        <v>138</v>
      </c>
      <c r="D229" s="56" t="s">
        <v>139</v>
      </c>
      <c r="E229" s="62" t="s">
        <v>140</v>
      </c>
      <c r="F229" s="58" t="s">
        <v>132</v>
      </c>
      <c r="G229" s="57">
        <v>0.1</v>
      </c>
      <c r="H229" s="57">
        <v>2107</v>
      </c>
      <c r="I229" s="67">
        <v>210.7</v>
      </c>
      <c r="J229" s="57">
        <v>0.1</v>
      </c>
      <c r="K229" s="57">
        <v>0</v>
      </c>
      <c r="L229" s="67" t="s">
        <v>2193</v>
      </c>
      <c r="M229" s="57">
        <v>0</v>
      </c>
      <c r="N229" s="67" t="s">
        <v>2193</v>
      </c>
      <c r="O229" s="57">
        <v>2107</v>
      </c>
      <c r="P229" s="57">
        <v>210.7</v>
      </c>
      <c r="Q229" s="60"/>
      <c r="R229" s="2" t="s">
        <v>1662</v>
      </c>
    </row>
    <row r="230" spans="1:31" ht="23.25" customHeight="1" x14ac:dyDescent="0.15">
      <c r="A230" s="9" t="s">
        <v>1658</v>
      </c>
      <c r="B230" s="9" t="s">
        <v>1256</v>
      </c>
      <c r="C230" s="148" t="s">
        <v>1659</v>
      </c>
      <c r="D230" s="56" t="s">
        <v>1660</v>
      </c>
      <c r="E230" s="62" t="s">
        <v>1661</v>
      </c>
      <c r="F230" s="58" t="s">
        <v>616</v>
      </c>
      <c r="G230" s="57">
        <v>1</v>
      </c>
      <c r="H230" s="57">
        <v>42.099999999999909</v>
      </c>
      <c r="I230" s="67">
        <v>42.099999999999909</v>
      </c>
      <c r="J230" s="57">
        <v>1</v>
      </c>
      <c r="K230" s="57"/>
      <c r="L230" s="67" t="s">
        <v>2193</v>
      </c>
      <c r="M230" s="57"/>
      <c r="N230" s="67" t="s">
        <v>2193</v>
      </c>
      <c r="O230" s="57">
        <v>42.099999999999909</v>
      </c>
      <c r="P230" s="57">
        <v>42.099999999999909</v>
      </c>
      <c r="Q230" s="60"/>
      <c r="AC230" s="2">
        <f>TRUNC(TRUNC(SUM(AC227:AC229))*옵션!$B$33/100,1)</f>
        <v>42.1</v>
      </c>
      <c r="AD230" s="2">
        <f>TRUNC(SUM(I227:I229))+TRUNC(SUM(N227:N229))</f>
        <v>2317</v>
      </c>
    </row>
    <row r="231" spans="1:31" ht="23.25" customHeight="1" x14ac:dyDescent="0.15">
      <c r="A231" s="9" t="s">
        <v>919</v>
      </c>
      <c r="B231" s="9" t="s">
        <v>1256</v>
      </c>
      <c r="C231" s="148" t="s">
        <v>676</v>
      </c>
      <c r="D231" s="56" t="s">
        <v>70</v>
      </c>
      <c r="E231" s="62" t="s">
        <v>677</v>
      </c>
      <c r="F231" s="58" t="s">
        <v>678</v>
      </c>
      <c r="G231" s="57">
        <v>0.05</v>
      </c>
      <c r="H231" s="57">
        <v>0</v>
      </c>
      <c r="I231" s="67" t="s">
        <v>2193</v>
      </c>
      <c r="J231" s="57">
        <v>0.05</v>
      </c>
      <c r="K231" s="57">
        <v>268915</v>
      </c>
      <c r="L231" s="67">
        <v>13445.7</v>
      </c>
      <c r="M231" s="57">
        <v>0</v>
      </c>
      <c r="N231" s="67" t="s">
        <v>2193</v>
      </c>
      <c r="O231" s="57">
        <v>268915</v>
      </c>
      <c r="P231" s="57">
        <v>13445.7</v>
      </c>
      <c r="Q231" s="60"/>
      <c r="AE231" s="2">
        <f>L231</f>
        <v>13445.7</v>
      </c>
    </row>
    <row r="232" spans="1:31" ht="23.25" customHeight="1" x14ac:dyDescent="0.15">
      <c r="A232" s="9" t="s">
        <v>1649</v>
      </c>
      <c r="B232" s="9" t="s">
        <v>1256</v>
      </c>
      <c r="C232" s="148" t="s">
        <v>1650</v>
      </c>
      <c r="D232" s="56" t="s">
        <v>1651</v>
      </c>
      <c r="E232" s="62" t="s">
        <v>1652</v>
      </c>
      <c r="F232" s="58" t="s">
        <v>616</v>
      </c>
      <c r="G232" s="57">
        <v>1</v>
      </c>
      <c r="H232" s="57">
        <v>403.29999999999927</v>
      </c>
      <c r="I232" s="67">
        <v>403.29999999999927</v>
      </c>
      <c r="J232" s="57">
        <v>1</v>
      </c>
      <c r="K232" s="57"/>
      <c r="L232" s="67" t="s">
        <v>2193</v>
      </c>
      <c r="M232" s="57"/>
      <c r="N232" s="67" t="s">
        <v>2193</v>
      </c>
      <c r="O232" s="57">
        <v>403.29999999999927</v>
      </c>
      <c r="P232" s="57">
        <v>403.29999999999927</v>
      </c>
      <c r="Q232" s="60"/>
    </row>
    <row r="233" spans="1:31" ht="23.25" customHeight="1" x14ac:dyDescent="0.15">
      <c r="B233" s="9" t="s">
        <v>1646</v>
      </c>
      <c r="C233" s="148"/>
      <c r="D233" s="56" t="s">
        <v>1647</v>
      </c>
      <c r="E233" s="62"/>
      <c r="F233" s="58"/>
      <c r="G233" s="57"/>
      <c r="H233" s="57"/>
      <c r="I233" s="67">
        <v>2763</v>
      </c>
      <c r="J233" s="57"/>
      <c r="K233" s="57"/>
      <c r="L233" s="67">
        <v>13445</v>
      </c>
      <c r="M233" s="57"/>
      <c r="N233" s="67">
        <v>0</v>
      </c>
      <c r="O233" s="57" t="s">
        <v>2193</v>
      </c>
      <c r="P233" s="57">
        <v>16208</v>
      </c>
      <c r="Q233" s="60"/>
      <c r="AC233" s="2">
        <f>TRUNC(AE233*옵션!$B$36/100,1)</f>
        <v>403.3</v>
      </c>
      <c r="AD233" s="2">
        <f>TRUNC(SUM(L227:L231))</f>
        <v>13445</v>
      </c>
      <c r="AE233" s="2">
        <f>TRUNC(SUM(AE227:AE232))</f>
        <v>13445</v>
      </c>
    </row>
    <row r="234" spans="1:31" ht="23.25" customHeight="1" x14ac:dyDescent="0.15">
      <c r="C234" s="148"/>
      <c r="D234" s="56"/>
      <c r="E234" s="62"/>
      <c r="F234" s="58"/>
      <c r="G234" s="57"/>
      <c r="H234" s="57"/>
      <c r="I234" s="67"/>
      <c r="J234" s="57"/>
      <c r="K234" s="57"/>
      <c r="L234" s="67"/>
      <c r="M234" s="57"/>
      <c r="N234" s="67"/>
      <c r="O234" s="57"/>
      <c r="P234" s="57"/>
      <c r="Q234" s="60"/>
    </row>
    <row r="235" spans="1:31" ht="23.25" customHeight="1" x14ac:dyDescent="0.15">
      <c r="A235" s="9" t="s">
        <v>1755</v>
      </c>
      <c r="B235" s="9" t="s">
        <v>1674</v>
      </c>
      <c r="C235" s="148" t="s">
        <v>1756</v>
      </c>
      <c r="D235" s="287" t="s">
        <v>1754</v>
      </c>
      <c r="E235" s="289"/>
      <c r="F235" s="58"/>
      <c r="G235" s="57"/>
      <c r="H235" s="57"/>
      <c r="I235" s="67"/>
      <c r="J235" s="57"/>
      <c r="K235" s="57"/>
      <c r="L235" s="67"/>
      <c r="M235" s="57"/>
      <c r="N235" s="67"/>
      <c r="O235" s="57"/>
      <c r="P235" s="57"/>
      <c r="Q235" s="60"/>
    </row>
    <row r="236" spans="1:31" ht="23.25" customHeight="1" x14ac:dyDescent="0.15">
      <c r="A236" s="9" t="s">
        <v>706</v>
      </c>
      <c r="B236" s="9" t="s">
        <v>1259</v>
      </c>
      <c r="C236" s="148" t="s">
        <v>142</v>
      </c>
      <c r="D236" s="56" t="s">
        <v>139</v>
      </c>
      <c r="E236" s="62" t="s">
        <v>143</v>
      </c>
      <c r="F236" s="58" t="s">
        <v>132</v>
      </c>
      <c r="G236" s="57">
        <v>1</v>
      </c>
      <c r="H236" s="57">
        <v>2849</v>
      </c>
      <c r="I236" s="67">
        <v>2849</v>
      </c>
      <c r="J236" s="57">
        <v>1</v>
      </c>
      <c r="K236" s="57">
        <v>0</v>
      </c>
      <c r="L236" s="67" t="s">
        <v>2193</v>
      </c>
      <c r="M236" s="57">
        <v>0</v>
      </c>
      <c r="N236" s="67" t="s">
        <v>2193</v>
      </c>
      <c r="O236" s="57">
        <v>2849</v>
      </c>
      <c r="P236" s="57">
        <v>2849</v>
      </c>
      <c r="Q236" s="60"/>
      <c r="R236" s="2" t="s">
        <v>1662</v>
      </c>
      <c r="AC236" s="2">
        <f>G236*H236</f>
        <v>2849</v>
      </c>
    </row>
    <row r="237" spans="1:31" ht="23.25" customHeight="1" x14ac:dyDescent="0.15">
      <c r="A237" s="9" t="s">
        <v>706</v>
      </c>
      <c r="B237" s="9" t="s">
        <v>1259</v>
      </c>
      <c r="C237" s="148" t="s">
        <v>142</v>
      </c>
      <c r="D237" s="56" t="s">
        <v>139</v>
      </c>
      <c r="E237" s="62" t="s">
        <v>143</v>
      </c>
      <c r="F237" s="58" t="s">
        <v>132</v>
      </c>
      <c r="G237" s="57">
        <v>0.1</v>
      </c>
      <c r="H237" s="57">
        <v>2849</v>
      </c>
      <c r="I237" s="67">
        <v>284.89999999999998</v>
      </c>
      <c r="J237" s="57">
        <v>0.1</v>
      </c>
      <c r="K237" s="57">
        <v>0</v>
      </c>
      <c r="L237" s="67" t="s">
        <v>2193</v>
      </c>
      <c r="M237" s="57">
        <v>0</v>
      </c>
      <c r="N237" s="67" t="s">
        <v>2193</v>
      </c>
      <c r="O237" s="57">
        <v>2849</v>
      </c>
      <c r="P237" s="57">
        <v>284.89999999999998</v>
      </c>
      <c r="Q237" s="60"/>
      <c r="R237" s="2" t="s">
        <v>1662</v>
      </c>
    </row>
    <row r="238" spans="1:31" ht="23.25" customHeight="1" x14ac:dyDescent="0.15">
      <c r="A238" s="9" t="s">
        <v>1658</v>
      </c>
      <c r="B238" s="9" t="s">
        <v>1259</v>
      </c>
      <c r="C238" s="148" t="s">
        <v>1659</v>
      </c>
      <c r="D238" s="56" t="s">
        <v>1660</v>
      </c>
      <c r="E238" s="62" t="s">
        <v>1661</v>
      </c>
      <c r="F238" s="58" t="s">
        <v>616</v>
      </c>
      <c r="G238" s="57">
        <v>1</v>
      </c>
      <c r="H238" s="57">
        <v>56.900000000000091</v>
      </c>
      <c r="I238" s="67">
        <v>56.900000000000091</v>
      </c>
      <c r="J238" s="57">
        <v>1</v>
      </c>
      <c r="K238" s="57"/>
      <c r="L238" s="67" t="s">
        <v>2193</v>
      </c>
      <c r="M238" s="57"/>
      <c r="N238" s="67" t="s">
        <v>2193</v>
      </c>
      <c r="O238" s="57">
        <v>56.900000000000091</v>
      </c>
      <c r="P238" s="57">
        <v>56.900000000000091</v>
      </c>
      <c r="Q238" s="60"/>
      <c r="AC238" s="2">
        <f>TRUNC(TRUNC(SUM(AC235:AC237))*옵션!$B$33/100,1)</f>
        <v>56.9</v>
      </c>
      <c r="AD238" s="2">
        <f>TRUNC(SUM(I235:I237))+TRUNC(SUM(N235:N237))</f>
        <v>3133</v>
      </c>
    </row>
    <row r="239" spans="1:31" ht="23.25" customHeight="1" x14ac:dyDescent="0.15">
      <c r="A239" s="9" t="s">
        <v>919</v>
      </c>
      <c r="B239" s="9" t="s">
        <v>1259</v>
      </c>
      <c r="C239" s="148" t="s">
        <v>676</v>
      </c>
      <c r="D239" s="56" t="s">
        <v>70</v>
      </c>
      <c r="E239" s="62" t="s">
        <v>677</v>
      </c>
      <c r="F239" s="58" t="s">
        <v>678</v>
      </c>
      <c r="G239" s="57">
        <v>0.06</v>
      </c>
      <c r="H239" s="57">
        <v>0</v>
      </c>
      <c r="I239" s="67" t="s">
        <v>2193</v>
      </c>
      <c r="J239" s="57">
        <v>0.06</v>
      </c>
      <c r="K239" s="57">
        <v>268915</v>
      </c>
      <c r="L239" s="67">
        <v>16134.9</v>
      </c>
      <c r="M239" s="57">
        <v>0</v>
      </c>
      <c r="N239" s="67" t="s">
        <v>2193</v>
      </c>
      <c r="O239" s="57">
        <v>268915</v>
      </c>
      <c r="P239" s="57">
        <v>16134.9</v>
      </c>
      <c r="Q239" s="60"/>
      <c r="AE239" s="2">
        <f>L239</f>
        <v>16134.9</v>
      </c>
    </row>
    <row r="240" spans="1:31" ht="23.25" customHeight="1" x14ac:dyDescent="0.15">
      <c r="A240" s="9" t="s">
        <v>1649</v>
      </c>
      <c r="B240" s="9" t="s">
        <v>1259</v>
      </c>
      <c r="C240" s="148" t="s">
        <v>1650</v>
      </c>
      <c r="D240" s="56" t="s">
        <v>1651</v>
      </c>
      <c r="E240" s="62" t="s">
        <v>1652</v>
      </c>
      <c r="F240" s="58" t="s">
        <v>616</v>
      </c>
      <c r="G240" s="57">
        <v>1</v>
      </c>
      <c r="H240" s="57">
        <v>484</v>
      </c>
      <c r="I240" s="67">
        <v>484</v>
      </c>
      <c r="J240" s="57">
        <v>1</v>
      </c>
      <c r="K240" s="57"/>
      <c r="L240" s="67" t="s">
        <v>2193</v>
      </c>
      <c r="M240" s="57"/>
      <c r="N240" s="67" t="s">
        <v>2193</v>
      </c>
      <c r="O240" s="57">
        <v>484</v>
      </c>
      <c r="P240" s="57">
        <v>484</v>
      </c>
      <c r="Q240" s="60"/>
    </row>
    <row r="241" spans="1:31" ht="23.25" customHeight="1" x14ac:dyDescent="0.15">
      <c r="B241" s="9" t="s">
        <v>1646</v>
      </c>
      <c r="C241" s="148"/>
      <c r="D241" s="56" t="s">
        <v>1647</v>
      </c>
      <c r="E241" s="62"/>
      <c r="F241" s="58"/>
      <c r="G241" s="57"/>
      <c r="H241" s="57"/>
      <c r="I241" s="67">
        <v>3674</v>
      </c>
      <c r="J241" s="57"/>
      <c r="K241" s="57"/>
      <c r="L241" s="67">
        <v>16134</v>
      </c>
      <c r="M241" s="57"/>
      <c r="N241" s="67">
        <v>0</v>
      </c>
      <c r="O241" s="57" t="s">
        <v>2193</v>
      </c>
      <c r="P241" s="57">
        <v>19808</v>
      </c>
      <c r="Q241" s="60"/>
      <c r="AC241" s="2">
        <f>TRUNC(AE241*옵션!$B$36/100,1)</f>
        <v>484</v>
      </c>
      <c r="AD241" s="2">
        <f>TRUNC(SUM(L235:L239))</f>
        <v>16134</v>
      </c>
      <c r="AE241" s="2">
        <f>TRUNC(SUM(AE235:AE240))</f>
        <v>16134</v>
      </c>
    </row>
    <row r="242" spans="1:31" ht="23.25" customHeight="1" x14ac:dyDescent="0.15">
      <c r="C242" s="148"/>
      <c r="D242" s="56"/>
      <c r="E242" s="62"/>
      <c r="F242" s="58"/>
      <c r="G242" s="57"/>
      <c r="H242" s="57"/>
      <c r="I242" s="67"/>
      <c r="J242" s="57"/>
      <c r="K242" s="57"/>
      <c r="L242" s="67"/>
      <c r="M242" s="57"/>
      <c r="N242" s="67"/>
      <c r="O242" s="57"/>
      <c r="P242" s="57"/>
      <c r="Q242" s="60"/>
    </row>
    <row r="243" spans="1:31" ht="23.25" customHeight="1" x14ac:dyDescent="0.15">
      <c r="A243" s="9" t="s">
        <v>1758</v>
      </c>
      <c r="B243" s="9" t="s">
        <v>1674</v>
      </c>
      <c r="C243" s="148" t="s">
        <v>1759</v>
      </c>
      <c r="D243" s="287" t="s">
        <v>1757</v>
      </c>
      <c r="E243" s="289"/>
      <c r="F243" s="58"/>
      <c r="G243" s="57"/>
      <c r="H243" s="57"/>
      <c r="I243" s="67"/>
      <c r="J243" s="57"/>
      <c r="K243" s="57"/>
      <c r="L243" s="67"/>
      <c r="M243" s="57"/>
      <c r="N243" s="67"/>
      <c r="O243" s="57"/>
      <c r="P243" s="57"/>
      <c r="Q243" s="60"/>
    </row>
    <row r="244" spans="1:31" ht="23.25" customHeight="1" x14ac:dyDescent="0.15">
      <c r="A244" s="9" t="s">
        <v>707</v>
      </c>
      <c r="B244" s="9" t="s">
        <v>1262</v>
      </c>
      <c r="C244" s="148" t="s">
        <v>144</v>
      </c>
      <c r="D244" s="56" t="s">
        <v>139</v>
      </c>
      <c r="E244" s="62" t="s">
        <v>145</v>
      </c>
      <c r="F244" s="58" t="s">
        <v>132</v>
      </c>
      <c r="G244" s="57">
        <v>1</v>
      </c>
      <c r="H244" s="57">
        <v>3890</v>
      </c>
      <c r="I244" s="67">
        <v>3890</v>
      </c>
      <c r="J244" s="57">
        <v>1</v>
      </c>
      <c r="K244" s="57">
        <v>0</v>
      </c>
      <c r="L244" s="67" t="s">
        <v>2193</v>
      </c>
      <c r="M244" s="57">
        <v>0</v>
      </c>
      <c r="N244" s="67" t="s">
        <v>2193</v>
      </c>
      <c r="O244" s="57">
        <v>3890</v>
      </c>
      <c r="P244" s="57">
        <v>3890</v>
      </c>
      <c r="Q244" s="60"/>
      <c r="R244" s="2" t="s">
        <v>1662</v>
      </c>
      <c r="AC244" s="2">
        <f>G244*H244</f>
        <v>3890</v>
      </c>
    </row>
    <row r="245" spans="1:31" ht="23.25" customHeight="1" x14ac:dyDescent="0.15">
      <c r="A245" s="9" t="s">
        <v>707</v>
      </c>
      <c r="B245" s="9" t="s">
        <v>1262</v>
      </c>
      <c r="C245" s="148" t="s">
        <v>144</v>
      </c>
      <c r="D245" s="56" t="s">
        <v>139</v>
      </c>
      <c r="E245" s="62" t="s">
        <v>145</v>
      </c>
      <c r="F245" s="58" t="s">
        <v>132</v>
      </c>
      <c r="G245" s="57">
        <v>0.1</v>
      </c>
      <c r="H245" s="57">
        <v>3890</v>
      </c>
      <c r="I245" s="67">
        <v>389</v>
      </c>
      <c r="J245" s="57">
        <v>0.1</v>
      </c>
      <c r="K245" s="57">
        <v>0</v>
      </c>
      <c r="L245" s="67" t="s">
        <v>2193</v>
      </c>
      <c r="M245" s="57">
        <v>0</v>
      </c>
      <c r="N245" s="67" t="s">
        <v>2193</v>
      </c>
      <c r="O245" s="57">
        <v>3890</v>
      </c>
      <c r="P245" s="57">
        <v>389</v>
      </c>
      <c r="Q245" s="60"/>
      <c r="R245" s="2" t="s">
        <v>1662</v>
      </c>
    </row>
    <row r="246" spans="1:31" ht="23.25" customHeight="1" x14ac:dyDescent="0.15">
      <c r="A246" s="9" t="s">
        <v>1658</v>
      </c>
      <c r="B246" s="9" t="s">
        <v>1262</v>
      </c>
      <c r="C246" s="148" t="s">
        <v>1659</v>
      </c>
      <c r="D246" s="56" t="s">
        <v>1660</v>
      </c>
      <c r="E246" s="62" t="s">
        <v>1661</v>
      </c>
      <c r="F246" s="58" t="s">
        <v>616</v>
      </c>
      <c r="G246" s="57">
        <v>1</v>
      </c>
      <c r="H246" s="57">
        <v>77.800000000000182</v>
      </c>
      <c r="I246" s="67">
        <v>77.800000000000182</v>
      </c>
      <c r="J246" s="57">
        <v>1</v>
      </c>
      <c r="K246" s="57"/>
      <c r="L246" s="67" t="s">
        <v>2193</v>
      </c>
      <c r="M246" s="57"/>
      <c r="N246" s="67" t="s">
        <v>2193</v>
      </c>
      <c r="O246" s="57">
        <v>77.800000000000182</v>
      </c>
      <c r="P246" s="57">
        <v>77.800000000000182</v>
      </c>
      <c r="Q246" s="60"/>
      <c r="AC246" s="2">
        <f>TRUNC(TRUNC(SUM(AC243:AC245))*옵션!$B$33/100,1)</f>
        <v>77.8</v>
      </c>
      <c r="AD246" s="2">
        <f>TRUNC(SUM(I243:I245))+TRUNC(SUM(N243:N245))</f>
        <v>4279</v>
      </c>
    </row>
    <row r="247" spans="1:31" ht="23.25" customHeight="1" x14ac:dyDescent="0.15">
      <c r="A247" s="9" t="s">
        <v>919</v>
      </c>
      <c r="B247" s="9" t="s">
        <v>1262</v>
      </c>
      <c r="C247" s="148" t="s">
        <v>676</v>
      </c>
      <c r="D247" s="56" t="s">
        <v>70</v>
      </c>
      <c r="E247" s="62" t="s">
        <v>677</v>
      </c>
      <c r="F247" s="58" t="s">
        <v>678</v>
      </c>
      <c r="G247" s="57">
        <v>0.08</v>
      </c>
      <c r="H247" s="57">
        <v>0</v>
      </c>
      <c r="I247" s="67" t="s">
        <v>2193</v>
      </c>
      <c r="J247" s="57">
        <v>0.08</v>
      </c>
      <c r="K247" s="57">
        <v>268915</v>
      </c>
      <c r="L247" s="67">
        <v>21513.200000000001</v>
      </c>
      <c r="M247" s="57">
        <v>0</v>
      </c>
      <c r="N247" s="67" t="s">
        <v>2193</v>
      </c>
      <c r="O247" s="57">
        <v>268915</v>
      </c>
      <c r="P247" s="57">
        <v>21513.200000000001</v>
      </c>
      <c r="Q247" s="60"/>
      <c r="AE247" s="2">
        <f>L247</f>
        <v>21513.200000000001</v>
      </c>
    </row>
    <row r="248" spans="1:31" ht="23.25" customHeight="1" x14ac:dyDescent="0.15">
      <c r="A248" s="9" t="s">
        <v>1649</v>
      </c>
      <c r="B248" s="9" t="s">
        <v>1262</v>
      </c>
      <c r="C248" s="148" t="s">
        <v>1650</v>
      </c>
      <c r="D248" s="56" t="s">
        <v>1651</v>
      </c>
      <c r="E248" s="62" t="s">
        <v>1652</v>
      </c>
      <c r="F248" s="58" t="s">
        <v>616</v>
      </c>
      <c r="G248" s="57">
        <v>1</v>
      </c>
      <c r="H248" s="57">
        <v>645.29999999999927</v>
      </c>
      <c r="I248" s="67">
        <v>645.29999999999927</v>
      </c>
      <c r="J248" s="57">
        <v>1</v>
      </c>
      <c r="K248" s="57"/>
      <c r="L248" s="67" t="s">
        <v>2193</v>
      </c>
      <c r="M248" s="57"/>
      <c r="N248" s="67" t="s">
        <v>2193</v>
      </c>
      <c r="O248" s="57">
        <v>645.29999999999927</v>
      </c>
      <c r="P248" s="57">
        <v>645.29999999999927</v>
      </c>
      <c r="Q248" s="60"/>
    </row>
    <row r="249" spans="1:31" ht="23.25" customHeight="1" x14ac:dyDescent="0.15">
      <c r="B249" s="9" t="s">
        <v>1646</v>
      </c>
      <c r="C249" s="148"/>
      <c r="D249" s="56" t="s">
        <v>1647</v>
      </c>
      <c r="E249" s="62"/>
      <c r="F249" s="58"/>
      <c r="G249" s="57"/>
      <c r="H249" s="57"/>
      <c r="I249" s="67">
        <v>5002</v>
      </c>
      <c r="J249" s="57"/>
      <c r="K249" s="57"/>
      <c r="L249" s="67">
        <v>21513</v>
      </c>
      <c r="M249" s="57"/>
      <c r="N249" s="67">
        <v>0</v>
      </c>
      <c r="O249" s="57" t="s">
        <v>2193</v>
      </c>
      <c r="P249" s="57">
        <v>26515</v>
      </c>
      <c r="Q249" s="60"/>
      <c r="AC249" s="2">
        <f>TRUNC(AE249*옵션!$B$36/100,1)</f>
        <v>645.29999999999995</v>
      </c>
      <c r="AD249" s="2">
        <f>TRUNC(SUM(L243:L247))</f>
        <v>21513</v>
      </c>
      <c r="AE249" s="2">
        <f>TRUNC(SUM(AE243:AE248))</f>
        <v>21513</v>
      </c>
    </row>
    <row r="250" spans="1:31" ht="23.25" customHeight="1" x14ac:dyDescent="0.15">
      <c r="C250" s="148"/>
      <c r="D250" s="56"/>
      <c r="E250" s="62"/>
      <c r="F250" s="58"/>
      <c r="G250" s="57"/>
      <c r="H250" s="57"/>
      <c r="I250" s="67"/>
      <c r="J250" s="57"/>
      <c r="K250" s="57"/>
      <c r="L250" s="67"/>
      <c r="M250" s="57"/>
      <c r="N250" s="67"/>
      <c r="O250" s="57"/>
      <c r="P250" s="57"/>
      <c r="Q250" s="60"/>
    </row>
    <row r="251" spans="1:31" ht="23.25" customHeight="1" x14ac:dyDescent="0.15">
      <c r="A251" s="9" t="s">
        <v>1761</v>
      </c>
      <c r="B251" s="9" t="s">
        <v>1674</v>
      </c>
      <c r="C251" s="148" t="s">
        <v>1762</v>
      </c>
      <c r="D251" s="287" t="s">
        <v>1760</v>
      </c>
      <c r="E251" s="289"/>
      <c r="F251" s="58"/>
      <c r="G251" s="57"/>
      <c r="H251" s="57"/>
      <c r="I251" s="67"/>
      <c r="J251" s="57"/>
      <c r="K251" s="57"/>
      <c r="L251" s="67"/>
      <c r="M251" s="57"/>
      <c r="N251" s="67"/>
      <c r="O251" s="57"/>
      <c r="P251" s="57"/>
      <c r="Q251" s="60"/>
    </row>
    <row r="252" spans="1:31" ht="23.25" customHeight="1" x14ac:dyDescent="0.15">
      <c r="A252" s="9" t="s">
        <v>708</v>
      </c>
      <c r="B252" s="9" t="s">
        <v>1265</v>
      </c>
      <c r="C252" s="148" t="s">
        <v>146</v>
      </c>
      <c r="D252" s="56" t="s">
        <v>139</v>
      </c>
      <c r="E252" s="62" t="s">
        <v>147</v>
      </c>
      <c r="F252" s="58" t="s">
        <v>132</v>
      </c>
      <c r="G252" s="57">
        <v>1</v>
      </c>
      <c r="H252" s="57">
        <v>4834</v>
      </c>
      <c r="I252" s="67">
        <v>4834</v>
      </c>
      <c r="J252" s="57">
        <v>1</v>
      </c>
      <c r="K252" s="57">
        <v>0</v>
      </c>
      <c r="L252" s="67" t="s">
        <v>2193</v>
      </c>
      <c r="M252" s="57">
        <v>0</v>
      </c>
      <c r="N252" s="67" t="s">
        <v>2193</v>
      </c>
      <c r="O252" s="57">
        <v>4834</v>
      </c>
      <c r="P252" s="57">
        <v>4834</v>
      </c>
      <c r="Q252" s="60"/>
      <c r="R252" s="2" t="s">
        <v>1662</v>
      </c>
      <c r="AC252" s="2">
        <f>G252*H252</f>
        <v>4834</v>
      </c>
    </row>
    <row r="253" spans="1:31" ht="23.25" customHeight="1" x14ac:dyDescent="0.15">
      <c r="A253" s="9" t="s">
        <v>708</v>
      </c>
      <c r="B253" s="9" t="s">
        <v>1265</v>
      </c>
      <c r="C253" s="148" t="s">
        <v>146</v>
      </c>
      <c r="D253" s="56" t="s">
        <v>139</v>
      </c>
      <c r="E253" s="62" t="s">
        <v>147</v>
      </c>
      <c r="F253" s="58" t="s">
        <v>132</v>
      </c>
      <c r="G253" s="57">
        <v>0.1</v>
      </c>
      <c r="H253" s="57">
        <v>4834</v>
      </c>
      <c r="I253" s="67">
        <v>483.4</v>
      </c>
      <c r="J253" s="57">
        <v>0.1</v>
      </c>
      <c r="K253" s="57">
        <v>0</v>
      </c>
      <c r="L253" s="67" t="s">
        <v>2193</v>
      </c>
      <c r="M253" s="57">
        <v>0</v>
      </c>
      <c r="N253" s="67" t="s">
        <v>2193</v>
      </c>
      <c r="O253" s="57">
        <v>4834</v>
      </c>
      <c r="P253" s="57">
        <v>483.4</v>
      </c>
      <c r="Q253" s="60"/>
      <c r="R253" s="2" t="s">
        <v>1662</v>
      </c>
    </row>
    <row r="254" spans="1:31" ht="23.25" customHeight="1" x14ac:dyDescent="0.15">
      <c r="A254" s="9" t="s">
        <v>1658</v>
      </c>
      <c r="B254" s="9" t="s">
        <v>1265</v>
      </c>
      <c r="C254" s="148" t="s">
        <v>1659</v>
      </c>
      <c r="D254" s="56" t="s">
        <v>1660</v>
      </c>
      <c r="E254" s="62" t="s">
        <v>1661</v>
      </c>
      <c r="F254" s="58" t="s">
        <v>616</v>
      </c>
      <c r="G254" s="57">
        <v>1</v>
      </c>
      <c r="H254" s="57">
        <v>96.600000000000364</v>
      </c>
      <c r="I254" s="67">
        <v>96.600000000000364</v>
      </c>
      <c r="J254" s="57">
        <v>1</v>
      </c>
      <c r="K254" s="57"/>
      <c r="L254" s="67" t="s">
        <v>2193</v>
      </c>
      <c r="M254" s="57"/>
      <c r="N254" s="67" t="s">
        <v>2193</v>
      </c>
      <c r="O254" s="57">
        <v>96.600000000000364</v>
      </c>
      <c r="P254" s="57">
        <v>96.600000000000364</v>
      </c>
      <c r="Q254" s="60"/>
      <c r="AC254" s="2">
        <f>TRUNC(TRUNC(SUM(AC251:AC253))*옵션!$B$33/100,1)</f>
        <v>96.6</v>
      </c>
      <c r="AD254" s="2">
        <f>TRUNC(SUM(I251:I253))+TRUNC(SUM(N251:N253))</f>
        <v>5317</v>
      </c>
    </row>
    <row r="255" spans="1:31" ht="23.25" customHeight="1" x14ac:dyDescent="0.15">
      <c r="A255" s="9" t="s">
        <v>919</v>
      </c>
      <c r="B255" s="9" t="s">
        <v>1265</v>
      </c>
      <c r="C255" s="148" t="s">
        <v>676</v>
      </c>
      <c r="D255" s="56" t="s">
        <v>70</v>
      </c>
      <c r="E255" s="62" t="s">
        <v>677</v>
      </c>
      <c r="F255" s="58" t="s">
        <v>678</v>
      </c>
      <c r="G255" s="57">
        <v>0.1</v>
      </c>
      <c r="H255" s="57">
        <v>0</v>
      </c>
      <c r="I255" s="67" t="s">
        <v>2193</v>
      </c>
      <c r="J255" s="57">
        <v>0.1</v>
      </c>
      <c r="K255" s="57">
        <v>268915</v>
      </c>
      <c r="L255" s="67">
        <v>26891.5</v>
      </c>
      <c r="M255" s="57">
        <v>0</v>
      </c>
      <c r="N255" s="67" t="s">
        <v>2193</v>
      </c>
      <c r="O255" s="57">
        <v>268915</v>
      </c>
      <c r="P255" s="57">
        <v>26891.5</v>
      </c>
      <c r="Q255" s="60"/>
      <c r="AE255" s="2">
        <f>L255</f>
        <v>26891.5</v>
      </c>
    </row>
    <row r="256" spans="1:31" ht="23.25" customHeight="1" x14ac:dyDescent="0.15">
      <c r="A256" s="9" t="s">
        <v>1649</v>
      </c>
      <c r="B256" s="9" t="s">
        <v>1265</v>
      </c>
      <c r="C256" s="148" t="s">
        <v>1650</v>
      </c>
      <c r="D256" s="56" t="s">
        <v>1651</v>
      </c>
      <c r="E256" s="62" t="s">
        <v>1652</v>
      </c>
      <c r="F256" s="58" t="s">
        <v>616</v>
      </c>
      <c r="G256" s="57">
        <v>1</v>
      </c>
      <c r="H256" s="57">
        <v>806.70000000000073</v>
      </c>
      <c r="I256" s="67">
        <v>806.70000000000073</v>
      </c>
      <c r="J256" s="57">
        <v>1</v>
      </c>
      <c r="K256" s="57"/>
      <c r="L256" s="67" t="s">
        <v>2193</v>
      </c>
      <c r="M256" s="57"/>
      <c r="N256" s="67" t="s">
        <v>2193</v>
      </c>
      <c r="O256" s="57">
        <v>806.70000000000073</v>
      </c>
      <c r="P256" s="57">
        <v>806.70000000000073</v>
      </c>
      <c r="Q256" s="60"/>
    </row>
    <row r="257" spans="1:31" ht="23.25" customHeight="1" x14ac:dyDescent="0.15">
      <c r="B257" s="9" t="s">
        <v>1646</v>
      </c>
      <c r="C257" s="148"/>
      <c r="D257" s="56" t="s">
        <v>1647</v>
      </c>
      <c r="E257" s="62"/>
      <c r="F257" s="58"/>
      <c r="G257" s="57"/>
      <c r="H257" s="57"/>
      <c r="I257" s="67">
        <v>6220</v>
      </c>
      <c r="J257" s="57"/>
      <c r="K257" s="57"/>
      <c r="L257" s="67">
        <v>26891</v>
      </c>
      <c r="M257" s="57"/>
      <c r="N257" s="67">
        <v>0</v>
      </c>
      <c r="O257" s="57" t="s">
        <v>2193</v>
      </c>
      <c r="P257" s="57">
        <v>33111</v>
      </c>
      <c r="Q257" s="60"/>
      <c r="AC257" s="2">
        <f>TRUNC(AE257*옵션!$B$36/100,1)</f>
        <v>806.7</v>
      </c>
      <c r="AD257" s="2">
        <f>TRUNC(SUM(L251:L255))</f>
        <v>26891</v>
      </c>
      <c r="AE257" s="2">
        <f>TRUNC(SUM(AE251:AE256))</f>
        <v>26891</v>
      </c>
    </row>
    <row r="258" spans="1:31" ht="23.25" customHeight="1" x14ac:dyDescent="0.15">
      <c r="C258" s="148"/>
      <c r="D258" s="56"/>
      <c r="E258" s="62"/>
      <c r="F258" s="58"/>
      <c r="G258" s="57"/>
      <c r="H258" s="57"/>
      <c r="I258" s="67"/>
      <c r="J258" s="57"/>
      <c r="K258" s="57"/>
      <c r="L258" s="67"/>
      <c r="M258" s="57"/>
      <c r="N258" s="67"/>
      <c r="O258" s="57"/>
      <c r="P258" s="57"/>
      <c r="Q258" s="60"/>
    </row>
    <row r="259" spans="1:31" ht="23.25" customHeight="1" x14ac:dyDescent="0.15">
      <c r="A259" s="9" t="s">
        <v>1764</v>
      </c>
      <c r="B259" s="9" t="s">
        <v>1674</v>
      </c>
      <c r="C259" s="148" t="s">
        <v>1765</v>
      </c>
      <c r="D259" s="287" t="s">
        <v>1763</v>
      </c>
      <c r="E259" s="289"/>
      <c r="F259" s="58"/>
      <c r="G259" s="57"/>
      <c r="H259" s="57"/>
      <c r="I259" s="67"/>
      <c r="J259" s="57"/>
      <c r="K259" s="57"/>
      <c r="L259" s="67"/>
      <c r="M259" s="57"/>
      <c r="N259" s="67"/>
      <c r="O259" s="57"/>
      <c r="P259" s="57"/>
      <c r="Q259" s="60"/>
    </row>
    <row r="260" spans="1:31" ht="23.25" customHeight="1" x14ac:dyDescent="0.15">
      <c r="A260" s="9" t="s">
        <v>709</v>
      </c>
      <c r="B260" s="9" t="s">
        <v>1268</v>
      </c>
      <c r="C260" s="148" t="s">
        <v>148</v>
      </c>
      <c r="D260" s="56" t="s">
        <v>139</v>
      </c>
      <c r="E260" s="62" t="s">
        <v>149</v>
      </c>
      <c r="F260" s="58" t="s">
        <v>132</v>
      </c>
      <c r="G260" s="57">
        <v>1</v>
      </c>
      <c r="H260" s="57">
        <v>6381</v>
      </c>
      <c r="I260" s="67">
        <v>6381</v>
      </c>
      <c r="J260" s="57">
        <v>1</v>
      </c>
      <c r="K260" s="57">
        <v>0</v>
      </c>
      <c r="L260" s="67" t="s">
        <v>2193</v>
      </c>
      <c r="M260" s="57">
        <v>0</v>
      </c>
      <c r="N260" s="67" t="s">
        <v>2193</v>
      </c>
      <c r="O260" s="57">
        <v>6381</v>
      </c>
      <c r="P260" s="57">
        <v>6381</v>
      </c>
      <c r="Q260" s="60"/>
      <c r="R260" s="2" t="s">
        <v>1662</v>
      </c>
      <c r="AC260" s="2">
        <f>G260*H260</f>
        <v>6381</v>
      </c>
    </row>
    <row r="261" spans="1:31" ht="23.25" customHeight="1" x14ac:dyDescent="0.15">
      <c r="A261" s="9" t="s">
        <v>709</v>
      </c>
      <c r="B261" s="9" t="s">
        <v>1268</v>
      </c>
      <c r="C261" s="148" t="s">
        <v>148</v>
      </c>
      <c r="D261" s="56" t="s">
        <v>139</v>
      </c>
      <c r="E261" s="62" t="s">
        <v>149</v>
      </c>
      <c r="F261" s="58" t="s">
        <v>132</v>
      </c>
      <c r="G261" s="57">
        <v>0.1</v>
      </c>
      <c r="H261" s="57">
        <v>6381</v>
      </c>
      <c r="I261" s="67">
        <v>638.1</v>
      </c>
      <c r="J261" s="57">
        <v>0.1</v>
      </c>
      <c r="K261" s="57">
        <v>0</v>
      </c>
      <c r="L261" s="67" t="s">
        <v>2193</v>
      </c>
      <c r="M261" s="57">
        <v>0</v>
      </c>
      <c r="N261" s="67" t="s">
        <v>2193</v>
      </c>
      <c r="O261" s="57">
        <v>6381</v>
      </c>
      <c r="P261" s="57">
        <v>638.1</v>
      </c>
      <c r="Q261" s="60"/>
      <c r="R261" s="2" t="s">
        <v>1662</v>
      </c>
    </row>
    <row r="262" spans="1:31" ht="23.25" customHeight="1" x14ac:dyDescent="0.15">
      <c r="A262" s="9" t="s">
        <v>1658</v>
      </c>
      <c r="B262" s="9" t="s">
        <v>1268</v>
      </c>
      <c r="C262" s="148" t="s">
        <v>1659</v>
      </c>
      <c r="D262" s="56" t="s">
        <v>1660</v>
      </c>
      <c r="E262" s="62" t="s">
        <v>1661</v>
      </c>
      <c r="F262" s="58" t="s">
        <v>616</v>
      </c>
      <c r="G262" s="57">
        <v>1</v>
      </c>
      <c r="H262" s="57">
        <v>127.60000000000036</v>
      </c>
      <c r="I262" s="67">
        <v>127.60000000000036</v>
      </c>
      <c r="J262" s="57">
        <v>1</v>
      </c>
      <c r="K262" s="57"/>
      <c r="L262" s="67" t="s">
        <v>2193</v>
      </c>
      <c r="M262" s="57"/>
      <c r="N262" s="67" t="s">
        <v>2193</v>
      </c>
      <c r="O262" s="57">
        <v>127.60000000000036</v>
      </c>
      <c r="P262" s="57">
        <v>127.60000000000036</v>
      </c>
      <c r="Q262" s="60"/>
      <c r="AC262" s="2">
        <f>TRUNC(TRUNC(SUM(AC259:AC261))*옵션!$B$33/100,1)</f>
        <v>127.6</v>
      </c>
      <c r="AD262" s="2">
        <f>TRUNC(SUM(I259:I261))+TRUNC(SUM(N259:N261))</f>
        <v>7019</v>
      </c>
    </row>
    <row r="263" spans="1:31" ht="23.25" customHeight="1" x14ac:dyDescent="0.15">
      <c r="A263" s="9" t="s">
        <v>919</v>
      </c>
      <c r="B263" s="9" t="s">
        <v>1268</v>
      </c>
      <c r="C263" s="148" t="s">
        <v>676</v>
      </c>
      <c r="D263" s="56" t="s">
        <v>70</v>
      </c>
      <c r="E263" s="62" t="s">
        <v>677</v>
      </c>
      <c r="F263" s="58" t="s">
        <v>678</v>
      </c>
      <c r="G263" s="57">
        <v>0.13</v>
      </c>
      <c r="H263" s="57">
        <v>0</v>
      </c>
      <c r="I263" s="67" t="s">
        <v>2193</v>
      </c>
      <c r="J263" s="57">
        <v>0.13</v>
      </c>
      <c r="K263" s="57">
        <v>268915</v>
      </c>
      <c r="L263" s="67">
        <v>34958.9</v>
      </c>
      <c r="M263" s="57">
        <v>0</v>
      </c>
      <c r="N263" s="67" t="s">
        <v>2193</v>
      </c>
      <c r="O263" s="57">
        <v>268915</v>
      </c>
      <c r="P263" s="57">
        <v>34958.9</v>
      </c>
      <c r="Q263" s="60"/>
      <c r="AE263" s="2">
        <f>L263</f>
        <v>34958.9</v>
      </c>
    </row>
    <row r="264" spans="1:31" ht="23.25" customHeight="1" x14ac:dyDescent="0.15">
      <c r="A264" s="9" t="s">
        <v>1649</v>
      </c>
      <c r="B264" s="9" t="s">
        <v>1268</v>
      </c>
      <c r="C264" s="148" t="s">
        <v>1650</v>
      </c>
      <c r="D264" s="56" t="s">
        <v>1651</v>
      </c>
      <c r="E264" s="62" t="s">
        <v>1652</v>
      </c>
      <c r="F264" s="58" t="s">
        <v>616</v>
      </c>
      <c r="G264" s="57">
        <v>1</v>
      </c>
      <c r="H264" s="57">
        <v>1048.6999999999971</v>
      </c>
      <c r="I264" s="67">
        <v>1048.6999999999971</v>
      </c>
      <c r="J264" s="57">
        <v>1</v>
      </c>
      <c r="K264" s="57"/>
      <c r="L264" s="67" t="s">
        <v>2193</v>
      </c>
      <c r="M264" s="57"/>
      <c r="N264" s="67" t="s">
        <v>2193</v>
      </c>
      <c r="O264" s="57">
        <v>1048.6999999999971</v>
      </c>
      <c r="P264" s="57">
        <v>1048.6999999999971</v>
      </c>
      <c r="Q264" s="60"/>
    </row>
    <row r="265" spans="1:31" ht="23.25" customHeight="1" x14ac:dyDescent="0.15">
      <c r="B265" s="9" t="s">
        <v>1646</v>
      </c>
      <c r="C265" s="148"/>
      <c r="D265" s="56" t="s">
        <v>1647</v>
      </c>
      <c r="E265" s="62"/>
      <c r="F265" s="58"/>
      <c r="G265" s="57"/>
      <c r="H265" s="57"/>
      <c r="I265" s="67">
        <v>8195</v>
      </c>
      <c r="J265" s="57"/>
      <c r="K265" s="57"/>
      <c r="L265" s="67">
        <v>34958</v>
      </c>
      <c r="M265" s="57"/>
      <c r="N265" s="67">
        <v>0</v>
      </c>
      <c r="O265" s="57" t="s">
        <v>2193</v>
      </c>
      <c r="P265" s="57">
        <v>43153</v>
      </c>
      <c r="Q265" s="60"/>
      <c r="AC265" s="2">
        <f>TRUNC(AE265*옵션!$B$36/100,1)</f>
        <v>1048.7</v>
      </c>
      <c r="AD265" s="2">
        <f>TRUNC(SUM(L259:L263))</f>
        <v>34958</v>
      </c>
      <c r="AE265" s="2">
        <f>TRUNC(SUM(AE259:AE264))</f>
        <v>34958</v>
      </c>
    </row>
    <row r="266" spans="1:31" ht="23.25" customHeight="1" x14ac:dyDescent="0.15">
      <c r="C266" s="148"/>
      <c r="D266" s="56"/>
      <c r="E266" s="62"/>
      <c r="F266" s="58"/>
      <c r="G266" s="57"/>
      <c r="H266" s="57"/>
      <c r="I266" s="67"/>
      <c r="J266" s="57"/>
      <c r="K266" s="57"/>
      <c r="L266" s="67"/>
      <c r="M266" s="57"/>
      <c r="N266" s="67"/>
      <c r="O266" s="57"/>
      <c r="P266" s="57"/>
      <c r="Q266" s="60"/>
    </row>
    <row r="267" spans="1:31" ht="23.25" customHeight="1" x14ac:dyDescent="0.15">
      <c r="A267" s="9" t="s">
        <v>1767</v>
      </c>
      <c r="B267" s="9" t="s">
        <v>1674</v>
      </c>
      <c r="C267" s="148" t="s">
        <v>1768</v>
      </c>
      <c r="D267" s="287" t="s">
        <v>1766</v>
      </c>
      <c r="E267" s="289"/>
      <c r="F267" s="58"/>
      <c r="G267" s="57"/>
      <c r="H267" s="57"/>
      <c r="I267" s="67"/>
      <c r="J267" s="57"/>
      <c r="K267" s="57"/>
      <c r="L267" s="67"/>
      <c r="M267" s="57"/>
      <c r="N267" s="67"/>
      <c r="O267" s="57"/>
      <c r="P267" s="57"/>
      <c r="Q267" s="60"/>
    </row>
    <row r="268" spans="1:31" ht="23.25" customHeight="1" x14ac:dyDescent="0.15">
      <c r="A268" s="9" t="s">
        <v>710</v>
      </c>
      <c r="B268" s="9" t="s">
        <v>1271</v>
      </c>
      <c r="C268" s="148" t="s">
        <v>150</v>
      </c>
      <c r="D268" s="56" t="s">
        <v>139</v>
      </c>
      <c r="E268" s="62" t="s">
        <v>151</v>
      </c>
      <c r="F268" s="58" t="s">
        <v>132</v>
      </c>
      <c r="G268" s="57">
        <v>1</v>
      </c>
      <c r="H268" s="57">
        <v>8922</v>
      </c>
      <c r="I268" s="67">
        <v>8922</v>
      </c>
      <c r="J268" s="57">
        <v>1</v>
      </c>
      <c r="K268" s="57">
        <v>0</v>
      </c>
      <c r="L268" s="67" t="s">
        <v>2193</v>
      </c>
      <c r="M268" s="57">
        <v>0</v>
      </c>
      <c r="N268" s="67" t="s">
        <v>2193</v>
      </c>
      <c r="O268" s="57">
        <v>8922</v>
      </c>
      <c r="P268" s="57">
        <v>8922</v>
      </c>
      <c r="Q268" s="60"/>
      <c r="R268" s="2" t="s">
        <v>1662</v>
      </c>
      <c r="AC268" s="2">
        <f>G268*H268</f>
        <v>8922</v>
      </c>
    </row>
    <row r="269" spans="1:31" ht="23.25" customHeight="1" x14ac:dyDescent="0.15">
      <c r="A269" s="9" t="s">
        <v>710</v>
      </c>
      <c r="B269" s="9" t="s">
        <v>1271</v>
      </c>
      <c r="C269" s="148" t="s">
        <v>150</v>
      </c>
      <c r="D269" s="56" t="s">
        <v>139</v>
      </c>
      <c r="E269" s="62" t="s">
        <v>151</v>
      </c>
      <c r="F269" s="58" t="s">
        <v>132</v>
      </c>
      <c r="G269" s="57">
        <v>0.1</v>
      </c>
      <c r="H269" s="57">
        <v>8922</v>
      </c>
      <c r="I269" s="67">
        <v>892.2</v>
      </c>
      <c r="J269" s="57">
        <v>0.1</v>
      </c>
      <c r="K269" s="57">
        <v>0</v>
      </c>
      <c r="L269" s="67" t="s">
        <v>2193</v>
      </c>
      <c r="M269" s="57">
        <v>0</v>
      </c>
      <c r="N269" s="67" t="s">
        <v>2193</v>
      </c>
      <c r="O269" s="57">
        <v>8922</v>
      </c>
      <c r="P269" s="57">
        <v>892.2</v>
      </c>
      <c r="Q269" s="60"/>
      <c r="R269" s="2" t="s">
        <v>1662</v>
      </c>
    </row>
    <row r="270" spans="1:31" ht="23.25" customHeight="1" x14ac:dyDescent="0.15">
      <c r="A270" s="9" t="s">
        <v>1658</v>
      </c>
      <c r="B270" s="9" t="s">
        <v>1271</v>
      </c>
      <c r="C270" s="148" t="s">
        <v>1659</v>
      </c>
      <c r="D270" s="56" t="s">
        <v>1660</v>
      </c>
      <c r="E270" s="62" t="s">
        <v>1661</v>
      </c>
      <c r="F270" s="58" t="s">
        <v>616</v>
      </c>
      <c r="G270" s="57">
        <v>1</v>
      </c>
      <c r="H270" s="57">
        <v>178.39999999999964</v>
      </c>
      <c r="I270" s="67">
        <v>178.39999999999964</v>
      </c>
      <c r="J270" s="57">
        <v>1</v>
      </c>
      <c r="K270" s="57"/>
      <c r="L270" s="67" t="s">
        <v>2193</v>
      </c>
      <c r="M270" s="57"/>
      <c r="N270" s="67" t="s">
        <v>2193</v>
      </c>
      <c r="O270" s="57">
        <v>178.39999999999964</v>
      </c>
      <c r="P270" s="57">
        <v>178.39999999999964</v>
      </c>
      <c r="Q270" s="60"/>
      <c r="AC270" s="2">
        <f>TRUNC(TRUNC(SUM(AC267:AC269))*옵션!$B$33/100,1)</f>
        <v>178.4</v>
      </c>
      <c r="AD270" s="2">
        <f>TRUNC(SUM(I267:I269))+TRUNC(SUM(N267:N269))</f>
        <v>9814</v>
      </c>
    </row>
    <row r="271" spans="1:31" ht="23.25" customHeight="1" x14ac:dyDescent="0.15">
      <c r="A271" s="9" t="s">
        <v>919</v>
      </c>
      <c r="B271" s="9" t="s">
        <v>1271</v>
      </c>
      <c r="C271" s="148" t="s">
        <v>676</v>
      </c>
      <c r="D271" s="56" t="s">
        <v>70</v>
      </c>
      <c r="E271" s="62" t="s">
        <v>677</v>
      </c>
      <c r="F271" s="58" t="s">
        <v>678</v>
      </c>
      <c r="G271" s="57">
        <v>0.19</v>
      </c>
      <c r="H271" s="57">
        <v>0</v>
      </c>
      <c r="I271" s="67" t="s">
        <v>2193</v>
      </c>
      <c r="J271" s="57">
        <v>0.19</v>
      </c>
      <c r="K271" s="57">
        <v>268915</v>
      </c>
      <c r="L271" s="67">
        <v>51093.8</v>
      </c>
      <c r="M271" s="57">
        <v>0</v>
      </c>
      <c r="N271" s="67" t="s">
        <v>2193</v>
      </c>
      <c r="O271" s="57">
        <v>268915</v>
      </c>
      <c r="P271" s="57">
        <v>51093.8</v>
      </c>
      <c r="Q271" s="60"/>
      <c r="AE271" s="2">
        <f>L271</f>
        <v>51093.8</v>
      </c>
    </row>
    <row r="272" spans="1:31" ht="23.25" customHeight="1" x14ac:dyDescent="0.15">
      <c r="A272" s="9" t="s">
        <v>1649</v>
      </c>
      <c r="B272" s="9" t="s">
        <v>1271</v>
      </c>
      <c r="C272" s="148" t="s">
        <v>1650</v>
      </c>
      <c r="D272" s="56" t="s">
        <v>1651</v>
      </c>
      <c r="E272" s="62" t="s">
        <v>1652</v>
      </c>
      <c r="F272" s="58" t="s">
        <v>616</v>
      </c>
      <c r="G272" s="57">
        <v>1</v>
      </c>
      <c r="H272" s="57">
        <v>1532.6999999999971</v>
      </c>
      <c r="I272" s="67">
        <v>1532.6999999999971</v>
      </c>
      <c r="J272" s="57">
        <v>1</v>
      </c>
      <c r="K272" s="57"/>
      <c r="L272" s="67" t="s">
        <v>2193</v>
      </c>
      <c r="M272" s="57"/>
      <c r="N272" s="67" t="s">
        <v>2193</v>
      </c>
      <c r="O272" s="57">
        <v>1532.6999999999971</v>
      </c>
      <c r="P272" s="57">
        <v>1532.6999999999971</v>
      </c>
      <c r="Q272" s="60"/>
    </row>
    <row r="273" spans="1:31" ht="23.25" customHeight="1" x14ac:dyDescent="0.15">
      <c r="B273" s="9" t="s">
        <v>1646</v>
      </c>
      <c r="C273" s="148"/>
      <c r="D273" s="56" t="s">
        <v>1647</v>
      </c>
      <c r="E273" s="62"/>
      <c r="F273" s="58"/>
      <c r="G273" s="57"/>
      <c r="H273" s="57"/>
      <c r="I273" s="67">
        <v>11525</v>
      </c>
      <c r="J273" s="57"/>
      <c r="K273" s="57"/>
      <c r="L273" s="67">
        <v>51093</v>
      </c>
      <c r="M273" s="57"/>
      <c r="N273" s="67">
        <v>0</v>
      </c>
      <c r="O273" s="57" t="s">
        <v>2193</v>
      </c>
      <c r="P273" s="57">
        <v>62618</v>
      </c>
      <c r="Q273" s="60"/>
      <c r="AC273" s="2">
        <f>TRUNC(AE273*옵션!$B$36/100,1)</f>
        <v>1532.7</v>
      </c>
      <c r="AD273" s="2">
        <f>TRUNC(SUM(L267:L271))</f>
        <v>51093</v>
      </c>
      <c r="AE273" s="2">
        <f>TRUNC(SUM(AE267:AE272))</f>
        <v>51093</v>
      </c>
    </row>
    <row r="274" spans="1:31" ht="23.25" customHeight="1" x14ac:dyDescent="0.15">
      <c r="C274" s="148"/>
      <c r="D274" s="56"/>
      <c r="E274" s="62"/>
      <c r="F274" s="58"/>
      <c r="G274" s="57"/>
      <c r="H274" s="57"/>
      <c r="I274" s="67"/>
      <c r="J274" s="57"/>
      <c r="K274" s="57"/>
      <c r="L274" s="67"/>
      <c r="M274" s="57"/>
      <c r="N274" s="67"/>
      <c r="O274" s="57"/>
      <c r="P274" s="57"/>
      <c r="Q274" s="60"/>
    </row>
    <row r="275" spans="1:31" ht="23.25" customHeight="1" x14ac:dyDescent="0.15">
      <c r="A275" s="9" t="s">
        <v>1770</v>
      </c>
      <c r="B275" s="9" t="s">
        <v>1674</v>
      </c>
      <c r="C275" s="148" t="s">
        <v>1771</v>
      </c>
      <c r="D275" s="287" t="s">
        <v>1769</v>
      </c>
      <c r="E275" s="289"/>
      <c r="F275" s="58"/>
      <c r="G275" s="57"/>
      <c r="H275" s="57"/>
      <c r="I275" s="67"/>
      <c r="J275" s="57"/>
      <c r="K275" s="57"/>
      <c r="L275" s="67"/>
      <c r="M275" s="57"/>
      <c r="N275" s="67"/>
      <c r="O275" s="57"/>
      <c r="P275" s="57"/>
      <c r="Q275" s="60"/>
    </row>
    <row r="276" spans="1:31" ht="23.25" customHeight="1" x14ac:dyDescent="0.15">
      <c r="A276" s="9" t="s">
        <v>711</v>
      </c>
      <c r="B276" s="9" t="s">
        <v>1274</v>
      </c>
      <c r="C276" s="148" t="s">
        <v>152</v>
      </c>
      <c r="D276" s="56" t="s">
        <v>153</v>
      </c>
      <c r="E276" s="62" t="s">
        <v>143</v>
      </c>
      <c r="F276" s="58" t="s">
        <v>132</v>
      </c>
      <c r="G276" s="57">
        <v>1</v>
      </c>
      <c r="H276" s="57">
        <v>2849</v>
      </c>
      <c r="I276" s="67">
        <v>2849</v>
      </c>
      <c r="J276" s="57">
        <v>1</v>
      </c>
      <c r="K276" s="57">
        <v>0</v>
      </c>
      <c r="L276" s="67" t="s">
        <v>2193</v>
      </c>
      <c r="M276" s="57">
        <v>0</v>
      </c>
      <c r="N276" s="67" t="s">
        <v>2193</v>
      </c>
      <c r="O276" s="57">
        <v>2849</v>
      </c>
      <c r="P276" s="57">
        <v>2849</v>
      </c>
      <c r="Q276" s="60"/>
      <c r="R276" s="2" t="s">
        <v>1662</v>
      </c>
      <c r="AC276" s="2">
        <f>G276*H276</f>
        <v>2849</v>
      </c>
    </row>
    <row r="277" spans="1:31" ht="23.25" customHeight="1" x14ac:dyDescent="0.15">
      <c r="A277" s="9" t="s">
        <v>711</v>
      </c>
      <c r="B277" s="9" t="s">
        <v>1274</v>
      </c>
      <c r="C277" s="148" t="s">
        <v>152</v>
      </c>
      <c r="D277" s="56" t="s">
        <v>153</v>
      </c>
      <c r="E277" s="62" t="s">
        <v>143</v>
      </c>
      <c r="F277" s="58" t="s">
        <v>132</v>
      </c>
      <c r="G277" s="57">
        <v>0.1</v>
      </c>
      <c r="H277" s="57">
        <v>2849</v>
      </c>
      <c r="I277" s="67">
        <v>284.89999999999998</v>
      </c>
      <c r="J277" s="57">
        <v>0.1</v>
      </c>
      <c r="K277" s="57">
        <v>0</v>
      </c>
      <c r="L277" s="67" t="s">
        <v>2193</v>
      </c>
      <c r="M277" s="57">
        <v>0</v>
      </c>
      <c r="N277" s="67" t="s">
        <v>2193</v>
      </c>
      <c r="O277" s="57">
        <v>2849</v>
      </c>
      <c r="P277" s="57">
        <v>284.89999999999998</v>
      </c>
      <c r="Q277" s="60"/>
      <c r="R277" s="2" t="s">
        <v>1662</v>
      </c>
    </row>
    <row r="278" spans="1:31" ht="23.25" customHeight="1" x14ac:dyDescent="0.15">
      <c r="A278" s="9" t="s">
        <v>1658</v>
      </c>
      <c r="B278" s="9" t="s">
        <v>1274</v>
      </c>
      <c r="C278" s="148" t="s">
        <v>1659</v>
      </c>
      <c r="D278" s="56" t="s">
        <v>1660</v>
      </c>
      <c r="E278" s="62" t="s">
        <v>1661</v>
      </c>
      <c r="F278" s="58" t="s">
        <v>616</v>
      </c>
      <c r="G278" s="57">
        <v>1</v>
      </c>
      <c r="H278" s="57">
        <v>56.900000000000091</v>
      </c>
      <c r="I278" s="67">
        <v>56.900000000000091</v>
      </c>
      <c r="J278" s="57">
        <v>1</v>
      </c>
      <c r="K278" s="57"/>
      <c r="L278" s="67" t="s">
        <v>2193</v>
      </c>
      <c r="M278" s="57"/>
      <c r="N278" s="67" t="s">
        <v>2193</v>
      </c>
      <c r="O278" s="57">
        <v>56.900000000000091</v>
      </c>
      <c r="P278" s="57">
        <v>56.900000000000091</v>
      </c>
      <c r="Q278" s="60"/>
      <c r="AC278" s="2">
        <f>TRUNC(TRUNC(SUM(AC275:AC277))*옵션!$B$33/100,1)</f>
        <v>56.9</v>
      </c>
      <c r="AD278" s="2">
        <f>TRUNC(SUM(I275:I277))+TRUNC(SUM(N275:N277))</f>
        <v>3133</v>
      </c>
    </row>
    <row r="279" spans="1:31" ht="23.25" customHeight="1" x14ac:dyDescent="0.15">
      <c r="A279" s="9" t="s">
        <v>919</v>
      </c>
      <c r="B279" s="9" t="s">
        <v>1274</v>
      </c>
      <c r="C279" s="148" t="s">
        <v>676</v>
      </c>
      <c r="D279" s="56" t="s">
        <v>70</v>
      </c>
      <c r="E279" s="62" t="s">
        <v>677</v>
      </c>
      <c r="F279" s="58" t="s">
        <v>678</v>
      </c>
      <c r="G279" s="57">
        <v>7.1999999999999995E-2</v>
      </c>
      <c r="H279" s="57">
        <v>0</v>
      </c>
      <c r="I279" s="67" t="s">
        <v>2193</v>
      </c>
      <c r="J279" s="57">
        <v>7.1999999999999995E-2</v>
      </c>
      <c r="K279" s="57">
        <v>268915</v>
      </c>
      <c r="L279" s="67">
        <v>19361.8</v>
      </c>
      <c r="M279" s="57">
        <v>0</v>
      </c>
      <c r="N279" s="67" t="s">
        <v>2193</v>
      </c>
      <c r="O279" s="57">
        <v>268915</v>
      </c>
      <c r="P279" s="57">
        <v>19361.8</v>
      </c>
      <c r="Q279" s="60"/>
      <c r="AE279" s="2">
        <f>L279</f>
        <v>19361.8</v>
      </c>
    </row>
    <row r="280" spans="1:31" ht="23.25" customHeight="1" x14ac:dyDescent="0.15">
      <c r="A280" s="9" t="s">
        <v>1649</v>
      </c>
      <c r="B280" s="9" t="s">
        <v>1274</v>
      </c>
      <c r="C280" s="148" t="s">
        <v>1650</v>
      </c>
      <c r="D280" s="56" t="s">
        <v>1651</v>
      </c>
      <c r="E280" s="62" t="s">
        <v>1652</v>
      </c>
      <c r="F280" s="58" t="s">
        <v>616</v>
      </c>
      <c r="G280" s="57">
        <v>1</v>
      </c>
      <c r="H280" s="57">
        <v>580.79999999999927</v>
      </c>
      <c r="I280" s="67">
        <v>580.79999999999927</v>
      </c>
      <c r="J280" s="57">
        <v>1</v>
      </c>
      <c r="K280" s="57"/>
      <c r="L280" s="67" t="s">
        <v>2193</v>
      </c>
      <c r="M280" s="57"/>
      <c r="N280" s="67" t="s">
        <v>2193</v>
      </c>
      <c r="O280" s="57">
        <v>580.79999999999927</v>
      </c>
      <c r="P280" s="57">
        <v>580.79999999999927</v>
      </c>
      <c r="Q280" s="60"/>
    </row>
    <row r="281" spans="1:31" ht="23.25" customHeight="1" x14ac:dyDescent="0.15">
      <c r="B281" s="9" t="s">
        <v>1646</v>
      </c>
      <c r="C281" s="148"/>
      <c r="D281" s="56" t="s">
        <v>1647</v>
      </c>
      <c r="E281" s="62"/>
      <c r="F281" s="58"/>
      <c r="G281" s="57"/>
      <c r="H281" s="57"/>
      <c r="I281" s="67">
        <v>3771</v>
      </c>
      <c r="J281" s="57"/>
      <c r="K281" s="57"/>
      <c r="L281" s="67">
        <v>19361</v>
      </c>
      <c r="M281" s="57"/>
      <c r="N281" s="67">
        <v>0</v>
      </c>
      <c r="O281" s="57" t="s">
        <v>2193</v>
      </c>
      <c r="P281" s="57">
        <v>23132</v>
      </c>
      <c r="Q281" s="60"/>
      <c r="AC281" s="2">
        <f>TRUNC(AE281*옵션!$B$36/100,1)</f>
        <v>580.79999999999995</v>
      </c>
      <c r="AD281" s="2">
        <f>TRUNC(SUM(L275:L279))</f>
        <v>19361</v>
      </c>
      <c r="AE281" s="2">
        <f>TRUNC(SUM(AE275:AE280))</f>
        <v>19361</v>
      </c>
    </row>
    <row r="282" spans="1:31" ht="23.25" customHeight="1" x14ac:dyDescent="0.15">
      <c r="C282" s="148"/>
      <c r="D282" s="56"/>
      <c r="E282" s="62"/>
      <c r="F282" s="58"/>
      <c r="G282" s="57"/>
      <c r="H282" s="57"/>
      <c r="I282" s="67"/>
      <c r="J282" s="57"/>
      <c r="K282" s="57"/>
      <c r="L282" s="67"/>
      <c r="M282" s="57"/>
      <c r="N282" s="67"/>
      <c r="O282" s="57"/>
      <c r="P282" s="57"/>
      <c r="Q282" s="60"/>
    </row>
    <row r="283" spans="1:31" ht="23.25" customHeight="1" x14ac:dyDescent="0.15">
      <c r="A283" s="9" t="s">
        <v>1773</v>
      </c>
      <c r="B283" s="9" t="s">
        <v>1674</v>
      </c>
      <c r="C283" s="148" t="s">
        <v>1774</v>
      </c>
      <c r="D283" s="287" t="s">
        <v>1772</v>
      </c>
      <c r="E283" s="289"/>
      <c r="F283" s="58"/>
      <c r="G283" s="57"/>
      <c r="H283" s="57"/>
      <c r="I283" s="67"/>
      <c r="J283" s="57"/>
      <c r="K283" s="57"/>
      <c r="L283" s="67"/>
      <c r="M283" s="57"/>
      <c r="N283" s="67"/>
      <c r="O283" s="57"/>
      <c r="P283" s="57"/>
      <c r="Q283" s="60"/>
    </row>
    <row r="284" spans="1:31" ht="23.25" customHeight="1" x14ac:dyDescent="0.15">
      <c r="A284" s="9" t="s">
        <v>712</v>
      </c>
      <c r="B284" s="9" t="s">
        <v>1277</v>
      </c>
      <c r="C284" s="148" t="s">
        <v>154</v>
      </c>
      <c r="D284" s="56" t="s">
        <v>153</v>
      </c>
      <c r="E284" s="62" t="s">
        <v>149</v>
      </c>
      <c r="F284" s="58" t="s">
        <v>132</v>
      </c>
      <c r="G284" s="57">
        <v>1</v>
      </c>
      <c r="H284" s="57">
        <v>6381</v>
      </c>
      <c r="I284" s="67">
        <v>6381</v>
      </c>
      <c r="J284" s="57">
        <v>1</v>
      </c>
      <c r="K284" s="57">
        <v>0</v>
      </c>
      <c r="L284" s="67" t="s">
        <v>2193</v>
      </c>
      <c r="M284" s="57">
        <v>0</v>
      </c>
      <c r="N284" s="67" t="s">
        <v>2193</v>
      </c>
      <c r="O284" s="57">
        <v>6381</v>
      </c>
      <c r="P284" s="57">
        <v>6381</v>
      </c>
      <c r="Q284" s="60"/>
      <c r="R284" s="2" t="s">
        <v>1662</v>
      </c>
      <c r="AC284" s="2">
        <f>G284*H284</f>
        <v>6381</v>
      </c>
    </row>
    <row r="285" spans="1:31" ht="23.25" customHeight="1" x14ac:dyDescent="0.15">
      <c r="A285" s="9" t="s">
        <v>712</v>
      </c>
      <c r="B285" s="9" t="s">
        <v>1277</v>
      </c>
      <c r="C285" s="148" t="s">
        <v>154</v>
      </c>
      <c r="D285" s="56" t="s">
        <v>153</v>
      </c>
      <c r="E285" s="62" t="s">
        <v>149</v>
      </c>
      <c r="F285" s="58" t="s">
        <v>132</v>
      </c>
      <c r="G285" s="57">
        <v>0.1</v>
      </c>
      <c r="H285" s="57">
        <v>6381</v>
      </c>
      <c r="I285" s="67">
        <v>638.1</v>
      </c>
      <c r="J285" s="57">
        <v>0.1</v>
      </c>
      <c r="K285" s="57">
        <v>0</v>
      </c>
      <c r="L285" s="67" t="s">
        <v>2193</v>
      </c>
      <c r="M285" s="57">
        <v>0</v>
      </c>
      <c r="N285" s="67" t="s">
        <v>2193</v>
      </c>
      <c r="O285" s="57">
        <v>6381</v>
      </c>
      <c r="P285" s="57">
        <v>638.1</v>
      </c>
      <c r="Q285" s="60"/>
      <c r="R285" s="2" t="s">
        <v>1662</v>
      </c>
    </row>
    <row r="286" spans="1:31" ht="23.25" customHeight="1" x14ac:dyDescent="0.15">
      <c r="A286" s="9" t="s">
        <v>1658</v>
      </c>
      <c r="B286" s="9" t="s">
        <v>1277</v>
      </c>
      <c r="C286" s="148" t="s">
        <v>1659</v>
      </c>
      <c r="D286" s="56" t="s">
        <v>1660</v>
      </c>
      <c r="E286" s="62" t="s">
        <v>1661</v>
      </c>
      <c r="F286" s="58" t="s">
        <v>616</v>
      </c>
      <c r="G286" s="57">
        <v>1</v>
      </c>
      <c r="H286" s="57">
        <v>127.60000000000036</v>
      </c>
      <c r="I286" s="67">
        <v>127.60000000000036</v>
      </c>
      <c r="J286" s="57">
        <v>1</v>
      </c>
      <c r="K286" s="57"/>
      <c r="L286" s="67" t="s">
        <v>2193</v>
      </c>
      <c r="M286" s="57"/>
      <c r="N286" s="67" t="s">
        <v>2193</v>
      </c>
      <c r="O286" s="57">
        <v>127.60000000000036</v>
      </c>
      <c r="P286" s="57">
        <v>127.60000000000036</v>
      </c>
      <c r="Q286" s="60"/>
      <c r="AC286" s="2">
        <f>TRUNC(TRUNC(SUM(AC283:AC285))*옵션!$B$33/100,1)</f>
        <v>127.6</v>
      </c>
      <c r="AD286" s="2">
        <f>TRUNC(SUM(I283:I285))+TRUNC(SUM(N283:N285))</f>
        <v>7019</v>
      </c>
    </row>
    <row r="287" spans="1:31" ht="23.25" customHeight="1" x14ac:dyDescent="0.15">
      <c r="A287" s="9" t="s">
        <v>919</v>
      </c>
      <c r="B287" s="9" t="s">
        <v>1277</v>
      </c>
      <c r="C287" s="148" t="s">
        <v>676</v>
      </c>
      <c r="D287" s="56" t="s">
        <v>70</v>
      </c>
      <c r="E287" s="62" t="s">
        <v>677</v>
      </c>
      <c r="F287" s="58" t="s">
        <v>678</v>
      </c>
      <c r="G287" s="57">
        <v>0.156</v>
      </c>
      <c r="H287" s="57">
        <v>0</v>
      </c>
      <c r="I287" s="67" t="s">
        <v>2193</v>
      </c>
      <c r="J287" s="57">
        <v>0.156</v>
      </c>
      <c r="K287" s="57">
        <v>268915</v>
      </c>
      <c r="L287" s="67">
        <v>41950.7</v>
      </c>
      <c r="M287" s="57">
        <v>0</v>
      </c>
      <c r="N287" s="67" t="s">
        <v>2193</v>
      </c>
      <c r="O287" s="57">
        <v>268915</v>
      </c>
      <c r="P287" s="57">
        <v>41950.7</v>
      </c>
      <c r="Q287" s="60"/>
      <c r="AE287" s="2">
        <f>L287</f>
        <v>41950.7</v>
      </c>
    </row>
    <row r="288" spans="1:31" ht="23.25" customHeight="1" x14ac:dyDescent="0.15">
      <c r="A288" s="9" t="s">
        <v>1649</v>
      </c>
      <c r="B288" s="9" t="s">
        <v>1277</v>
      </c>
      <c r="C288" s="148" t="s">
        <v>1650</v>
      </c>
      <c r="D288" s="56" t="s">
        <v>1651</v>
      </c>
      <c r="E288" s="62" t="s">
        <v>1652</v>
      </c>
      <c r="F288" s="58" t="s">
        <v>616</v>
      </c>
      <c r="G288" s="57">
        <v>1</v>
      </c>
      <c r="H288" s="57">
        <v>1258.5</v>
      </c>
      <c r="I288" s="67">
        <v>1258.5</v>
      </c>
      <c r="J288" s="57">
        <v>1</v>
      </c>
      <c r="K288" s="57"/>
      <c r="L288" s="67" t="s">
        <v>2193</v>
      </c>
      <c r="M288" s="57"/>
      <c r="N288" s="67" t="s">
        <v>2193</v>
      </c>
      <c r="O288" s="57">
        <v>1258.5</v>
      </c>
      <c r="P288" s="57">
        <v>1258.5</v>
      </c>
      <c r="Q288" s="60"/>
    </row>
    <row r="289" spans="1:31" ht="23.25" customHeight="1" x14ac:dyDescent="0.15">
      <c r="B289" s="9" t="s">
        <v>1646</v>
      </c>
      <c r="C289" s="148"/>
      <c r="D289" s="56" t="s">
        <v>1647</v>
      </c>
      <c r="E289" s="62"/>
      <c r="F289" s="58"/>
      <c r="G289" s="57"/>
      <c r="H289" s="57"/>
      <c r="I289" s="67">
        <v>8405</v>
      </c>
      <c r="J289" s="57"/>
      <c r="K289" s="57"/>
      <c r="L289" s="67">
        <v>41950</v>
      </c>
      <c r="M289" s="57"/>
      <c r="N289" s="67">
        <v>0</v>
      </c>
      <c r="O289" s="57" t="s">
        <v>2193</v>
      </c>
      <c r="P289" s="57">
        <v>50355</v>
      </c>
      <c r="Q289" s="60"/>
      <c r="AC289" s="2">
        <f>TRUNC(AE289*옵션!$B$36/100,1)</f>
        <v>1258.5</v>
      </c>
      <c r="AD289" s="2">
        <f>TRUNC(SUM(L283:L287))</f>
        <v>41950</v>
      </c>
      <c r="AE289" s="2">
        <f>TRUNC(SUM(AE283:AE288))</f>
        <v>41950</v>
      </c>
    </row>
    <row r="290" spans="1:31" ht="23.25" customHeight="1" x14ac:dyDescent="0.15">
      <c r="C290" s="148"/>
      <c r="D290" s="56"/>
      <c r="E290" s="62"/>
      <c r="F290" s="58"/>
      <c r="G290" s="57"/>
      <c r="H290" s="57"/>
      <c r="I290" s="67"/>
      <c r="J290" s="57"/>
      <c r="K290" s="57"/>
      <c r="L290" s="67"/>
      <c r="M290" s="57"/>
      <c r="N290" s="67"/>
      <c r="O290" s="57"/>
      <c r="P290" s="57"/>
      <c r="Q290" s="60"/>
    </row>
    <row r="291" spans="1:31" ht="23.25" customHeight="1" x14ac:dyDescent="0.15">
      <c r="A291" s="9" t="s">
        <v>1776</v>
      </c>
      <c r="B291" s="9" t="s">
        <v>1674</v>
      </c>
      <c r="C291" s="148" t="s">
        <v>1777</v>
      </c>
      <c r="D291" s="287" t="s">
        <v>1775</v>
      </c>
      <c r="E291" s="289"/>
      <c r="F291" s="58"/>
      <c r="G291" s="57"/>
      <c r="H291" s="57"/>
      <c r="I291" s="67"/>
      <c r="J291" s="57"/>
      <c r="K291" s="57"/>
      <c r="L291" s="67"/>
      <c r="M291" s="57"/>
      <c r="N291" s="67"/>
      <c r="O291" s="57"/>
      <c r="P291" s="57"/>
      <c r="Q291" s="60"/>
    </row>
    <row r="292" spans="1:31" ht="23.25" customHeight="1" x14ac:dyDescent="0.15">
      <c r="A292" s="9" t="s">
        <v>713</v>
      </c>
      <c r="B292" s="9" t="s">
        <v>1280</v>
      </c>
      <c r="C292" s="148" t="s">
        <v>155</v>
      </c>
      <c r="D292" s="56" t="s">
        <v>156</v>
      </c>
      <c r="E292" s="62" t="s">
        <v>157</v>
      </c>
      <c r="F292" s="58" t="s">
        <v>132</v>
      </c>
      <c r="G292" s="57">
        <v>1</v>
      </c>
      <c r="H292" s="57">
        <v>294</v>
      </c>
      <c r="I292" s="67">
        <v>294</v>
      </c>
      <c r="J292" s="57">
        <v>1</v>
      </c>
      <c r="K292" s="57">
        <v>0</v>
      </c>
      <c r="L292" s="67" t="s">
        <v>2193</v>
      </c>
      <c r="M292" s="57">
        <v>0</v>
      </c>
      <c r="N292" s="67" t="s">
        <v>2193</v>
      </c>
      <c r="O292" s="57">
        <v>294</v>
      </c>
      <c r="P292" s="57">
        <v>294</v>
      </c>
      <c r="Q292" s="60"/>
      <c r="R292" s="2" t="s">
        <v>1662</v>
      </c>
      <c r="AB292" s="2">
        <f>I292</f>
        <v>294</v>
      </c>
      <c r="AC292" s="2">
        <f>G292*H292</f>
        <v>294</v>
      </c>
    </row>
    <row r="293" spans="1:31" ht="23.25" customHeight="1" x14ac:dyDescent="0.15">
      <c r="A293" s="9" t="s">
        <v>713</v>
      </c>
      <c r="B293" s="9" t="s">
        <v>1280</v>
      </c>
      <c r="C293" s="148" t="s">
        <v>155</v>
      </c>
      <c r="D293" s="56" t="s">
        <v>156</v>
      </c>
      <c r="E293" s="62" t="s">
        <v>157</v>
      </c>
      <c r="F293" s="58" t="s">
        <v>132</v>
      </c>
      <c r="G293" s="57">
        <v>0.1</v>
      </c>
      <c r="H293" s="57">
        <v>294</v>
      </c>
      <c r="I293" s="67">
        <v>29.4</v>
      </c>
      <c r="J293" s="57">
        <v>0.1</v>
      </c>
      <c r="K293" s="57">
        <v>0</v>
      </c>
      <c r="L293" s="67" t="s">
        <v>2193</v>
      </c>
      <c r="M293" s="57">
        <v>0</v>
      </c>
      <c r="N293" s="67" t="s">
        <v>2193</v>
      </c>
      <c r="O293" s="57">
        <v>294</v>
      </c>
      <c r="P293" s="57">
        <v>29.4</v>
      </c>
      <c r="Q293" s="60"/>
      <c r="R293" s="2" t="s">
        <v>1662</v>
      </c>
    </row>
    <row r="294" spans="1:31" ht="23.25" customHeight="1" x14ac:dyDescent="0.15">
      <c r="A294" s="9" t="s">
        <v>1654</v>
      </c>
      <c r="B294" s="9" t="s">
        <v>1280</v>
      </c>
      <c r="C294" s="148" t="s">
        <v>1655</v>
      </c>
      <c r="D294" s="56" t="s">
        <v>1656</v>
      </c>
      <c r="E294" s="62" t="s">
        <v>1657</v>
      </c>
      <c r="F294" s="58" t="s">
        <v>616</v>
      </c>
      <c r="G294" s="57">
        <v>1</v>
      </c>
      <c r="H294" s="57">
        <v>44.1</v>
      </c>
      <c r="I294" s="67">
        <v>44.1</v>
      </c>
      <c r="J294" s="57">
        <v>1</v>
      </c>
      <c r="K294" s="57"/>
      <c r="L294" s="67" t="s">
        <v>2193</v>
      </c>
      <c r="M294" s="57"/>
      <c r="N294" s="67" t="s">
        <v>2193</v>
      </c>
      <c r="O294" s="57">
        <v>44.1</v>
      </c>
      <c r="P294" s="57">
        <v>44.1</v>
      </c>
      <c r="Q294" s="60"/>
      <c r="AB294" s="2">
        <f>TRUNC(SUM(AB291:AB293), 1)</f>
        <v>294</v>
      </c>
    </row>
    <row r="295" spans="1:31" ht="23.25" customHeight="1" x14ac:dyDescent="0.15">
      <c r="A295" s="9" t="s">
        <v>1658</v>
      </c>
      <c r="B295" s="9" t="s">
        <v>1280</v>
      </c>
      <c r="C295" s="148" t="s">
        <v>1659</v>
      </c>
      <c r="D295" s="56" t="s">
        <v>1660</v>
      </c>
      <c r="E295" s="62" t="s">
        <v>1661</v>
      </c>
      <c r="F295" s="58" t="s">
        <v>616</v>
      </c>
      <c r="G295" s="57">
        <v>1</v>
      </c>
      <c r="H295" s="57">
        <v>5.8000000000000114</v>
      </c>
      <c r="I295" s="67">
        <v>5.8000000000000114</v>
      </c>
      <c r="J295" s="57">
        <v>1</v>
      </c>
      <c r="K295" s="57"/>
      <c r="L295" s="67" t="s">
        <v>2193</v>
      </c>
      <c r="M295" s="57"/>
      <c r="N295" s="67" t="s">
        <v>2193</v>
      </c>
      <c r="O295" s="57">
        <v>5.8000000000000114</v>
      </c>
      <c r="P295" s="57">
        <v>5.8000000000000114</v>
      </c>
      <c r="Q295" s="60"/>
      <c r="AC295" s="2">
        <f>TRUNC(TRUNC(SUM(AC291:AC294))*옵션!$B$33/100,1)</f>
        <v>5.8</v>
      </c>
      <c r="AD295" s="2">
        <f>TRUNC(SUM(I291:I294))+TRUNC(SUM(N291:N294))</f>
        <v>367</v>
      </c>
    </row>
    <row r="296" spans="1:31" ht="23.25" customHeight="1" x14ac:dyDescent="0.15">
      <c r="A296" s="9" t="s">
        <v>919</v>
      </c>
      <c r="B296" s="9" t="s">
        <v>1280</v>
      </c>
      <c r="C296" s="148" t="s">
        <v>676</v>
      </c>
      <c r="D296" s="56" t="s">
        <v>70</v>
      </c>
      <c r="E296" s="62" t="s">
        <v>677</v>
      </c>
      <c r="F296" s="58" t="s">
        <v>678</v>
      </c>
      <c r="G296" s="57">
        <v>0.05</v>
      </c>
      <c r="H296" s="57">
        <v>0</v>
      </c>
      <c r="I296" s="67" t="s">
        <v>2193</v>
      </c>
      <c r="J296" s="57">
        <v>0.05</v>
      </c>
      <c r="K296" s="57">
        <v>268915</v>
      </c>
      <c r="L296" s="67">
        <v>13445.7</v>
      </c>
      <c r="M296" s="57">
        <v>0</v>
      </c>
      <c r="N296" s="67" t="s">
        <v>2193</v>
      </c>
      <c r="O296" s="57">
        <v>268915</v>
      </c>
      <c r="P296" s="57">
        <v>13445.7</v>
      </c>
      <c r="Q296" s="60"/>
      <c r="AE296" s="2">
        <f>L296</f>
        <v>13445.7</v>
      </c>
    </row>
    <row r="297" spans="1:31" ht="23.25" customHeight="1" x14ac:dyDescent="0.15">
      <c r="A297" s="9" t="s">
        <v>1649</v>
      </c>
      <c r="B297" s="9" t="s">
        <v>1280</v>
      </c>
      <c r="C297" s="148" t="s">
        <v>1650</v>
      </c>
      <c r="D297" s="56" t="s">
        <v>1651</v>
      </c>
      <c r="E297" s="62" t="s">
        <v>1652</v>
      </c>
      <c r="F297" s="58" t="s">
        <v>616</v>
      </c>
      <c r="G297" s="57">
        <v>1</v>
      </c>
      <c r="H297" s="57">
        <v>403.29999999999927</v>
      </c>
      <c r="I297" s="67">
        <v>403.29999999999927</v>
      </c>
      <c r="J297" s="57">
        <v>1</v>
      </c>
      <c r="K297" s="57"/>
      <c r="L297" s="67" t="s">
        <v>2193</v>
      </c>
      <c r="M297" s="57"/>
      <c r="N297" s="67" t="s">
        <v>2193</v>
      </c>
      <c r="O297" s="57">
        <v>403.29999999999927</v>
      </c>
      <c r="P297" s="57">
        <v>403.29999999999927</v>
      </c>
      <c r="Q297" s="60"/>
    </row>
    <row r="298" spans="1:31" ht="23.25" customHeight="1" x14ac:dyDescent="0.15">
      <c r="B298" s="9" t="s">
        <v>1646</v>
      </c>
      <c r="C298" s="148"/>
      <c r="D298" s="56" t="s">
        <v>1647</v>
      </c>
      <c r="E298" s="62"/>
      <c r="F298" s="58"/>
      <c r="G298" s="57"/>
      <c r="H298" s="57"/>
      <c r="I298" s="67">
        <v>776</v>
      </c>
      <c r="J298" s="57"/>
      <c r="K298" s="57"/>
      <c r="L298" s="67">
        <v>13445</v>
      </c>
      <c r="M298" s="57"/>
      <c r="N298" s="67">
        <v>0</v>
      </c>
      <c r="O298" s="57" t="s">
        <v>2193</v>
      </c>
      <c r="P298" s="57">
        <v>14221</v>
      </c>
      <c r="Q298" s="60"/>
      <c r="AC298" s="2">
        <f>TRUNC(AE298*옵션!$B$36/100,1)</f>
        <v>403.3</v>
      </c>
      <c r="AD298" s="2">
        <f>TRUNC(SUM(L291:L296))</f>
        <v>13445</v>
      </c>
      <c r="AE298" s="2">
        <f>TRUNC(SUM(AE291:AE297))</f>
        <v>13445</v>
      </c>
    </row>
    <row r="299" spans="1:31" ht="23.25" customHeight="1" x14ac:dyDescent="0.15">
      <c r="C299" s="148"/>
      <c r="D299" s="56"/>
      <c r="E299" s="62"/>
      <c r="F299" s="58"/>
      <c r="G299" s="57"/>
      <c r="H299" s="57"/>
      <c r="I299" s="67"/>
      <c r="J299" s="57"/>
      <c r="K299" s="57"/>
      <c r="L299" s="67"/>
      <c r="M299" s="57"/>
      <c r="N299" s="67"/>
      <c r="O299" s="57"/>
      <c r="P299" s="57"/>
      <c r="Q299" s="60"/>
    </row>
    <row r="300" spans="1:31" ht="23.25" customHeight="1" x14ac:dyDescent="0.15">
      <c r="A300" s="9" t="s">
        <v>1779</v>
      </c>
      <c r="B300" s="9" t="s">
        <v>1674</v>
      </c>
      <c r="C300" s="148" t="s">
        <v>1780</v>
      </c>
      <c r="D300" s="287" t="s">
        <v>1778</v>
      </c>
      <c r="E300" s="289"/>
      <c r="F300" s="58"/>
      <c r="G300" s="57"/>
      <c r="H300" s="57"/>
      <c r="I300" s="67"/>
      <c r="J300" s="57"/>
      <c r="K300" s="57"/>
      <c r="L300" s="67"/>
      <c r="M300" s="57"/>
      <c r="N300" s="67"/>
      <c r="O300" s="57"/>
      <c r="P300" s="57"/>
      <c r="Q300" s="60"/>
    </row>
    <row r="301" spans="1:31" ht="23.25" customHeight="1" x14ac:dyDescent="0.15">
      <c r="A301" s="9" t="s">
        <v>714</v>
      </c>
      <c r="B301" s="9" t="s">
        <v>1283</v>
      </c>
      <c r="C301" s="148" t="s">
        <v>161</v>
      </c>
      <c r="D301" s="56" t="s">
        <v>156</v>
      </c>
      <c r="E301" s="62" t="s">
        <v>162</v>
      </c>
      <c r="F301" s="58" t="s">
        <v>132</v>
      </c>
      <c r="G301" s="57">
        <v>1</v>
      </c>
      <c r="H301" s="57">
        <v>700</v>
      </c>
      <c r="I301" s="67">
        <v>700</v>
      </c>
      <c r="J301" s="57">
        <v>1</v>
      </c>
      <c r="K301" s="57">
        <v>0</v>
      </c>
      <c r="L301" s="67" t="s">
        <v>2193</v>
      </c>
      <c r="M301" s="57">
        <v>0</v>
      </c>
      <c r="N301" s="67" t="s">
        <v>2193</v>
      </c>
      <c r="O301" s="57">
        <v>700</v>
      </c>
      <c r="P301" s="57">
        <v>700</v>
      </c>
      <c r="Q301" s="60"/>
      <c r="R301" s="2" t="s">
        <v>1662</v>
      </c>
      <c r="AB301" s="2">
        <f>I301</f>
        <v>700</v>
      </c>
      <c r="AC301" s="2">
        <f>G301*H301</f>
        <v>700</v>
      </c>
    </row>
    <row r="302" spans="1:31" ht="23.25" customHeight="1" x14ac:dyDescent="0.15">
      <c r="A302" s="9" t="s">
        <v>714</v>
      </c>
      <c r="B302" s="9" t="s">
        <v>1283</v>
      </c>
      <c r="C302" s="148" t="s">
        <v>161</v>
      </c>
      <c r="D302" s="56" t="s">
        <v>156</v>
      </c>
      <c r="E302" s="62" t="s">
        <v>162</v>
      </c>
      <c r="F302" s="58" t="s">
        <v>132</v>
      </c>
      <c r="G302" s="57">
        <v>0.1</v>
      </c>
      <c r="H302" s="57">
        <v>700</v>
      </c>
      <c r="I302" s="67">
        <v>70</v>
      </c>
      <c r="J302" s="57">
        <v>0.1</v>
      </c>
      <c r="K302" s="57">
        <v>0</v>
      </c>
      <c r="L302" s="67" t="s">
        <v>2193</v>
      </c>
      <c r="M302" s="57">
        <v>0</v>
      </c>
      <c r="N302" s="67" t="s">
        <v>2193</v>
      </c>
      <c r="O302" s="57">
        <v>700</v>
      </c>
      <c r="P302" s="57">
        <v>70</v>
      </c>
      <c r="Q302" s="60"/>
      <c r="R302" s="2" t="s">
        <v>1662</v>
      </c>
    </row>
    <row r="303" spans="1:31" ht="23.25" customHeight="1" x14ac:dyDescent="0.15">
      <c r="A303" s="9" t="s">
        <v>1654</v>
      </c>
      <c r="B303" s="9" t="s">
        <v>1283</v>
      </c>
      <c r="C303" s="148" t="s">
        <v>1655</v>
      </c>
      <c r="D303" s="56" t="s">
        <v>1656</v>
      </c>
      <c r="E303" s="62" t="s">
        <v>1657</v>
      </c>
      <c r="F303" s="58" t="s">
        <v>616</v>
      </c>
      <c r="G303" s="57">
        <v>1</v>
      </c>
      <c r="H303" s="57">
        <v>105</v>
      </c>
      <c r="I303" s="67">
        <v>105</v>
      </c>
      <c r="J303" s="57">
        <v>1</v>
      </c>
      <c r="K303" s="57"/>
      <c r="L303" s="67" t="s">
        <v>2193</v>
      </c>
      <c r="M303" s="57"/>
      <c r="N303" s="67" t="s">
        <v>2193</v>
      </c>
      <c r="O303" s="57">
        <v>105</v>
      </c>
      <c r="P303" s="57">
        <v>105</v>
      </c>
      <c r="Q303" s="60"/>
      <c r="AB303" s="2">
        <f>TRUNC(SUM(AB300:AB302), 1)</f>
        <v>700</v>
      </c>
    </row>
    <row r="304" spans="1:31" ht="23.25" customHeight="1" x14ac:dyDescent="0.15">
      <c r="A304" s="9" t="s">
        <v>1658</v>
      </c>
      <c r="B304" s="9" t="s">
        <v>1283</v>
      </c>
      <c r="C304" s="148" t="s">
        <v>1659</v>
      </c>
      <c r="D304" s="56" t="s">
        <v>1660</v>
      </c>
      <c r="E304" s="62" t="s">
        <v>1661</v>
      </c>
      <c r="F304" s="58" t="s">
        <v>616</v>
      </c>
      <c r="G304" s="57">
        <v>1</v>
      </c>
      <c r="H304" s="57">
        <v>14</v>
      </c>
      <c r="I304" s="67">
        <v>14</v>
      </c>
      <c r="J304" s="57">
        <v>1</v>
      </c>
      <c r="K304" s="57"/>
      <c r="L304" s="67" t="s">
        <v>2193</v>
      </c>
      <c r="M304" s="57"/>
      <c r="N304" s="67" t="s">
        <v>2193</v>
      </c>
      <c r="O304" s="57">
        <v>14</v>
      </c>
      <c r="P304" s="57">
        <v>14</v>
      </c>
      <c r="Q304" s="60"/>
      <c r="AC304" s="2">
        <f>TRUNC(TRUNC(SUM(AC300:AC303))*옵션!$B$33/100,1)</f>
        <v>14</v>
      </c>
      <c r="AD304" s="2">
        <f>TRUNC(SUM(I300:I303))+TRUNC(SUM(N300:N303))</f>
        <v>875</v>
      </c>
    </row>
    <row r="305" spans="1:31" ht="23.25" customHeight="1" x14ac:dyDescent="0.15">
      <c r="A305" s="9" t="s">
        <v>919</v>
      </c>
      <c r="B305" s="9" t="s">
        <v>1283</v>
      </c>
      <c r="C305" s="148" t="s">
        <v>676</v>
      </c>
      <c r="D305" s="56" t="s">
        <v>70</v>
      </c>
      <c r="E305" s="62" t="s">
        <v>677</v>
      </c>
      <c r="F305" s="58" t="s">
        <v>678</v>
      </c>
      <c r="G305" s="57">
        <v>0.08</v>
      </c>
      <c r="H305" s="57">
        <v>0</v>
      </c>
      <c r="I305" s="67" t="s">
        <v>2193</v>
      </c>
      <c r="J305" s="57">
        <v>0.08</v>
      </c>
      <c r="K305" s="57">
        <v>268915</v>
      </c>
      <c r="L305" s="67">
        <v>21513.200000000001</v>
      </c>
      <c r="M305" s="57">
        <v>0</v>
      </c>
      <c r="N305" s="67" t="s">
        <v>2193</v>
      </c>
      <c r="O305" s="57">
        <v>268915</v>
      </c>
      <c r="P305" s="57">
        <v>21513.200000000001</v>
      </c>
      <c r="Q305" s="60"/>
      <c r="AE305" s="2">
        <f>L305</f>
        <v>21513.200000000001</v>
      </c>
    </row>
    <row r="306" spans="1:31" ht="23.25" customHeight="1" x14ac:dyDescent="0.15">
      <c r="A306" s="9" t="s">
        <v>1649</v>
      </c>
      <c r="B306" s="9" t="s">
        <v>1283</v>
      </c>
      <c r="C306" s="148" t="s">
        <v>1650</v>
      </c>
      <c r="D306" s="56" t="s">
        <v>1651</v>
      </c>
      <c r="E306" s="62" t="s">
        <v>1652</v>
      </c>
      <c r="F306" s="58" t="s">
        <v>616</v>
      </c>
      <c r="G306" s="57">
        <v>1</v>
      </c>
      <c r="H306" s="57">
        <v>645.29999999999927</v>
      </c>
      <c r="I306" s="67">
        <v>645.29999999999927</v>
      </c>
      <c r="J306" s="57">
        <v>1</v>
      </c>
      <c r="K306" s="57"/>
      <c r="L306" s="67" t="s">
        <v>2193</v>
      </c>
      <c r="M306" s="57"/>
      <c r="N306" s="67" t="s">
        <v>2193</v>
      </c>
      <c r="O306" s="57">
        <v>645.29999999999927</v>
      </c>
      <c r="P306" s="57">
        <v>645.29999999999927</v>
      </c>
      <c r="Q306" s="60"/>
    </row>
    <row r="307" spans="1:31" ht="23.25" customHeight="1" x14ac:dyDescent="0.15">
      <c r="B307" s="9" t="s">
        <v>1646</v>
      </c>
      <c r="C307" s="148"/>
      <c r="D307" s="56" t="s">
        <v>1647</v>
      </c>
      <c r="E307" s="62"/>
      <c r="F307" s="58"/>
      <c r="G307" s="57"/>
      <c r="H307" s="57"/>
      <c r="I307" s="67">
        <v>1534</v>
      </c>
      <c r="J307" s="57"/>
      <c r="K307" s="57"/>
      <c r="L307" s="67">
        <v>21513</v>
      </c>
      <c r="M307" s="57"/>
      <c r="N307" s="67">
        <v>0</v>
      </c>
      <c r="O307" s="57" t="s">
        <v>2193</v>
      </c>
      <c r="P307" s="57">
        <v>23047</v>
      </c>
      <c r="Q307" s="60"/>
      <c r="AC307" s="2">
        <f>TRUNC(AE307*옵션!$B$36/100,1)</f>
        <v>645.29999999999995</v>
      </c>
      <c r="AD307" s="2">
        <f>TRUNC(SUM(L300:L305))</f>
        <v>21513</v>
      </c>
      <c r="AE307" s="2">
        <f>TRUNC(SUM(AE300:AE306))</f>
        <v>21513</v>
      </c>
    </row>
    <row r="308" spans="1:31" ht="23.25" customHeight="1" x14ac:dyDescent="0.15">
      <c r="C308" s="148"/>
      <c r="D308" s="56"/>
      <c r="E308" s="62"/>
      <c r="F308" s="58"/>
      <c r="G308" s="57"/>
      <c r="H308" s="57"/>
      <c r="I308" s="67"/>
      <c r="J308" s="57"/>
      <c r="K308" s="57"/>
      <c r="L308" s="67"/>
      <c r="M308" s="57"/>
      <c r="N308" s="67"/>
      <c r="O308" s="57"/>
      <c r="P308" s="57"/>
      <c r="Q308" s="60"/>
    </row>
    <row r="309" spans="1:31" ht="23.25" customHeight="1" x14ac:dyDescent="0.15">
      <c r="A309" s="9" t="s">
        <v>1782</v>
      </c>
      <c r="B309" s="9" t="s">
        <v>1674</v>
      </c>
      <c r="C309" s="148" t="s">
        <v>1783</v>
      </c>
      <c r="D309" s="287" t="s">
        <v>1781</v>
      </c>
      <c r="E309" s="289"/>
      <c r="F309" s="58"/>
      <c r="G309" s="57"/>
      <c r="H309" s="57"/>
      <c r="I309" s="67"/>
      <c r="J309" s="57"/>
      <c r="K309" s="57"/>
      <c r="L309" s="67"/>
      <c r="M309" s="57"/>
      <c r="N309" s="67"/>
      <c r="O309" s="57"/>
      <c r="P309" s="57"/>
      <c r="Q309" s="60"/>
    </row>
    <row r="310" spans="1:31" ht="23.25" customHeight="1" x14ac:dyDescent="0.15">
      <c r="A310" s="9" t="s">
        <v>715</v>
      </c>
      <c r="B310" s="9" t="s">
        <v>1286</v>
      </c>
      <c r="C310" s="148" t="s">
        <v>163</v>
      </c>
      <c r="D310" s="56" t="s">
        <v>156</v>
      </c>
      <c r="E310" s="62" t="s">
        <v>164</v>
      </c>
      <c r="F310" s="58" t="s">
        <v>132</v>
      </c>
      <c r="G310" s="57">
        <v>1</v>
      </c>
      <c r="H310" s="57">
        <v>1007</v>
      </c>
      <c r="I310" s="67">
        <v>1007</v>
      </c>
      <c r="J310" s="57">
        <v>1</v>
      </c>
      <c r="K310" s="57">
        <v>0</v>
      </c>
      <c r="L310" s="67" t="s">
        <v>2193</v>
      </c>
      <c r="M310" s="57">
        <v>0</v>
      </c>
      <c r="N310" s="67" t="s">
        <v>2193</v>
      </c>
      <c r="O310" s="57">
        <v>1007</v>
      </c>
      <c r="P310" s="57">
        <v>1007</v>
      </c>
      <c r="Q310" s="60"/>
      <c r="R310" s="2" t="s">
        <v>1662</v>
      </c>
      <c r="AB310" s="2">
        <f>I310</f>
        <v>1007</v>
      </c>
      <c r="AC310" s="2">
        <f>G310*H310</f>
        <v>1007</v>
      </c>
    </row>
    <row r="311" spans="1:31" ht="23.25" customHeight="1" x14ac:dyDescent="0.15">
      <c r="A311" s="9" t="s">
        <v>715</v>
      </c>
      <c r="B311" s="9" t="s">
        <v>1286</v>
      </c>
      <c r="C311" s="148" t="s">
        <v>163</v>
      </c>
      <c r="D311" s="56" t="s">
        <v>156</v>
      </c>
      <c r="E311" s="62" t="s">
        <v>164</v>
      </c>
      <c r="F311" s="58" t="s">
        <v>132</v>
      </c>
      <c r="G311" s="57">
        <v>0.1</v>
      </c>
      <c r="H311" s="57">
        <v>1007</v>
      </c>
      <c r="I311" s="67">
        <v>100.7</v>
      </c>
      <c r="J311" s="57">
        <v>0.1</v>
      </c>
      <c r="K311" s="57">
        <v>0</v>
      </c>
      <c r="L311" s="67" t="s">
        <v>2193</v>
      </c>
      <c r="M311" s="57">
        <v>0</v>
      </c>
      <c r="N311" s="67" t="s">
        <v>2193</v>
      </c>
      <c r="O311" s="57">
        <v>1007</v>
      </c>
      <c r="P311" s="57">
        <v>100.7</v>
      </c>
      <c r="Q311" s="60"/>
      <c r="R311" s="2" t="s">
        <v>1662</v>
      </c>
    </row>
    <row r="312" spans="1:31" ht="23.25" customHeight="1" x14ac:dyDescent="0.15">
      <c r="A312" s="9" t="s">
        <v>1654</v>
      </c>
      <c r="B312" s="9" t="s">
        <v>1286</v>
      </c>
      <c r="C312" s="148" t="s">
        <v>1655</v>
      </c>
      <c r="D312" s="56" t="s">
        <v>1656</v>
      </c>
      <c r="E312" s="62" t="s">
        <v>1657</v>
      </c>
      <c r="F312" s="58" t="s">
        <v>616</v>
      </c>
      <c r="G312" s="57">
        <v>1</v>
      </c>
      <c r="H312" s="57">
        <v>151</v>
      </c>
      <c r="I312" s="67">
        <v>151</v>
      </c>
      <c r="J312" s="57">
        <v>1</v>
      </c>
      <c r="K312" s="57"/>
      <c r="L312" s="67" t="s">
        <v>2193</v>
      </c>
      <c r="M312" s="57"/>
      <c r="N312" s="67" t="s">
        <v>2193</v>
      </c>
      <c r="O312" s="57">
        <v>151</v>
      </c>
      <c r="P312" s="57">
        <v>151</v>
      </c>
      <c r="Q312" s="60"/>
      <c r="AB312" s="2">
        <f>TRUNC(SUM(AB309:AB311), 1)</f>
        <v>1007</v>
      </c>
    </row>
    <row r="313" spans="1:31" ht="23.25" customHeight="1" x14ac:dyDescent="0.15">
      <c r="A313" s="9" t="s">
        <v>1658</v>
      </c>
      <c r="B313" s="9" t="s">
        <v>1286</v>
      </c>
      <c r="C313" s="148" t="s">
        <v>1659</v>
      </c>
      <c r="D313" s="56" t="s">
        <v>1660</v>
      </c>
      <c r="E313" s="62" t="s">
        <v>1661</v>
      </c>
      <c r="F313" s="58" t="s">
        <v>616</v>
      </c>
      <c r="G313" s="57">
        <v>1</v>
      </c>
      <c r="H313" s="57">
        <v>20.099999999999909</v>
      </c>
      <c r="I313" s="67">
        <v>20.099999999999909</v>
      </c>
      <c r="J313" s="57">
        <v>1</v>
      </c>
      <c r="K313" s="57"/>
      <c r="L313" s="67" t="s">
        <v>2193</v>
      </c>
      <c r="M313" s="57"/>
      <c r="N313" s="67" t="s">
        <v>2193</v>
      </c>
      <c r="O313" s="57">
        <v>20.099999999999909</v>
      </c>
      <c r="P313" s="57">
        <v>20.099999999999909</v>
      </c>
      <c r="Q313" s="60"/>
      <c r="AC313" s="2">
        <f>TRUNC(TRUNC(SUM(AC309:AC312))*옵션!$B$33/100,1)</f>
        <v>20.100000000000001</v>
      </c>
      <c r="AD313" s="2">
        <f>TRUNC(SUM(I309:I312))+TRUNC(SUM(N309:N312))</f>
        <v>1258</v>
      </c>
    </row>
    <row r="314" spans="1:31" ht="23.25" customHeight="1" x14ac:dyDescent="0.15">
      <c r="A314" s="9" t="s">
        <v>919</v>
      </c>
      <c r="B314" s="9" t="s">
        <v>1286</v>
      </c>
      <c r="C314" s="148" t="s">
        <v>676</v>
      </c>
      <c r="D314" s="56" t="s">
        <v>70</v>
      </c>
      <c r="E314" s="62" t="s">
        <v>677</v>
      </c>
      <c r="F314" s="58" t="s">
        <v>678</v>
      </c>
      <c r="G314" s="57">
        <v>0.1</v>
      </c>
      <c r="H314" s="57">
        <v>0</v>
      </c>
      <c r="I314" s="67" t="s">
        <v>2193</v>
      </c>
      <c r="J314" s="57">
        <v>0.1</v>
      </c>
      <c r="K314" s="57">
        <v>268915</v>
      </c>
      <c r="L314" s="67">
        <v>26891.5</v>
      </c>
      <c r="M314" s="57">
        <v>0</v>
      </c>
      <c r="N314" s="67" t="s">
        <v>2193</v>
      </c>
      <c r="O314" s="57">
        <v>268915</v>
      </c>
      <c r="P314" s="57">
        <v>26891.5</v>
      </c>
      <c r="Q314" s="60"/>
      <c r="AE314" s="2">
        <f>L314</f>
        <v>26891.5</v>
      </c>
    </row>
    <row r="315" spans="1:31" ht="23.25" customHeight="1" x14ac:dyDescent="0.15">
      <c r="A315" s="9" t="s">
        <v>1649</v>
      </c>
      <c r="B315" s="9" t="s">
        <v>1286</v>
      </c>
      <c r="C315" s="148" t="s">
        <v>1650</v>
      </c>
      <c r="D315" s="56" t="s">
        <v>1651</v>
      </c>
      <c r="E315" s="62" t="s">
        <v>1652</v>
      </c>
      <c r="F315" s="58" t="s">
        <v>616</v>
      </c>
      <c r="G315" s="57">
        <v>1</v>
      </c>
      <c r="H315" s="57">
        <v>806.70000000000073</v>
      </c>
      <c r="I315" s="67">
        <v>806.70000000000073</v>
      </c>
      <c r="J315" s="57">
        <v>1</v>
      </c>
      <c r="K315" s="57"/>
      <c r="L315" s="67" t="s">
        <v>2193</v>
      </c>
      <c r="M315" s="57"/>
      <c r="N315" s="67" t="s">
        <v>2193</v>
      </c>
      <c r="O315" s="57">
        <v>806.70000000000073</v>
      </c>
      <c r="P315" s="57">
        <v>806.70000000000073</v>
      </c>
      <c r="Q315" s="60"/>
    </row>
    <row r="316" spans="1:31" ht="23.25" customHeight="1" x14ac:dyDescent="0.15">
      <c r="B316" s="9" t="s">
        <v>1646</v>
      </c>
      <c r="C316" s="148"/>
      <c r="D316" s="56" t="s">
        <v>1647</v>
      </c>
      <c r="E316" s="62"/>
      <c r="F316" s="58"/>
      <c r="G316" s="57"/>
      <c r="H316" s="57"/>
      <c r="I316" s="67">
        <v>2085</v>
      </c>
      <c r="J316" s="57"/>
      <c r="K316" s="57"/>
      <c r="L316" s="67">
        <v>26891</v>
      </c>
      <c r="M316" s="57"/>
      <c r="N316" s="67">
        <v>0</v>
      </c>
      <c r="O316" s="57" t="s">
        <v>2193</v>
      </c>
      <c r="P316" s="57">
        <v>28976</v>
      </c>
      <c r="Q316" s="60"/>
      <c r="AC316" s="2">
        <f>TRUNC(AE316*옵션!$B$36/100,1)</f>
        <v>806.7</v>
      </c>
      <c r="AD316" s="2">
        <f>TRUNC(SUM(L309:L314))</f>
        <v>26891</v>
      </c>
      <c r="AE316" s="2">
        <f>TRUNC(SUM(AE309:AE315))</f>
        <v>26891</v>
      </c>
    </row>
    <row r="317" spans="1:31" ht="23.25" customHeight="1" x14ac:dyDescent="0.15">
      <c r="C317" s="148"/>
      <c r="D317" s="56"/>
      <c r="E317" s="62"/>
      <c r="F317" s="58"/>
      <c r="G317" s="57"/>
      <c r="H317" s="57"/>
      <c r="I317" s="67"/>
      <c r="J317" s="57"/>
      <c r="K317" s="57"/>
      <c r="L317" s="67"/>
      <c r="M317" s="57"/>
      <c r="N317" s="67"/>
      <c r="O317" s="57"/>
      <c r="P317" s="57"/>
      <c r="Q317" s="60"/>
    </row>
    <row r="318" spans="1:31" ht="23.25" customHeight="1" x14ac:dyDescent="0.15">
      <c r="A318" s="9" t="s">
        <v>1785</v>
      </c>
      <c r="B318" s="9" t="s">
        <v>1674</v>
      </c>
      <c r="C318" s="148" t="s">
        <v>1786</v>
      </c>
      <c r="D318" s="287" t="s">
        <v>1784</v>
      </c>
      <c r="E318" s="289"/>
      <c r="F318" s="58"/>
      <c r="G318" s="57"/>
      <c r="H318" s="57"/>
      <c r="I318" s="67"/>
      <c r="J318" s="57"/>
      <c r="K318" s="57"/>
      <c r="L318" s="67"/>
      <c r="M318" s="57"/>
      <c r="N318" s="67"/>
      <c r="O318" s="57"/>
      <c r="P318" s="57"/>
      <c r="Q318" s="60"/>
    </row>
    <row r="319" spans="1:31" ht="23.25" customHeight="1" x14ac:dyDescent="0.15">
      <c r="A319" s="9" t="s">
        <v>716</v>
      </c>
      <c r="B319" s="9" t="s">
        <v>1289</v>
      </c>
      <c r="C319" s="148" t="s">
        <v>155</v>
      </c>
      <c r="D319" s="56" t="s">
        <v>156</v>
      </c>
      <c r="E319" s="62" t="s">
        <v>157</v>
      </c>
      <c r="F319" s="58" t="s">
        <v>132</v>
      </c>
      <c r="G319" s="57">
        <v>1</v>
      </c>
      <c r="H319" s="57">
        <v>294</v>
      </c>
      <c r="I319" s="67">
        <v>294</v>
      </c>
      <c r="J319" s="57">
        <v>1</v>
      </c>
      <c r="K319" s="57">
        <v>0</v>
      </c>
      <c r="L319" s="67" t="s">
        <v>2193</v>
      </c>
      <c r="M319" s="57">
        <v>0</v>
      </c>
      <c r="N319" s="67" t="s">
        <v>2193</v>
      </c>
      <c r="O319" s="57">
        <v>294</v>
      </c>
      <c r="P319" s="57">
        <v>294</v>
      </c>
      <c r="Q319" s="60"/>
      <c r="R319" s="2" t="s">
        <v>1662</v>
      </c>
      <c r="AB319" s="2">
        <f>I319</f>
        <v>294</v>
      </c>
      <c r="AC319" s="2">
        <f>G319*H319</f>
        <v>294</v>
      </c>
    </row>
    <row r="320" spans="1:31" ht="23.25" customHeight="1" x14ac:dyDescent="0.15">
      <c r="A320" s="9" t="s">
        <v>716</v>
      </c>
      <c r="B320" s="9" t="s">
        <v>1289</v>
      </c>
      <c r="C320" s="148" t="s">
        <v>155</v>
      </c>
      <c r="D320" s="56" t="s">
        <v>156</v>
      </c>
      <c r="E320" s="62" t="s">
        <v>157</v>
      </c>
      <c r="F320" s="58" t="s">
        <v>132</v>
      </c>
      <c r="G320" s="57">
        <v>0.05</v>
      </c>
      <c r="H320" s="57">
        <v>294</v>
      </c>
      <c r="I320" s="67">
        <v>14.7</v>
      </c>
      <c r="J320" s="57">
        <v>0.05</v>
      </c>
      <c r="K320" s="57">
        <v>0</v>
      </c>
      <c r="L320" s="67" t="s">
        <v>2193</v>
      </c>
      <c r="M320" s="57">
        <v>0</v>
      </c>
      <c r="N320" s="67" t="s">
        <v>2193</v>
      </c>
      <c r="O320" s="57">
        <v>294</v>
      </c>
      <c r="P320" s="57">
        <v>14.7</v>
      </c>
      <c r="Q320" s="60"/>
      <c r="R320" s="2" t="s">
        <v>1662</v>
      </c>
    </row>
    <row r="321" spans="1:31" ht="23.25" customHeight="1" x14ac:dyDescent="0.15">
      <c r="A321" s="9" t="s">
        <v>1654</v>
      </c>
      <c r="B321" s="9" t="s">
        <v>1289</v>
      </c>
      <c r="C321" s="148" t="s">
        <v>1655</v>
      </c>
      <c r="D321" s="56" t="s">
        <v>1656</v>
      </c>
      <c r="E321" s="62" t="s">
        <v>1657</v>
      </c>
      <c r="F321" s="58" t="s">
        <v>616</v>
      </c>
      <c r="G321" s="57">
        <v>1</v>
      </c>
      <c r="H321" s="57">
        <v>44.1</v>
      </c>
      <c r="I321" s="67">
        <v>44.1</v>
      </c>
      <c r="J321" s="57">
        <v>1</v>
      </c>
      <c r="K321" s="57"/>
      <c r="L321" s="67" t="s">
        <v>2193</v>
      </c>
      <c r="M321" s="57"/>
      <c r="N321" s="67" t="s">
        <v>2193</v>
      </c>
      <c r="O321" s="57">
        <v>44.1</v>
      </c>
      <c r="P321" s="57">
        <v>44.1</v>
      </c>
      <c r="Q321" s="60"/>
      <c r="AB321" s="2">
        <f>TRUNC(SUM(AB318:AB320), 1)</f>
        <v>294</v>
      </c>
    </row>
    <row r="322" spans="1:31" ht="23.25" customHeight="1" x14ac:dyDescent="0.15">
      <c r="A322" s="9" t="s">
        <v>1658</v>
      </c>
      <c r="B322" s="9" t="s">
        <v>1289</v>
      </c>
      <c r="C322" s="148" t="s">
        <v>1659</v>
      </c>
      <c r="D322" s="56" t="s">
        <v>1660</v>
      </c>
      <c r="E322" s="62" t="s">
        <v>1661</v>
      </c>
      <c r="F322" s="58" t="s">
        <v>616</v>
      </c>
      <c r="G322" s="57">
        <v>1</v>
      </c>
      <c r="H322" s="57">
        <v>5.8000000000000114</v>
      </c>
      <c r="I322" s="67">
        <v>5.8000000000000114</v>
      </c>
      <c r="J322" s="57">
        <v>1</v>
      </c>
      <c r="K322" s="57"/>
      <c r="L322" s="67" t="s">
        <v>2193</v>
      </c>
      <c r="M322" s="57"/>
      <c r="N322" s="67" t="s">
        <v>2193</v>
      </c>
      <c r="O322" s="57">
        <v>5.8000000000000114</v>
      </c>
      <c r="P322" s="57">
        <v>5.8000000000000114</v>
      </c>
      <c r="Q322" s="60"/>
      <c r="AC322" s="2">
        <f>TRUNC(TRUNC(SUM(AC318:AC321))*옵션!$B$33/100,1)</f>
        <v>5.8</v>
      </c>
      <c r="AD322" s="2">
        <f>TRUNC(SUM(I318:I321))+TRUNC(SUM(N318:N321))</f>
        <v>352</v>
      </c>
    </row>
    <row r="323" spans="1:31" ht="23.25" customHeight="1" x14ac:dyDescent="0.15">
      <c r="A323" s="9" t="s">
        <v>919</v>
      </c>
      <c r="B323" s="9" t="s">
        <v>1289</v>
      </c>
      <c r="C323" s="148" t="s">
        <v>676</v>
      </c>
      <c r="D323" s="56" t="s">
        <v>70</v>
      </c>
      <c r="E323" s="62" t="s">
        <v>677</v>
      </c>
      <c r="F323" s="58" t="s">
        <v>678</v>
      </c>
      <c r="G323" s="57">
        <v>3.5000000000000003E-2</v>
      </c>
      <c r="H323" s="57">
        <v>0</v>
      </c>
      <c r="I323" s="67" t="s">
        <v>2193</v>
      </c>
      <c r="J323" s="57">
        <v>3.5000000000000003E-2</v>
      </c>
      <c r="K323" s="57">
        <v>268915</v>
      </c>
      <c r="L323" s="67">
        <v>9412</v>
      </c>
      <c r="M323" s="57">
        <v>0</v>
      </c>
      <c r="N323" s="67" t="s">
        <v>2193</v>
      </c>
      <c r="O323" s="57">
        <v>268915</v>
      </c>
      <c r="P323" s="57">
        <v>9412</v>
      </c>
      <c r="Q323" s="60"/>
      <c r="AE323" s="2">
        <f>L323</f>
        <v>9412</v>
      </c>
    </row>
    <row r="324" spans="1:31" ht="23.25" customHeight="1" x14ac:dyDescent="0.15">
      <c r="A324" s="9" t="s">
        <v>1649</v>
      </c>
      <c r="B324" s="9" t="s">
        <v>1289</v>
      </c>
      <c r="C324" s="148" t="s">
        <v>1650</v>
      </c>
      <c r="D324" s="56" t="s">
        <v>1651</v>
      </c>
      <c r="E324" s="62" t="s">
        <v>1652</v>
      </c>
      <c r="F324" s="58" t="s">
        <v>616</v>
      </c>
      <c r="G324" s="57">
        <v>1</v>
      </c>
      <c r="H324" s="57">
        <v>282.29999999999927</v>
      </c>
      <c r="I324" s="67">
        <v>282.29999999999927</v>
      </c>
      <c r="J324" s="57">
        <v>1</v>
      </c>
      <c r="K324" s="57"/>
      <c r="L324" s="67" t="s">
        <v>2193</v>
      </c>
      <c r="M324" s="57"/>
      <c r="N324" s="67" t="s">
        <v>2193</v>
      </c>
      <c r="O324" s="57">
        <v>282.29999999999927</v>
      </c>
      <c r="P324" s="57">
        <v>282.29999999999927</v>
      </c>
      <c r="Q324" s="60"/>
    </row>
    <row r="325" spans="1:31" ht="23.25" customHeight="1" x14ac:dyDescent="0.15">
      <c r="B325" s="9" t="s">
        <v>1646</v>
      </c>
      <c r="C325" s="148"/>
      <c r="D325" s="56" t="s">
        <v>1647</v>
      </c>
      <c r="E325" s="62"/>
      <c r="F325" s="58"/>
      <c r="G325" s="57"/>
      <c r="H325" s="57"/>
      <c r="I325" s="67">
        <v>640</v>
      </c>
      <c r="J325" s="57"/>
      <c r="K325" s="57"/>
      <c r="L325" s="67">
        <v>9412</v>
      </c>
      <c r="M325" s="57"/>
      <c r="N325" s="67">
        <v>0</v>
      </c>
      <c r="O325" s="57" t="s">
        <v>2193</v>
      </c>
      <c r="P325" s="57">
        <v>10052</v>
      </c>
      <c r="Q325" s="60"/>
      <c r="AC325" s="2">
        <f>TRUNC(AE325*옵션!$B$36/100,1)</f>
        <v>282.3</v>
      </c>
      <c r="AD325" s="2">
        <f>TRUNC(SUM(L318:L323))</f>
        <v>9412</v>
      </c>
      <c r="AE325" s="2">
        <f>TRUNC(SUM(AE318:AE324))</f>
        <v>9412</v>
      </c>
    </row>
    <row r="326" spans="1:31" ht="23.25" customHeight="1" x14ac:dyDescent="0.15">
      <c r="C326" s="148"/>
      <c r="D326" s="56"/>
      <c r="E326" s="62"/>
      <c r="F326" s="58"/>
      <c r="G326" s="57"/>
      <c r="H326" s="57"/>
      <c r="I326" s="67"/>
      <c r="J326" s="57"/>
      <c r="K326" s="57"/>
      <c r="L326" s="67"/>
      <c r="M326" s="57"/>
      <c r="N326" s="67"/>
      <c r="O326" s="57"/>
      <c r="P326" s="57"/>
      <c r="Q326" s="60"/>
    </row>
    <row r="327" spans="1:31" ht="23.25" customHeight="1" x14ac:dyDescent="0.15">
      <c r="A327" s="9" t="s">
        <v>1788</v>
      </c>
      <c r="B327" s="9" t="s">
        <v>1674</v>
      </c>
      <c r="C327" s="148" t="s">
        <v>1789</v>
      </c>
      <c r="D327" s="287" t="s">
        <v>1787</v>
      </c>
      <c r="E327" s="289"/>
      <c r="F327" s="58"/>
      <c r="G327" s="57"/>
      <c r="H327" s="57"/>
      <c r="I327" s="67"/>
      <c r="J327" s="57"/>
      <c r="K327" s="57"/>
      <c r="L327" s="67"/>
      <c r="M327" s="57"/>
      <c r="N327" s="67"/>
      <c r="O327" s="57"/>
      <c r="P327" s="57"/>
      <c r="Q327" s="60"/>
    </row>
    <row r="328" spans="1:31" ht="23.25" customHeight="1" x14ac:dyDescent="0.15">
      <c r="A328" s="9" t="s">
        <v>717</v>
      </c>
      <c r="B328" s="9" t="s">
        <v>1293</v>
      </c>
      <c r="C328" s="148" t="s">
        <v>161</v>
      </c>
      <c r="D328" s="56" t="s">
        <v>156</v>
      </c>
      <c r="E328" s="62" t="s">
        <v>162</v>
      </c>
      <c r="F328" s="58" t="s">
        <v>132</v>
      </c>
      <c r="G328" s="57">
        <v>1</v>
      </c>
      <c r="H328" s="57">
        <v>700</v>
      </c>
      <c r="I328" s="67">
        <v>700</v>
      </c>
      <c r="J328" s="57">
        <v>1</v>
      </c>
      <c r="K328" s="57">
        <v>0</v>
      </c>
      <c r="L328" s="67" t="s">
        <v>2193</v>
      </c>
      <c r="M328" s="57">
        <v>0</v>
      </c>
      <c r="N328" s="67" t="s">
        <v>2193</v>
      </c>
      <c r="O328" s="57">
        <v>700</v>
      </c>
      <c r="P328" s="57">
        <v>700</v>
      </c>
      <c r="Q328" s="60"/>
      <c r="R328" s="2" t="s">
        <v>1662</v>
      </c>
      <c r="AB328" s="2">
        <f>I328</f>
        <v>700</v>
      </c>
      <c r="AC328" s="2">
        <f>G328*H328</f>
        <v>700</v>
      </c>
    </row>
    <row r="329" spans="1:31" ht="23.25" customHeight="1" x14ac:dyDescent="0.15">
      <c r="A329" s="9" t="s">
        <v>717</v>
      </c>
      <c r="B329" s="9" t="s">
        <v>1293</v>
      </c>
      <c r="C329" s="148" t="s">
        <v>161</v>
      </c>
      <c r="D329" s="56" t="s">
        <v>156</v>
      </c>
      <c r="E329" s="62" t="s">
        <v>162</v>
      </c>
      <c r="F329" s="58" t="s">
        <v>132</v>
      </c>
      <c r="G329" s="57">
        <v>0.05</v>
      </c>
      <c r="H329" s="57">
        <v>700</v>
      </c>
      <c r="I329" s="67">
        <v>35</v>
      </c>
      <c r="J329" s="57">
        <v>0.05</v>
      </c>
      <c r="K329" s="57">
        <v>0</v>
      </c>
      <c r="L329" s="67" t="s">
        <v>2193</v>
      </c>
      <c r="M329" s="57">
        <v>0</v>
      </c>
      <c r="N329" s="67" t="s">
        <v>2193</v>
      </c>
      <c r="O329" s="57">
        <v>700</v>
      </c>
      <c r="P329" s="57">
        <v>35</v>
      </c>
      <c r="Q329" s="60"/>
      <c r="R329" s="2" t="s">
        <v>1662</v>
      </c>
    </row>
    <row r="330" spans="1:31" ht="23.25" customHeight="1" x14ac:dyDescent="0.15">
      <c r="A330" s="9" t="s">
        <v>1654</v>
      </c>
      <c r="B330" s="9" t="s">
        <v>1293</v>
      </c>
      <c r="C330" s="148" t="s">
        <v>1655</v>
      </c>
      <c r="D330" s="56" t="s">
        <v>1656</v>
      </c>
      <c r="E330" s="62" t="s">
        <v>1657</v>
      </c>
      <c r="F330" s="58" t="s">
        <v>616</v>
      </c>
      <c r="G330" s="57">
        <v>1</v>
      </c>
      <c r="H330" s="57">
        <v>105</v>
      </c>
      <c r="I330" s="67">
        <v>105</v>
      </c>
      <c r="J330" s="57">
        <v>1</v>
      </c>
      <c r="K330" s="57"/>
      <c r="L330" s="67" t="s">
        <v>2193</v>
      </c>
      <c r="M330" s="57"/>
      <c r="N330" s="67" t="s">
        <v>2193</v>
      </c>
      <c r="O330" s="57">
        <v>105</v>
      </c>
      <c r="P330" s="57">
        <v>105</v>
      </c>
      <c r="Q330" s="60"/>
      <c r="AB330" s="2">
        <f>TRUNC(SUM(AB327:AB329), 1)</f>
        <v>700</v>
      </c>
    </row>
    <row r="331" spans="1:31" ht="23.25" customHeight="1" x14ac:dyDescent="0.15">
      <c r="A331" s="9" t="s">
        <v>1658</v>
      </c>
      <c r="B331" s="9" t="s">
        <v>1293</v>
      </c>
      <c r="C331" s="148" t="s">
        <v>1659</v>
      </c>
      <c r="D331" s="56" t="s">
        <v>1660</v>
      </c>
      <c r="E331" s="62" t="s">
        <v>1661</v>
      </c>
      <c r="F331" s="58" t="s">
        <v>616</v>
      </c>
      <c r="G331" s="57">
        <v>1</v>
      </c>
      <c r="H331" s="57">
        <v>14</v>
      </c>
      <c r="I331" s="67">
        <v>14</v>
      </c>
      <c r="J331" s="57">
        <v>1</v>
      </c>
      <c r="K331" s="57"/>
      <c r="L331" s="67" t="s">
        <v>2193</v>
      </c>
      <c r="M331" s="57"/>
      <c r="N331" s="67" t="s">
        <v>2193</v>
      </c>
      <c r="O331" s="57">
        <v>14</v>
      </c>
      <c r="P331" s="57">
        <v>14</v>
      </c>
      <c r="Q331" s="60"/>
      <c r="AC331" s="2">
        <f>TRUNC(TRUNC(SUM(AC327:AC330))*옵션!$B$33/100,1)</f>
        <v>14</v>
      </c>
      <c r="AD331" s="2">
        <f>TRUNC(SUM(I327:I330))+TRUNC(SUM(N327:N330))</f>
        <v>840</v>
      </c>
    </row>
    <row r="332" spans="1:31" ht="23.25" customHeight="1" x14ac:dyDescent="0.15">
      <c r="A332" s="9" t="s">
        <v>919</v>
      </c>
      <c r="B332" s="9" t="s">
        <v>1293</v>
      </c>
      <c r="C332" s="148" t="s">
        <v>676</v>
      </c>
      <c r="D332" s="56" t="s">
        <v>70</v>
      </c>
      <c r="E332" s="62" t="s">
        <v>677</v>
      </c>
      <c r="F332" s="58" t="s">
        <v>678</v>
      </c>
      <c r="G332" s="57">
        <v>5.6000000000000001E-2</v>
      </c>
      <c r="H332" s="57">
        <v>0</v>
      </c>
      <c r="I332" s="67" t="s">
        <v>2193</v>
      </c>
      <c r="J332" s="57">
        <v>5.6000000000000001E-2</v>
      </c>
      <c r="K332" s="57">
        <v>268915</v>
      </c>
      <c r="L332" s="67">
        <v>15059.2</v>
      </c>
      <c r="M332" s="57">
        <v>0</v>
      </c>
      <c r="N332" s="67" t="s">
        <v>2193</v>
      </c>
      <c r="O332" s="57">
        <v>268915</v>
      </c>
      <c r="P332" s="57">
        <v>15059.2</v>
      </c>
      <c r="Q332" s="60"/>
      <c r="AE332" s="2">
        <f>L332</f>
        <v>15059.2</v>
      </c>
    </row>
    <row r="333" spans="1:31" ht="23.25" customHeight="1" x14ac:dyDescent="0.15">
      <c r="A333" s="9" t="s">
        <v>1649</v>
      </c>
      <c r="B333" s="9" t="s">
        <v>1293</v>
      </c>
      <c r="C333" s="148" t="s">
        <v>1650</v>
      </c>
      <c r="D333" s="56" t="s">
        <v>1651</v>
      </c>
      <c r="E333" s="62" t="s">
        <v>1652</v>
      </c>
      <c r="F333" s="58" t="s">
        <v>616</v>
      </c>
      <c r="G333" s="57">
        <v>1</v>
      </c>
      <c r="H333" s="57">
        <v>451.70000000000073</v>
      </c>
      <c r="I333" s="67">
        <v>451.70000000000073</v>
      </c>
      <c r="J333" s="57">
        <v>1</v>
      </c>
      <c r="K333" s="57"/>
      <c r="L333" s="67" t="s">
        <v>2193</v>
      </c>
      <c r="M333" s="57"/>
      <c r="N333" s="67" t="s">
        <v>2193</v>
      </c>
      <c r="O333" s="57">
        <v>451.70000000000073</v>
      </c>
      <c r="P333" s="57">
        <v>451.70000000000073</v>
      </c>
      <c r="Q333" s="60"/>
    </row>
    <row r="334" spans="1:31" ht="23.25" customHeight="1" x14ac:dyDescent="0.15">
      <c r="B334" s="9" t="s">
        <v>1646</v>
      </c>
      <c r="C334" s="148"/>
      <c r="D334" s="56" t="s">
        <v>1647</v>
      </c>
      <c r="E334" s="62"/>
      <c r="F334" s="58"/>
      <c r="G334" s="57"/>
      <c r="H334" s="57"/>
      <c r="I334" s="67">
        <v>1305</v>
      </c>
      <c r="J334" s="57"/>
      <c r="K334" s="57"/>
      <c r="L334" s="67">
        <v>15059</v>
      </c>
      <c r="M334" s="57"/>
      <c r="N334" s="67">
        <v>0</v>
      </c>
      <c r="O334" s="57" t="s">
        <v>2193</v>
      </c>
      <c r="P334" s="57">
        <v>16364</v>
      </c>
      <c r="Q334" s="60"/>
      <c r="AC334" s="2">
        <f>TRUNC(AE334*옵션!$B$36/100,1)</f>
        <v>451.7</v>
      </c>
      <c r="AD334" s="2">
        <f>TRUNC(SUM(L327:L332))</f>
        <v>15059</v>
      </c>
      <c r="AE334" s="2">
        <f>TRUNC(SUM(AE327:AE333))</f>
        <v>15059</v>
      </c>
    </row>
    <row r="335" spans="1:31" ht="23.25" customHeight="1" x14ac:dyDescent="0.15">
      <c r="C335" s="148"/>
      <c r="D335" s="56"/>
      <c r="E335" s="62"/>
      <c r="F335" s="58"/>
      <c r="G335" s="57"/>
      <c r="H335" s="57"/>
      <c r="I335" s="67"/>
      <c r="J335" s="57"/>
      <c r="K335" s="57"/>
      <c r="L335" s="67"/>
      <c r="M335" s="57"/>
      <c r="N335" s="67"/>
      <c r="O335" s="57"/>
      <c r="P335" s="57"/>
      <c r="Q335" s="60"/>
    </row>
    <row r="336" spans="1:31" ht="23.25" customHeight="1" x14ac:dyDescent="0.15">
      <c r="A336" s="9" t="s">
        <v>1791</v>
      </c>
      <c r="B336" s="9" t="s">
        <v>1674</v>
      </c>
      <c r="C336" s="148" t="s">
        <v>1792</v>
      </c>
      <c r="D336" s="287" t="s">
        <v>1790</v>
      </c>
      <c r="E336" s="289"/>
      <c r="F336" s="58"/>
      <c r="G336" s="57"/>
      <c r="H336" s="57"/>
      <c r="I336" s="67"/>
      <c r="J336" s="57"/>
      <c r="K336" s="57"/>
      <c r="L336" s="67"/>
      <c r="M336" s="57"/>
      <c r="N336" s="67"/>
      <c r="O336" s="57"/>
      <c r="P336" s="57"/>
      <c r="Q336" s="60"/>
    </row>
    <row r="337" spans="1:31" ht="23.25" customHeight="1" x14ac:dyDescent="0.15">
      <c r="A337" s="9" t="s">
        <v>718</v>
      </c>
      <c r="B337" s="9" t="s">
        <v>1296</v>
      </c>
      <c r="C337" s="148" t="s">
        <v>165</v>
      </c>
      <c r="D337" s="56" t="s">
        <v>166</v>
      </c>
      <c r="E337" s="62" t="s">
        <v>167</v>
      </c>
      <c r="F337" s="58" t="s">
        <v>132</v>
      </c>
      <c r="G337" s="57">
        <v>1</v>
      </c>
      <c r="H337" s="57">
        <v>168</v>
      </c>
      <c r="I337" s="67">
        <v>168</v>
      </c>
      <c r="J337" s="57">
        <v>1</v>
      </c>
      <c r="K337" s="57">
        <v>0</v>
      </c>
      <c r="L337" s="67" t="s">
        <v>2193</v>
      </c>
      <c r="M337" s="57">
        <v>0</v>
      </c>
      <c r="N337" s="67" t="s">
        <v>2193</v>
      </c>
      <c r="O337" s="57">
        <v>168</v>
      </c>
      <c r="P337" s="57">
        <v>168</v>
      </c>
      <c r="Q337" s="60"/>
      <c r="R337" s="2" t="s">
        <v>1663</v>
      </c>
      <c r="AA337" s="2">
        <f>I337</f>
        <v>168</v>
      </c>
      <c r="AC337" s="2">
        <f>G337*H337</f>
        <v>168</v>
      </c>
    </row>
    <row r="338" spans="1:31" ht="23.25" customHeight="1" x14ac:dyDescent="0.15">
      <c r="A338" s="9" t="s">
        <v>718</v>
      </c>
      <c r="B338" s="9" t="s">
        <v>1296</v>
      </c>
      <c r="C338" s="148" t="s">
        <v>165</v>
      </c>
      <c r="D338" s="56" t="s">
        <v>166</v>
      </c>
      <c r="E338" s="62" t="s">
        <v>167</v>
      </c>
      <c r="F338" s="58" t="s">
        <v>132</v>
      </c>
      <c r="G338" s="57">
        <v>0.1</v>
      </c>
      <c r="H338" s="57">
        <v>168</v>
      </c>
      <c r="I338" s="67">
        <v>16.8</v>
      </c>
      <c r="J338" s="57">
        <v>0.1</v>
      </c>
      <c r="K338" s="57">
        <v>0</v>
      </c>
      <c r="L338" s="67" t="s">
        <v>2193</v>
      </c>
      <c r="M338" s="57">
        <v>0</v>
      </c>
      <c r="N338" s="67" t="s">
        <v>2193</v>
      </c>
      <c r="O338" s="57">
        <v>168</v>
      </c>
      <c r="P338" s="57">
        <v>16.8</v>
      </c>
      <c r="Q338" s="60"/>
      <c r="R338" s="2" t="s">
        <v>1663</v>
      </c>
    </row>
    <row r="339" spans="1:31" ht="23.25" customHeight="1" x14ac:dyDescent="0.15">
      <c r="A339" s="9" t="s">
        <v>1664</v>
      </c>
      <c r="B339" s="9" t="s">
        <v>1296</v>
      </c>
      <c r="C339" s="148" t="s">
        <v>1665</v>
      </c>
      <c r="D339" s="56" t="s">
        <v>1656</v>
      </c>
      <c r="E339" s="62" t="s">
        <v>1666</v>
      </c>
      <c r="F339" s="58" t="s">
        <v>616</v>
      </c>
      <c r="G339" s="57">
        <v>1</v>
      </c>
      <c r="H339" s="57">
        <v>67.2</v>
      </c>
      <c r="I339" s="67">
        <v>67.2</v>
      </c>
      <c r="J339" s="57">
        <v>1</v>
      </c>
      <c r="K339" s="57"/>
      <c r="L339" s="67" t="s">
        <v>2193</v>
      </c>
      <c r="M339" s="57"/>
      <c r="N339" s="67" t="s">
        <v>2193</v>
      </c>
      <c r="O339" s="57">
        <v>67.2</v>
      </c>
      <c r="P339" s="57">
        <v>67.2</v>
      </c>
      <c r="Q339" s="60"/>
      <c r="AA339" s="2">
        <f>TRUNC(SUM(AA336:AA338), 1)</f>
        <v>168</v>
      </c>
    </row>
    <row r="340" spans="1:31" ht="23.25" customHeight="1" x14ac:dyDescent="0.15">
      <c r="A340" s="9" t="s">
        <v>1658</v>
      </c>
      <c r="B340" s="9" t="s">
        <v>1296</v>
      </c>
      <c r="C340" s="148" t="s">
        <v>1659</v>
      </c>
      <c r="D340" s="56" t="s">
        <v>1660</v>
      </c>
      <c r="E340" s="62" t="s">
        <v>1661</v>
      </c>
      <c r="F340" s="58" t="s">
        <v>616</v>
      </c>
      <c r="G340" s="57">
        <v>1</v>
      </c>
      <c r="H340" s="57">
        <v>3.3000000000000114</v>
      </c>
      <c r="I340" s="67">
        <v>3.3000000000000114</v>
      </c>
      <c r="J340" s="57">
        <v>1</v>
      </c>
      <c r="K340" s="57"/>
      <c r="L340" s="67" t="s">
        <v>2193</v>
      </c>
      <c r="M340" s="57"/>
      <c r="N340" s="67" t="s">
        <v>2193</v>
      </c>
      <c r="O340" s="57">
        <v>3.3000000000000114</v>
      </c>
      <c r="P340" s="57">
        <v>3.3000000000000114</v>
      </c>
      <c r="Q340" s="60"/>
      <c r="AC340" s="2">
        <f>TRUNC(TRUNC(SUM(AC336:AC339))*옵션!$B$33/100,1)</f>
        <v>3.3</v>
      </c>
      <c r="AD340" s="2">
        <f>TRUNC(SUM(I336:I339))+TRUNC(SUM(N336:N339))</f>
        <v>252</v>
      </c>
    </row>
    <row r="341" spans="1:31" ht="23.25" customHeight="1" x14ac:dyDescent="0.15">
      <c r="A341" s="9" t="s">
        <v>919</v>
      </c>
      <c r="B341" s="9" t="s">
        <v>1296</v>
      </c>
      <c r="C341" s="148" t="s">
        <v>676</v>
      </c>
      <c r="D341" s="56" t="s">
        <v>70</v>
      </c>
      <c r="E341" s="62" t="s">
        <v>677</v>
      </c>
      <c r="F341" s="58" t="s">
        <v>678</v>
      </c>
      <c r="G341" s="57">
        <v>0.04</v>
      </c>
      <c r="H341" s="57">
        <v>0</v>
      </c>
      <c r="I341" s="67" t="s">
        <v>2193</v>
      </c>
      <c r="J341" s="57">
        <v>0.04</v>
      </c>
      <c r="K341" s="57">
        <v>268915</v>
      </c>
      <c r="L341" s="67">
        <v>10756.6</v>
      </c>
      <c r="M341" s="57">
        <v>0</v>
      </c>
      <c r="N341" s="67" t="s">
        <v>2193</v>
      </c>
      <c r="O341" s="57">
        <v>268915</v>
      </c>
      <c r="P341" s="57">
        <v>10756.6</v>
      </c>
      <c r="Q341" s="60"/>
      <c r="AE341" s="2">
        <f>L341</f>
        <v>10756.6</v>
      </c>
    </row>
    <row r="342" spans="1:31" ht="23.25" customHeight="1" x14ac:dyDescent="0.15">
      <c r="A342" s="9" t="s">
        <v>1649</v>
      </c>
      <c r="B342" s="9" t="s">
        <v>1296</v>
      </c>
      <c r="C342" s="148" t="s">
        <v>1650</v>
      </c>
      <c r="D342" s="56" t="s">
        <v>1651</v>
      </c>
      <c r="E342" s="62" t="s">
        <v>1652</v>
      </c>
      <c r="F342" s="58" t="s">
        <v>616</v>
      </c>
      <c r="G342" s="57">
        <v>1</v>
      </c>
      <c r="H342" s="57">
        <v>322.60000000000036</v>
      </c>
      <c r="I342" s="67">
        <v>322.60000000000036</v>
      </c>
      <c r="J342" s="57">
        <v>1</v>
      </c>
      <c r="K342" s="57"/>
      <c r="L342" s="67" t="s">
        <v>2193</v>
      </c>
      <c r="M342" s="57"/>
      <c r="N342" s="67" t="s">
        <v>2193</v>
      </c>
      <c r="O342" s="57">
        <v>322.60000000000036</v>
      </c>
      <c r="P342" s="57">
        <v>322.60000000000036</v>
      </c>
      <c r="Q342" s="60"/>
    </row>
    <row r="343" spans="1:31" ht="23.25" customHeight="1" x14ac:dyDescent="0.15">
      <c r="B343" s="9" t="s">
        <v>1646</v>
      </c>
      <c r="C343" s="148"/>
      <c r="D343" s="56" t="s">
        <v>1647</v>
      </c>
      <c r="E343" s="62"/>
      <c r="F343" s="58"/>
      <c r="G343" s="57"/>
      <c r="H343" s="57"/>
      <c r="I343" s="67">
        <v>577</v>
      </c>
      <c r="J343" s="57"/>
      <c r="K343" s="57"/>
      <c r="L343" s="67">
        <v>10756</v>
      </c>
      <c r="M343" s="57"/>
      <c r="N343" s="67">
        <v>0</v>
      </c>
      <c r="O343" s="57" t="s">
        <v>2193</v>
      </c>
      <c r="P343" s="57">
        <v>11333</v>
      </c>
      <c r="Q343" s="60"/>
      <c r="AC343" s="2">
        <f>TRUNC(AE343*옵션!$B$36/100,1)</f>
        <v>322.60000000000002</v>
      </c>
      <c r="AD343" s="2">
        <f>TRUNC(SUM(L336:L341))</f>
        <v>10756</v>
      </c>
      <c r="AE343" s="2">
        <f>TRUNC(SUM(AE336:AE342))</f>
        <v>10756</v>
      </c>
    </row>
    <row r="344" spans="1:31" ht="23.25" customHeight="1" x14ac:dyDescent="0.15">
      <c r="C344" s="148"/>
      <c r="D344" s="56"/>
      <c r="E344" s="62"/>
      <c r="F344" s="58"/>
      <c r="G344" s="57"/>
      <c r="H344" s="57"/>
      <c r="I344" s="67"/>
      <c r="J344" s="57"/>
      <c r="K344" s="57"/>
      <c r="L344" s="67"/>
      <c r="M344" s="57"/>
      <c r="N344" s="67"/>
      <c r="O344" s="57"/>
      <c r="P344" s="57"/>
      <c r="Q344" s="60"/>
    </row>
    <row r="345" spans="1:31" ht="23.25" customHeight="1" x14ac:dyDescent="0.15">
      <c r="A345" s="9" t="s">
        <v>1794</v>
      </c>
      <c r="B345" s="9" t="s">
        <v>1674</v>
      </c>
      <c r="C345" s="148" t="s">
        <v>1795</v>
      </c>
      <c r="D345" s="287" t="s">
        <v>1793</v>
      </c>
      <c r="E345" s="289"/>
      <c r="F345" s="58"/>
      <c r="G345" s="57"/>
      <c r="H345" s="57"/>
      <c r="I345" s="67"/>
      <c r="J345" s="57"/>
      <c r="K345" s="57"/>
      <c r="L345" s="67"/>
      <c r="M345" s="57"/>
      <c r="N345" s="67"/>
      <c r="O345" s="57"/>
      <c r="P345" s="57"/>
      <c r="Q345" s="60"/>
    </row>
    <row r="346" spans="1:31" ht="23.25" customHeight="1" x14ac:dyDescent="0.15">
      <c r="A346" s="9" t="s">
        <v>719</v>
      </c>
      <c r="B346" s="9" t="s">
        <v>1300</v>
      </c>
      <c r="C346" s="148" t="s">
        <v>170</v>
      </c>
      <c r="D346" s="56" t="s">
        <v>166</v>
      </c>
      <c r="E346" s="62" t="s">
        <v>171</v>
      </c>
      <c r="F346" s="58" t="s">
        <v>132</v>
      </c>
      <c r="G346" s="57">
        <v>1</v>
      </c>
      <c r="H346" s="57">
        <v>253</v>
      </c>
      <c r="I346" s="67">
        <v>253</v>
      </c>
      <c r="J346" s="57">
        <v>1</v>
      </c>
      <c r="K346" s="57">
        <v>0</v>
      </c>
      <c r="L346" s="67" t="s">
        <v>2193</v>
      </c>
      <c r="M346" s="57">
        <v>0</v>
      </c>
      <c r="N346" s="67" t="s">
        <v>2193</v>
      </c>
      <c r="O346" s="57">
        <v>253</v>
      </c>
      <c r="P346" s="57">
        <v>253</v>
      </c>
      <c r="Q346" s="60"/>
      <c r="R346" s="2" t="s">
        <v>1663</v>
      </c>
      <c r="AA346" s="2">
        <f>I346</f>
        <v>253</v>
      </c>
      <c r="AC346" s="2">
        <f>G346*H346</f>
        <v>253</v>
      </c>
    </row>
    <row r="347" spans="1:31" ht="23.25" customHeight="1" x14ac:dyDescent="0.15">
      <c r="A347" s="9" t="s">
        <v>719</v>
      </c>
      <c r="B347" s="9" t="s">
        <v>1300</v>
      </c>
      <c r="C347" s="148" t="s">
        <v>170</v>
      </c>
      <c r="D347" s="56" t="s">
        <v>166</v>
      </c>
      <c r="E347" s="62" t="s">
        <v>171</v>
      </c>
      <c r="F347" s="58" t="s">
        <v>132</v>
      </c>
      <c r="G347" s="57">
        <v>0.1</v>
      </c>
      <c r="H347" s="57">
        <v>253</v>
      </c>
      <c r="I347" s="67">
        <v>25.3</v>
      </c>
      <c r="J347" s="57">
        <v>0.1</v>
      </c>
      <c r="K347" s="57">
        <v>0</v>
      </c>
      <c r="L347" s="67" t="s">
        <v>2193</v>
      </c>
      <c r="M347" s="57">
        <v>0</v>
      </c>
      <c r="N347" s="67" t="s">
        <v>2193</v>
      </c>
      <c r="O347" s="57">
        <v>253</v>
      </c>
      <c r="P347" s="57">
        <v>25.3</v>
      </c>
      <c r="Q347" s="60"/>
      <c r="R347" s="2" t="s">
        <v>1663</v>
      </c>
    </row>
    <row r="348" spans="1:31" ht="23.25" customHeight="1" x14ac:dyDescent="0.15">
      <c r="A348" s="9" t="s">
        <v>1664</v>
      </c>
      <c r="B348" s="9" t="s">
        <v>1300</v>
      </c>
      <c r="C348" s="148" t="s">
        <v>1665</v>
      </c>
      <c r="D348" s="56" t="s">
        <v>1656</v>
      </c>
      <c r="E348" s="62" t="s">
        <v>1666</v>
      </c>
      <c r="F348" s="58" t="s">
        <v>616</v>
      </c>
      <c r="G348" s="57">
        <v>1</v>
      </c>
      <c r="H348" s="57">
        <v>101.2</v>
      </c>
      <c r="I348" s="67">
        <v>101.2</v>
      </c>
      <c r="J348" s="57">
        <v>1</v>
      </c>
      <c r="K348" s="57"/>
      <c r="L348" s="67" t="s">
        <v>2193</v>
      </c>
      <c r="M348" s="57"/>
      <c r="N348" s="67" t="s">
        <v>2193</v>
      </c>
      <c r="O348" s="57">
        <v>101.2</v>
      </c>
      <c r="P348" s="57">
        <v>101.2</v>
      </c>
      <c r="Q348" s="60"/>
      <c r="AA348" s="2">
        <f>TRUNC(SUM(AA345:AA347), 1)</f>
        <v>253</v>
      </c>
    </row>
    <row r="349" spans="1:31" ht="23.25" customHeight="1" x14ac:dyDescent="0.15">
      <c r="A349" s="9" t="s">
        <v>1658</v>
      </c>
      <c r="B349" s="9" t="s">
        <v>1300</v>
      </c>
      <c r="C349" s="148" t="s">
        <v>1659</v>
      </c>
      <c r="D349" s="56" t="s">
        <v>1660</v>
      </c>
      <c r="E349" s="62" t="s">
        <v>1661</v>
      </c>
      <c r="F349" s="58" t="s">
        <v>616</v>
      </c>
      <c r="G349" s="57">
        <v>1</v>
      </c>
      <c r="H349" s="57">
        <v>5</v>
      </c>
      <c r="I349" s="67">
        <v>5</v>
      </c>
      <c r="J349" s="57">
        <v>1</v>
      </c>
      <c r="K349" s="57"/>
      <c r="L349" s="67" t="s">
        <v>2193</v>
      </c>
      <c r="M349" s="57"/>
      <c r="N349" s="67" t="s">
        <v>2193</v>
      </c>
      <c r="O349" s="57">
        <v>5</v>
      </c>
      <c r="P349" s="57">
        <v>5</v>
      </c>
      <c r="Q349" s="60"/>
      <c r="AC349" s="2">
        <f>TRUNC(TRUNC(SUM(AC345:AC348))*옵션!$B$33/100,1)</f>
        <v>5</v>
      </c>
      <c r="AD349" s="2">
        <f>TRUNC(SUM(I345:I348))+TRUNC(SUM(N345:N348))</f>
        <v>379</v>
      </c>
    </row>
    <row r="350" spans="1:31" ht="23.25" customHeight="1" x14ac:dyDescent="0.15">
      <c r="A350" s="9" t="s">
        <v>919</v>
      </c>
      <c r="B350" s="9" t="s">
        <v>1300</v>
      </c>
      <c r="C350" s="148" t="s">
        <v>676</v>
      </c>
      <c r="D350" s="56" t="s">
        <v>70</v>
      </c>
      <c r="E350" s="62" t="s">
        <v>677</v>
      </c>
      <c r="F350" s="58" t="s">
        <v>678</v>
      </c>
      <c r="G350" s="57">
        <v>4.8000000000000001E-2</v>
      </c>
      <c r="H350" s="57">
        <v>0</v>
      </c>
      <c r="I350" s="67" t="s">
        <v>2193</v>
      </c>
      <c r="J350" s="57">
        <v>4.8000000000000001E-2</v>
      </c>
      <c r="K350" s="57">
        <v>268915</v>
      </c>
      <c r="L350" s="67">
        <v>12907.9</v>
      </c>
      <c r="M350" s="57">
        <v>0</v>
      </c>
      <c r="N350" s="67" t="s">
        <v>2193</v>
      </c>
      <c r="O350" s="57">
        <v>268915</v>
      </c>
      <c r="P350" s="57">
        <v>12907.9</v>
      </c>
      <c r="Q350" s="60"/>
      <c r="AE350" s="2">
        <f>L350</f>
        <v>12907.9</v>
      </c>
    </row>
    <row r="351" spans="1:31" ht="23.25" customHeight="1" x14ac:dyDescent="0.15">
      <c r="A351" s="9" t="s">
        <v>1649</v>
      </c>
      <c r="B351" s="9" t="s">
        <v>1300</v>
      </c>
      <c r="C351" s="148" t="s">
        <v>1650</v>
      </c>
      <c r="D351" s="56" t="s">
        <v>1651</v>
      </c>
      <c r="E351" s="62" t="s">
        <v>1652</v>
      </c>
      <c r="F351" s="58" t="s">
        <v>616</v>
      </c>
      <c r="G351" s="57">
        <v>1</v>
      </c>
      <c r="H351" s="57">
        <v>387.20000000000073</v>
      </c>
      <c r="I351" s="67">
        <v>387.20000000000073</v>
      </c>
      <c r="J351" s="57">
        <v>1</v>
      </c>
      <c r="K351" s="57"/>
      <c r="L351" s="67" t="s">
        <v>2193</v>
      </c>
      <c r="M351" s="57"/>
      <c r="N351" s="67" t="s">
        <v>2193</v>
      </c>
      <c r="O351" s="57">
        <v>387.20000000000073</v>
      </c>
      <c r="P351" s="57">
        <v>387.20000000000073</v>
      </c>
      <c r="Q351" s="60"/>
    </row>
    <row r="352" spans="1:31" ht="23.25" customHeight="1" x14ac:dyDescent="0.15">
      <c r="B352" s="9" t="s">
        <v>1646</v>
      </c>
      <c r="C352" s="148"/>
      <c r="D352" s="56" t="s">
        <v>1647</v>
      </c>
      <c r="E352" s="62"/>
      <c r="F352" s="58"/>
      <c r="G352" s="57"/>
      <c r="H352" s="57"/>
      <c r="I352" s="67">
        <v>771</v>
      </c>
      <c r="J352" s="57"/>
      <c r="K352" s="57"/>
      <c r="L352" s="67">
        <v>12907</v>
      </c>
      <c r="M352" s="57"/>
      <c r="N352" s="67">
        <v>0</v>
      </c>
      <c r="O352" s="57" t="s">
        <v>2193</v>
      </c>
      <c r="P352" s="57">
        <v>13678</v>
      </c>
      <c r="Q352" s="60"/>
      <c r="AC352" s="2">
        <f>TRUNC(AE352*옵션!$B$36/100,1)</f>
        <v>387.2</v>
      </c>
      <c r="AD352" s="2">
        <f>TRUNC(SUM(L345:L350))</f>
        <v>12907</v>
      </c>
      <c r="AE352" s="2">
        <f>TRUNC(SUM(AE345:AE351))</f>
        <v>12907</v>
      </c>
    </row>
    <row r="353" spans="1:31" ht="23.25" customHeight="1" x14ac:dyDescent="0.15">
      <c r="C353" s="148"/>
      <c r="D353" s="56"/>
      <c r="E353" s="62"/>
      <c r="F353" s="58"/>
      <c r="G353" s="57"/>
      <c r="H353" s="57"/>
      <c r="I353" s="67"/>
      <c r="J353" s="57"/>
      <c r="K353" s="57"/>
      <c r="L353" s="67"/>
      <c r="M353" s="57"/>
      <c r="N353" s="67"/>
      <c r="O353" s="57"/>
      <c r="P353" s="57"/>
      <c r="Q353" s="60"/>
    </row>
    <row r="354" spans="1:31" ht="23.25" customHeight="1" x14ac:dyDescent="0.15">
      <c r="A354" s="9" t="s">
        <v>1797</v>
      </c>
      <c r="B354" s="9" t="s">
        <v>1674</v>
      </c>
      <c r="C354" s="148" t="s">
        <v>1798</v>
      </c>
      <c r="D354" s="287" t="s">
        <v>1796</v>
      </c>
      <c r="E354" s="289"/>
      <c r="F354" s="58"/>
      <c r="G354" s="57"/>
      <c r="H354" s="57"/>
      <c r="I354" s="67"/>
      <c r="J354" s="57"/>
      <c r="K354" s="57"/>
      <c r="L354" s="67"/>
      <c r="M354" s="57"/>
      <c r="N354" s="67"/>
      <c r="O354" s="57"/>
      <c r="P354" s="57"/>
      <c r="Q354" s="60"/>
    </row>
    <row r="355" spans="1:31" ht="23.25" customHeight="1" x14ac:dyDescent="0.15">
      <c r="A355" s="9" t="s">
        <v>720</v>
      </c>
      <c r="B355" s="9" t="s">
        <v>1303</v>
      </c>
      <c r="C355" s="148" t="s">
        <v>172</v>
      </c>
      <c r="D355" s="56" t="s">
        <v>166</v>
      </c>
      <c r="E355" s="62" t="s">
        <v>173</v>
      </c>
      <c r="F355" s="58" t="s">
        <v>132</v>
      </c>
      <c r="G355" s="57">
        <v>1</v>
      </c>
      <c r="H355" s="57">
        <v>346</v>
      </c>
      <c r="I355" s="67">
        <v>346</v>
      </c>
      <c r="J355" s="57">
        <v>1</v>
      </c>
      <c r="K355" s="57">
        <v>0</v>
      </c>
      <c r="L355" s="67" t="s">
        <v>2193</v>
      </c>
      <c r="M355" s="57">
        <v>0</v>
      </c>
      <c r="N355" s="67" t="s">
        <v>2193</v>
      </c>
      <c r="O355" s="57">
        <v>346</v>
      </c>
      <c r="P355" s="57">
        <v>346</v>
      </c>
      <c r="Q355" s="60"/>
      <c r="R355" s="2" t="s">
        <v>1663</v>
      </c>
      <c r="AA355" s="2">
        <f>I355</f>
        <v>346</v>
      </c>
      <c r="AC355" s="2">
        <f>G355*H355</f>
        <v>346</v>
      </c>
    </row>
    <row r="356" spans="1:31" ht="23.25" customHeight="1" x14ac:dyDescent="0.15">
      <c r="A356" s="9" t="s">
        <v>720</v>
      </c>
      <c r="B356" s="9" t="s">
        <v>1303</v>
      </c>
      <c r="C356" s="148" t="s">
        <v>172</v>
      </c>
      <c r="D356" s="56" t="s">
        <v>166</v>
      </c>
      <c r="E356" s="62" t="s">
        <v>173</v>
      </c>
      <c r="F356" s="58" t="s">
        <v>132</v>
      </c>
      <c r="G356" s="57">
        <v>0.1</v>
      </c>
      <c r="H356" s="57">
        <v>346</v>
      </c>
      <c r="I356" s="67">
        <v>34.6</v>
      </c>
      <c r="J356" s="57">
        <v>0.1</v>
      </c>
      <c r="K356" s="57">
        <v>0</v>
      </c>
      <c r="L356" s="67" t="s">
        <v>2193</v>
      </c>
      <c r="M356" s="57">
        <v>0</v>
      </c>
      <c r="N356" s="67" t="s">
        <v>2193</v>
      </c>
      <c r="O356" s="57">
        <v>346</v>
      </c>
      <c r="P356" s="57">
        <v>34.6</v>
      </c>
      <c r="Q356" s="60"/>
      <c r="R356" s="2" t="s">
        <v>1663</v>
      </c>
    </row>
    <row r="357" spans="1:31" ht="23.25" customHeight="1" x14ac:dyDescent="0.15">
      <c r="A357" s="9" t="s">
        <v>1664</v>
      </c>
      <c r="B357" s="9" t="s">
        <v>1303</v>
      </c>
      <c r="C357" s="148" t="s">
        <v>1665</v>
      </c>
      <c r="D357" s="56" t="s">
        <v>1656</v>
      </c>
      <c r="E357" s="62" t="s">
        <v>1666</v>
      </c>
      <c r="F357" s="58" t="s">
        <v>616</v>
      </c>
      <c r="G357" s="57">
        <v>1</v>
      </c>
      <c r="H357" s="57">
        <v>138.4</v>
      </c>
      <c r="I357" s="67">
        <v>138.4</v>
      </c>
      <c r="J357" s="57">
        <v>1</v>
      </c>
      <c r="K357" s="57"/>
      <c r="L357" s="67" t="s">
        <v>2193</v>
      </c>
      <c r="M357" s="57"/>
      <c r="N357" s="67" t="s">
        <v>2193</v>
      </c>
      <c r="O357" s="57">
        <v>138.4</v>
      </c>
      <c r="P357" s="57">
        <v>138.4</v>
      </c>
      <c r="Q357" s="60"/>
      <c r="AA357" s="2">
        <f>TRUNC(SUM(AA354:AA356), 1)</f>
        <v>346</v>
      </c>
    </row>
    <row r="358" spans="1:31" ht="23.25" customHeight="1" x14ac:dyDescent="0.15">
      <c r="A358" s="9" t="s">
        <v>1658</v>
      </c>
      <c r="B358" s="9" t="s">
        <v>1303</v>
      </c>
      <c r="C358" s="148" t="s">
        <v>1659</v>
      </c>
      <c r="D358" s="56" t="s">
        <v>1660</v>
      </c>
      <c r="E358" s="62" t="s">
        <v>1661</v>
      </c>
      <c r="F358" s="58" t="s">
        <v>616</v>
      </c>
      <c r="G358" s="57">
        <v>1</v>
      </c>
      <c r="H358" s="57">
        <v>6.8999999999999773</v>
      </c>
      <c r="I358" s="67">
        <v>6.8999999999999773</v>
      </c>
      <c r="J358" s="57">
        <v>1</v>
      </c>
      <c r="K358" s="57"/>
      <c r="L358" s="67" t="s">
        <v>2193</v>
      </c>
      <c r="M358" s="57"/>
      <c r="N358" s="67" t="s">
        <v>2193</v>
      </c>
      <c r="O358" s="57">
        <v>6.8999999999999773</v>
      </c>
      <c r="P358" s="57">
        <v>6.8999999999999773</v>
      </c>
      <c r="Q358" s="60"/>
      <c r="AC358" s="2">
        <f>TRUNC(TRUNC(SUM(AC354:AC357))*옵션!$B$33/100,1)</f>
        <v>6.9</v>
      </c>
      <c r="AD358" s="2">
        <f>TRUNC(SUM(I354:I357))+TRUNC(SUM(N354:N357))</f>
        <v>519</v>
      </c>
    </row>
    <row r="359" spans="1:31" ht="23.25" customHeight="1" x14ac:dyDescent="0.15">
      <c r="A359" s="9" t="s">
        <v>919</v>
      </c>
      <c r="B359" s="9" t="s">
        <v>1303</v>
      </c>
      <c r="C359" s="148" t="s">
        <v>676</v>
      </c>
      <c r="D359" s="56" t="s">
        <v>70</v>
      </c>
      <c r="E359" s="62" t="s">
        <v>677</v>
      </c>
      <c r="F359" s="58" t="s">
        <v>678</v>
      </c>
      <c r="G359" s="57">
        <v>6.4000000000000001E-2</v>
      </c>
      <c r="H359" s="57">
        <v>0</v>
      </c>
      <c r="I359" s="67" t="s">
        <v>2193</v>
      </c>
      <c r="J359" s="57">
        <v>6.4000000000000001E-2</v>
      </c>
      <c r="K359" s="57">
        <v>268915</v>
      </c>
      <c r="L359" s="67">
        <v>17210.5</v>
      </c>
      <c r="M359" s="57">
        <v>0</v>
      </c>
      <c r="N359" s="67" t="s">
        <v>2193</v>
      </c>
      <c r="O359" s="57">
        <v>268915</v>
      </c>
      <c r="P359" s="57">
        <v>17210.5</v>
      </c>
      <c r="Q359" s="60"/>
      <c r="AE359" s="2">
        <f>L359</f>
        <v>17210.5</v>
      </c>
    </row>
    <row r="360" spans="1:31" ht="23.25" customHeight="1" x14ac:dyDescent="0.15">
      <c r="A360" s="9" t="s">
        <v>1649</v>
      </c>
      <c r="B360" s="9" t="s">
        <v>1303</v>
      </c>
      <c r="C360" s="148" t="s">
        <v>1650</v>
      </c>
      <c r="D360" s="56" t="s">
        <v>1651</v>
      </c>
      <c r="E360" s="62" t="s">
        <v>1652</v>
      </c>
      <c r="F360" s="58" t="s">
        <v>616</v>
      </c>
      <c r="G360" s="57">
        <v>1</v>
      </c>
      <c r="H360" s="57">
        <v>516.29999999999927</v>
      </c>
      <c r="I360" s="67">
        <v>516.29999999999927</v>
      </c>
      <c r="J360" s="57">
        <v>1</v>
      </c>
      <c r="K360" s="57"/>
      <c r="L360" s="67" t="s">
        <v>2193</v>
      </c>
      <c r="M360" s="57"/>
      <c r="N360" s="67" t="s">
        <v>2193</v>
      </c>
      <c r="O360" s="57">
        <v>516.29999999999927</v>
      </c>
      <c r="P360" s="57">
        <v>516.29999999999927</v>
      </c>
      <c r="Q360" s="60"/>
    </row>
    <row r="361" spans="1:31" ht="23.25" customHeight="1" x14ac:dyDescent="0.15">
      <c r="B361" s="9" t="s">
        <v>1646</v>
      </c>
      <c r="C361" s="148"/>
      <c r="D361" s="56" t="s">
        <v>1647</v>
      </c>
      <c r="E361" s="62"/>
      <c r="F361" s="58"/>
      <c r="G361" s="57"/>
      <c r="H361" s="57"/>
      <c r="I361" s="67">
        <v>1042</v>
      </c>
      <c r="J361" s="57"/>
      <c r="K361" s="57"/>
      <c r="L361" s="67">
        <v>17210</v>
      </c>
      <c r="M361" s="57"/>
      <c r="N361" s="67">
        <v>0</v>
      </c>
      <c r="O361" s="57" t="s">
        <v>2193</v>
      </c>
      <c r="P361" s="57">
        <v>18252</v>
      </c>
      <c r="Q361" s="60"/>
      <c r="AC361" s="2">
        <f>TRUNC(AE361*옵션!$B$36/100,1)</f>
        <v>516.29999999999995</v>
      </c>
      <c r="AD361" s="2">
        <f>TRUNC(SUM(L354:L359))</f>
        <v>17210</v>
      </c>
      <c r="AE361" s="2">
        <f>TRUNC(SUM(AE354:AE360))</f>
        <v>17210</v>
      </c>
    </row>
    <row r="362" spans="1:31" ht="23.25" customHeight="1" x14ac:dyDescent="0.15">
      <c r="C362" s="148"/>
      <c r="D362" s="56"/>
      <c r="E362" s="62"/>
      <c r="F362" s="58"/>
      <c r="G362" s="57"/>
      <c r="H362" s="57"/>
      <c r="I362" s="67"/>
      <c r="J362" s="57"/>
      <c r="K362" s="57"/>
      <c r="L362" s="67"/>
      <c r="M362" s="57"/>
      <c r="N362" s="67"/>
      <c r="O362" s="57"/>
      <c r="P362" s="57"/>
      <c r="Q362" s="60"/>
    </row>
    <row r="363" spans="1:31" ht="23.25" customHeight="1" x14ac:dyDescent="0.15">
      <c r="A363" s="9" t="s">
        <v>1800</v>
      </c>
      <c r="B363" s="9" t="s">
        <v>1674</v>
      </c>
      <c r="C363" s="148" t="s">
        <v>1801</v>
      </c>
      <c r="D363" s="287" t="s">
        <v>1799</v>
      </c>
      <c r="E363" s="289"/>
      <c r="F363" s="58"/>
      <c r="G363" s="57"/>
      <c r="H363" s="57"/>
      <c r="I363" s="67"/>
      <c r="J363" s="57"/>
      <c r="K363" s="57"/>
      <c r="L363" s="67"/>
      <c r="M363" s="57"/>
      <c r="N363" s="67"/>
      <c r="O363" s="57"/>
      <c r="P363" s="57"/>
      <c r="Q363" s="60"/>
    </row>
    <row r="364" spans="1:31" ht="23.25" customHeight="1" x14ac:dyDescent="0.15">
      <c r="A364" s="9" t="s">
        <v>721</v>
      </c>
      <c r="B364" s="9" t="s">
        <v>1306</v>
      </c>
      <c r="C364" s="148" t="s">
        <v>174</v>
      </c>
      <c r="D364" s="56" t="s">
        <v>175</v>
      </c>
      <c r="E364" s="62" t="s">
        <v>176</v>
      </c>
      <c r="F364" s="58" t="s">
        <v>132</v>
      </c>
      <c r="G364" s="57">
        <v>1</v>
      </c>
      <c r="H364" s="57">
        <v>2796</v>
      </c>
      <c r="I364" s="67">
        <v>2796</v>
      </c>
      <c r="J364" s="57">
        <v>1</v>
      </c>
      <c r="K364" s="57">
        <v>0</v>
      </c>
      <c r="L364" s="67" t="s">
        <v>2193</v>
      </c>
      <c r="M364" s="57">
        <v>0</v>
      </c>
      <c r="N364" s="67" t="s">
        <v>2193</v>
      </c>
      <c r="O364" s="57">
        <v>2796</v>
      </c>
      <c r="P364" s="57">
        <v>2796</v>
      </c>
      <c r="Q364" s="60"/>
      <c r="R364" s="2" t="s">
        <v>1667</v>
      </c>
      <c r="AB364" s="2">
        <f>I364</f>
        <v>2796</v>
      </c>
      <c r="AC364" s="2">
        <f>G364*H364</f>
        <v>2796</v>
      </c>
    </row>
    <row r="365" spans="1:31" ht="23.25" customHeight="1" x14ac:dyDescent="0.15">
      <c r="A365" s="9" t="s">
        <v>721</v>
      </c>
      <c r="B365" s="9" t="s">
        <v>1306</v>
      </c>
      <c r="C365" s="148" t="s">
        <v>174</v>
      </c>
      <c r="D365" s="56" t="s">
        <v>175</v>
      </c>
      <c r="E365" s="62" t="s">
        <v>176</v>
      </c>
      <c r="F365" s="58" t="s">
        <v>132</v>
      </c>
      <c r="G365" s="57">
        <v>0.03</v>
      </c>
      <c r="H365" s="57">
        <v>2796</v>
      </c>
      <c r="I365" s="67">
        <v>83.8</v>
      </c>
      <c r="J365" s="57">
        <v>0.03</v>
      </c>
      <c r="K365" s="57">
        <v>0</v>
      </c>
      <c r="L365" s="67" t="s">
        <v>2193</v>
      </c>
      <c r="M365" s="57">
        <v>0</v>
      </c>
      <c r="N365" s="67" t="s">
        <v>2193</v>
      </c>
      <c r="O365" s="57">
        <v>2796</v>
      </c>
      <c r="P365" s="57">
        <v>83.8</v>
      </c>
      <c r="Q365" s="60"/>
      <c r="R365" s="2" t="s">
        <v>1667</v>
      </c>
    </row>
    <row r="366" spans="1:31" ht="23.25" customHeight="1" x14ac:dyDescent="0.15">
      <c r="A366" s="9" t="s">
        <v>1654</v>
      </c>
      <c r="B366" s="9" t="s">
        <v>1306</v>
      </c>
      <c r="C366" s="148" t="s">
        <v>1655</v>
      </c>
      <c r="D366" s="56" t="s">
        <v>1656</v>
      </c>
      <c r="E366" s="62" t="s">
        <v>1657</v>
      </c>
      <c r="F366" s="58" t="s">
        <v>616</v>
      </c>
      <c r="G366" s="57">
        <v>1</v>
      </c>
      <c r="H366" s="57">
        <v>419.4</v>
      </c>
      <c r="I366" s="67">
        <v>419.4</v>
      </c>
      <c r="J366" s="57">
        <v>1</v>
      </c>
      <c r="K366" s="57"/>
      <c r="L366" s="67" t="s">
        <v>2193</v>
      </c>
      <c r="M366" s="57"/>
      <c r="N366" s="67" t="s">
        <v>2193</v>
      </c>
      <c r="O366" s="57">
        <v>419.4</v>
      </c>
      <c r="P366" s="57">
        <v>419.4</v>
      </c>
      <c r="Q366" s="60"/>
      <c r="AB366" s="2">
        <f>TRUNC(SUM(AB363:AB365), 1)</f>
        <v>2796</v>
      </c>
    </row>
    <row r="367" spans="1:31" ht="23.25" customHeight="1" x14ac:dyDescent="0.15">
      <c r="A367" s="9" t="s">
        <v>1658</v>
      </c>
      <c r="B367" s="9" t="s">
        <v>1306</v>
      </c>
      <c r="C367" s="148" t="s">
        <v>1659</v>
      </c>
      <c r="D367" s="56" t="s">
        <v>1660</v>
      </c>
      <c r="E367" s="62" t="s">
        <v>1661</v>
      </c>
      <c r="F367" s="58" t="s">
        <v>616</v>
      </c>
      <c r="G367" s="57">
        <v>1</v>
      </c>
      <c r="H367" s="57">
        <v>55.900000000000091</v>
      </c>
      <c r="I367" s="67">
        <v>55.900000000000091</v>
      </c>
      <c r="J367" s="57">
        <v>1</v>
      </c>
      <c r="K367" s="57"/>
      <c r="L367" s="67" t="s">
        <v>2193</v>
      </c>
      <c r="M367" s="57"/>
      <c r="N367" s="67" t="s">
        <v>2193</v>
      </c>
      <c r="O367" s="57">
        <v>55.900000000000091</v>
      </c>
      <c r="P367" s="57">
        <v>55.900000000000091</v>
      </c>
      <c r="Q367" s="60"/>
      <c r="AC367" s="2">
        <f>TRUNC(TRUNC(SUM(AC363:AC366))*옵션!$B$33/100,1)</f>
        <v>55.9</v>
      </c>
      <c r="AD367" s="2">
        <f>TRUNC(SUM(I363:I366))+TRUNC(SUM(N363:N366))</f>
        <v>3299</v>
      </c>
    </row>
    <row r="368" spans="1:31" ht="23.25" customHeight="1" x14ac:dyDescent="0.15">
      <c r="A368" s="9" t="s">
        <v>921</v>
      </c>
      <c r="B368" s="9" t="s">
        <v>1306</v>
      </c>
      <c r="C368" s="148" t="s">
        <v>681</v>
      </c>
      <c r="D368" s="56" t="s">
        <v>70</v>
      </c>
      <c r="E368" s="62" t="s">
        <v>682</v>
      </c>
      <c r="F368" s="58" t="s">
        <v>678</v>
      </c>
      <c r="G368" s="57">
        <v>1.6E-2</v>
      </c>
      <c r="H368" s="57">
        <v>0</v>
      </c>
      <c r="I368" s="67" t="s">
        <v>2193</v>
      </c>
      <c r="J368" s="57">
        <v>1.6E-2</v>
      </c>
      <c r="K368" s="57">
        <v>408559</v>
      </c>
      <c r="L368" s="67">
        <v>6536.9</v>
      </c>
      <c r="M368" s="57">
        <v>0</v>
      </c>
      <c r="N368" s="67" t="s">
        <v>2193</v>
      </c>
      <c r="O368" s="57">
        <v>408559</v>
      </c>
      <c r="P368" s="57">
        <v>6536.9</v>
      </c>
      <c r="Q368" s="60"/>
      <c r="AE368" s="2">
        <f>L368</f>
        <v>6536.9</v>
      </c>
    </row>
    <row r="369" spans="1:31" ht="23.25" customHeight="1" x14ac:dyDescent="0.15">
      <c r="A369" s="9" t="s">
        <v>925</v>
      </c>
      <c r="B369" s="9" t="s">
        <v>1306</v>
      </c>
      <c r="C369" s="148" t="s">
        <v>689</v>
      </c>
      <c r="D369" s="56" t="s">
        <v>70</v>
      </c>
      <c r="E369" s="62" t="s">
        <v>690</v>
      </c>
      <c r="F369" s="58" t="s">
        <v>678</v>
      </c>
      <c r="G369" s="57">
        <v>4.8000000000000001E-2</v>
      </c>
      <c r="H369" s="57">
        <v>0</v>
      </c>
      <c r="I369" s="67" t="s">
        <v>2193</v>
      </c>
      <c r="J369" s="57">
        <v>4.8000000000000001E-2</v>
      </c>
      <c r="K369" s="57">
        <v>169804</v>
      </c>
      <c r="L369" s="67">
        <v>8150.5</v>
      </c>
      <c r="M369" s="57">
        <v>0</v>
      </c>
      <c r="N369" s="67" t="s">
        <v>2193</v>
      </c>
      <c r="O369" s="57">
        <v>169804</v>
      </c>
      <c r="P369" s="57">
        <v>8150.5</v>
      </c>
      <c r="Q369" s="60"/>
      <c r="AE369" s="2">
        <f>L369</f>
        <v>8150.5</v>
      </c>
    </row>
    <row r="370" spans="1:31" ht="23.25" customHeight="1" x14ac:dyDescent="0.15">
      <c r="A370" s="9" t="s">
        <v>1649</v>
      </c>
      <c r="B370" s="9" t="s">
        <v>1306</v>
      </c>
      <c r="C370" s="148" t="s">
        <v>1650</v>
      </c>
      <c r="D370" s="56" t="s">
        <v>1651</v>
      </c>
      <c r="E370" s="62" t="s">
        <v>1652</v>
      </c>
      <c r="F370" s="58" t="s">
        <v>616</v>
      </c>
      <c r="G370" s="57">
        <v>1</v>
      </c>
      <c r="H370" s="57">
        <v>440.60000000000036</v>
      </c>
      <c r="I370" s="67">
        <v>440.60000000000036</v>
      </c>
      <c r="J370" s="57">
        <v>1</v>
      </c>
      <c r="K370" s="57"/>
      <c r="L370" s="67" t="s">
        <v>2193</v>
      </c>
      <c r="M370" s="57"/>
      <c r="N370" s="67" t="s">
        <v>2193</v>
      </c>
      <c r="O370" s="57">
        <v>440.60000000000036</v>
      </c>
      <c r="P370" s="57">
        <v>440.60000000000036</v>
      </c>
      <c r="Q370" s="60"/>
    </row>
    <row r="371" spans="1:31" ht="23.25" customHeight="1" x14ac:dyDescent="0.15">
      <c r="B371" s="9" t="s">
        <v>1646</v>
      </c>
      <c r="C371" s="148"/>
      <c r="D371" s="56" t="s">
        <v>1647</v>
      </c>
      <c r="E371" s="62"/>
      <c r="F371" s="58"/>
      <c r="G371" s="57"/>
      <c r="H371" s="57"/>
      <c r="I371" s="67">
        <v>3795</v>
      </c>
      <c r="J371" s="57"/>
      <c r="K371" s="57"/>
      <c r="L371" s="67">
        <v>14687</v>
      </c>
      <c r="M371" s="57"/>
      <c r="N371" s="67">
        <v>0</v>
      </c>
      <c r="O371" s="57" t="s">
        <v>2193</v>
      </c>
      <c r="P371" s="57">
        <v>18482</v>
      </c>
      <c r="Q371" s="60"/>
      <c r="AC371" s="2">
        <f>TRUNC(AE371*옵션!$B$36/100,1)</f>
        <v>440.6</v>
      </c>
      <c r="AD371" s="2">
        <f>TRUNC(SUM(L363:L369))</f>
        <v>14687</v>
      </c>
      <c r="AE371" s="2">
        <f>TRUNC(SUM(AE363:AE370))</f>
        <v>14687</v>
      </c>
    </row>
    <row r="372" spans="1:31" ht="23.25" customHeight="1" x14ac:dyDescent="0.15">
      <c r="C372" s="148"/>
      <c r="D372" s="56"/>
      <c r="E372" s="62"/>
      <c r="F372" s="58"/>
      <c r="G372" s="57"/>
      <c r="H372" s="57"/>
      <c r="I372" s="67"/>
      <c r="J372" s="57"/>
      <c r="K372" s="57"/>
      <c r="L372" s="67"/>
      <c r="M372" s="57"/>
      <c r="N372" s="67"/>
      <c r="O372" s="57"/>
      <c r="P372" s="57"/>
      <c r="Q372" s="60"/>
    </row>
    <row r="373" spans="1:31" ht="23.25" customHeight="1" x14ac:dyDescent="0.15">
      <c r="A373" s="9" t="s">
        <v>1803</v>
      </c>
      <c r="B373" s="9" t="s">
        <v>1674</v>
      </c>
      <c r="C373" s="148" t="s">
        <v>1804</v>
      </c>
      <c r="D373" s="287" t="s">
        <v>1802</v>
      </c>
      <c r="E373" s="289"/>
      <c r="F373" s="58"/>
      <c r="G373" s="57"/>
      <c r="H373" s="57"/>
      <c r="I373" s="67"/>
      <c r="J373" s="57"/>
      <c r="K373" s="57"/>
      <c r="L373" s="67"/>
      <c r="M373" s="57"/>
      <c r="N373" s="67"/>
      <c r="O373" s="57"/>
      <c r="P373" s="57"/>
      <c r="Q373" s="60"/>
    </row>
    <row r="374" spans="1:31" ht="23.25" customHeight="1" x14ac:dyDescent="0.15">
      <c r="A374" s="9" t="s">
        <v>726</v>
      </c>
      <c r="B374" s="9" t="s">
        <v>1310</v>
      </c>
      <c r="C374" s="148" t="s">
        <v>191</v>
      </c>
      <c r="D374" s="56" t="s">
        <v>179</v>
      </c>
      <c r="E374" s="62" t="s">
        <v>192</v>
      </c>
      <c r="F374" s="58" t="s">
        <v>132</v>
      </c>
      <c r="G374" s="57">
        <v>1</v>
      </c>
      <c r="H374" s="57">
        <v>544</v>
      </c>
      <c r="I374" s="67">
        <v>544</v>
      </c>
      <c r="J374" s="57">
        <v>1</v>
      </c>
      <c r="K374" s="57">
        <v>0</v>
      </c>
      <c r="L374" s="67" t="s">
        <v>2193</v>
      </c>
      <c r="M374" s="57">
        <v>0</v>
      </c>
      <c r="N374" s="67" t="s">
        <v>2193</v>
      </c>
      <c r="O374" s="57">
        <v>544</v>
      </c>
      <c r="P374" s="57">
        <v>544</v>
      </c>
      <c r="Q374" s="60"/>
      <c r="R374" s="2" t="s">
        <v>1653</v>
      </c>
      <c r="AC374" s="2">
        <f>G374*H374</f>
        <v>544</v>
      </c>
    </row>
    <row r="375" spans="1:31" ht="23.25" customHeight="1" x14ac:dyDescent="0.15">
      <c r="A375" s="9" t="s">
        <v>726</v>
      </c>
      <c r="B375" s="9" t="s">
        <v>1310</v>
      </c>
      <c r="C375" s="148" t="s">
        <v>191</v>
      </c>
      <c r="D375" s="56" t="s">
        <v>179</v>
      </c>
      <c r="E375" s="62" t="s">
        <v>192</v>
      </c>
      <c r="F375" s="58" t="s">
        <v>132</v>
      </c>
      <c r="G375" s="57">
        <v>0.1</v>
      </c>
      <c r="H375" s="57">
        <v>544</v>
      </c>
      <c r="I375" s="67">
        <v>54.4</v>
      </c>
      <c r="J375" s="57">
        <v>0.1</v>
      </c>
      <c r="K375" s="57">
        <v>0</v>
      </c>
      <c r="L375" s="67" t="s">
        <v>2193</v>
      </c>
      <c r="M375" s="57">
        <v>0</v>
      </c>
      <c r="N375" s="67" t="s">
        <v>2193</v>
      </c>
      <c r="O375" s="57">
        <v>544</v>
      </c>
      <c r="P375" s="57">
        <v>54.4</v>
      </c>
      <c r="Q375" s="60"/>
      <c r="R375" s="2" t="s">
        <v>1653</v>
      </c>
    </row>
    <row r="376" spans="1:31" ht="23.25" customHeight="1" x14ac:dyDescent="0.15">
      <c r="A376" s="9" t="s">
        <v>1658</v>
      </c>
      <c r="B376" s="9" t="s">
        <v>1310</v>
      </c>
      <c r="C376" s="148" t="s">
        <v>1659</v>
      </c>
      <c r="D376" s="56" t="s">
        <v>1660</v>
      </c>
      <c r="E376" s="62" t="s">
        <v>1661</v>
      </c>
      <c r="F376" s="58" t="s">
        <v>616</v>
      </c>
      <c r="G376" s="57">
        <v>1</v>
      </c>
      <c r="H376" s="57">
        <v>10.799999999999955</v>
      </c>
      <c r="I376" s="67">
        <v>10.799999999999955</v>
      </c>
      <c r="J376" s="57">
        <v>1</v>
      </c>
      <c r="K376" s="57"/>
      <c r="L376" s="67" t="s">
        <v>2193</v>
      </c>
      <c r="M376" s="57"/>
      <c r="N376" s="67" t="s">
        <v>2193</v>
      </c>
      <c r="O376" s="57">
        <v>10.799999999999955</v>
      </c>
      <c r="P376" s="57">
        <v>10.799999999999955</v>
      </c>
      <c r="Q376" s="60"/>
      <c r="AC376" s="2">
        <f>TRUNC(TRUNC(SUM(AC373:AC375))*옵션!$B$33/100,1)</f>
        <v>10.8</v>
      </c>
      <c r="AD376" s="2">
        <f>TRUNC(SUM(I373:I375))+TRUNC(SUM(N373:N375))</f>
        <v>598</v>
      </c>
    </row>
    <row r="377" spans="1:31" ht="23.25" customHeight="1" x14ac:dyDescent="0.15">
      <c r="A377" s="9" t="s">
        <v>919</v>
      </c>
      <c r="B377" s="9" t="s">
        <v>1310</v>
      </c>
      <c r="C377" s="148" t="s">
        <v>676</v>
      </c>
      <c r="D377" s="56" t="s">
        <v>70</v>
      </c>
      <c r="E377" s="62" t="s">
        <v>677</v>
      </c>
      <c r="F377" s="58" t="s">
        <v>678</v>
      </c>
      <c r="G377" s="57">
        <v>4.3999999999999997E-2</v>
      </c>
      <c r="H377" s="57">
        <v>0</v>
      </c>
      <c r="I377" s="67" t="s">
        <v>2193</v>
      </c>
      <c r="J377" s="57">
        <v>4.3999999999999997E-2</v>
      </c>
      <c r="K377" s="57">
        <v>268915</v>
      </c>
      <c r="L377" s="67">
        <v>11832.2</v>
      </c>
      <c r="M377" s="57">
        <v>0</v>
      </c>
      <c r="N377" s="67" t="s">
        <v>2193</v>
      </c>
      <c r="O377" s="57">
        <v>268915</v>
      </c>
      <c r="P377" s="57">
        <v>11832.2</v>
      </c>
      <c r="Q377" s="60"/>
      <c r="AE377" s="2">
        <f>L377</f>
        <v>11832.2</v>
      </c>
    </row>
    <row r="378" spans="1:31" ht="23.25" customHeight="1" x14ac:dyDescent="0.15">
      <c r="A378" s="9" t="s">
        <v>1649</v>
      </c>
      <c r="B378" s="9" t="s">
        <v>1310</v>
      </c>
      <c r="C378" s="148" t="s">
        <v>1650</v>
      </c>
      <c r="D378" s="56" t="s">
        <v>1651</v>
      </c>
      <c r="E378" s="62" t="s">
        <v>1652</v>
      </c>
      <c r="F378" s="58" t="s">
        <v>616</v>
      </c>
      <c r="G378" s="57">
        <v>1</v>
      </c>
      <c r="H378" s="57">
        <v>354.89999999999964</v>
      </c>
      <c r="I378" s="67">
        <v>354.89999999999964</v>
      </c>
      <c r="J378" s="57">
        <v>1</v>
      </c>
      <c r="K378" s="57"/>
      <c r="L378" s="67" t="s">
        <v>2193</v>
      </c>
      <c r="M378" s="57"/>
      <c r="N378" s="67" t="s">
        <v>2193</v>
      </c>
      <c r="O378" s="57">
        <v>354.89999999999964</v>
      </c>
      <c r="P378" s="57">
        <v>354.89999999999964</v>
      </c>
      <c r="Q378" s="60"/>
    </row>
    <row r="379" spans="1:31" ht="23.25" customHeight="1" x14ac:dyDescent="0.15">
      <c r="B379" s="9" t="s">
        <v>1646</v>
      </c>
      <c r="C379" s="148"/>
      <c r="D379" s="56" t="s">
        <v>1647</v>
      </c>
      <c r="E379" s="62"/>
      <c r="F379" s="58"/>
      <c r="G379" s="57"/>
      <c r="H379" s="57"/>
      <c r="I379" s="67">
        <v>964</v>
      </c>
      <c r="J379" s="57"/>
      <c r="K379" s="57"/>
      <c r="L379" s="67">
        <v>11832</v>
      </c>
      <c r="M379" s="57"/>
      <c r="N379" s="67">
        <v>0</v>
      </c>
      <c r="O379" s="57" t="s">
        <v>2193</v>
      </c>
      <c r="P379" s="57">
        <v>12796</v>
      </c>
      <c r="Q379" s="60"/>
      <c r="AC379" s="2">
        <f>TRUNC(AE379*옵션!$B$36/100,1)</f>
        <v>354.9</v>
      </c>
      <c r="AD379" s="2">
        <f>TRUNC(SUM(L373:L377))</f>
        <v>11832</v>
      </c>
      <c r="AE379" s="2">
        <f>TRUNC(SUM(AE373:AE378))</f>
        <v>11832</v>
      </c>
    </row>
    <row r="380" spans="1:31" ht="23.25" customHeight="1" x14ac:dyDescent="0.15">
      <c r="C380" s="148"/>
      <c r="D380" s="56"/>
      <c r="E380" s="62"/>
      <c r="F380" s="58"/>
      <c r="G380" s="57"/>
      <c r="H380" s="57"/>
      <c r="I380" s="67"/>
      <c r="J380" s="57"/>
      <c r="K380" s="57"/>
      <c r="L380" s="67"/>
      <c r="M380" s="57"/>
      <c r="N380" s="67"/>
      <c r="O380" s="57"/>
      <c r="P380" s="57"/>
      <c r="Q380" s="60"/>
    </row>
    <row r="381" spans="1:31" ht="23.25" customHeight="1" x14ac:dyDescent="0.15">
      <c r="A381" s="9" t="s">
        <v>1806</v>
      </c>
      <c r="B381" s="9" t="s">
        <v>1674</v>
      </c>
      <c r="C381" s="148" t="s">
        <v>1807</v>
      </c>
      <c r="D381" s="287" t="s">
        <v>1805</v>
      </c>
      <c r="E381" s="289"/>
      <c r="F381" s="58"/>
      <c r="G381" s="57"/>
      <c r="H381" s="57"/>
      <c r="I381" s="67"/>
      <c r="J381" s="57"/>
      <c r="K381" s="57"/>
      <c r="L381" s="67"/>
      <c r="M381" s="57"/>
      <c r="N381" s="67"/>
      <c r="O381" s="57"/>
      <c r="P381" s="57"/>
      <c r="Q381" s="60"/>
    </row>
    <row r="382" spans="1:31" ht="23.25" customHeight="1" x14ac:dyDescent="0.15">
      <c r="A382" s="9" t="s">
        <v>727</v>
      </c>
      <c r="B382" s="9" t="s">
        <v>1313</v>
      </c>
      <c r="C382" s="148" t="s">
        <v>193</v>
      </c>
      <c r="D382" s="56" t="s">
        <v>179</v>
      </c>
      <c r="E382" s="62" t="s">
        <v>194</v>
      </c>
      <c r="F382" s="58" t="s">
        <v>132</v>
      </c>
      <c r="G382" s="57">
        <v>1</v>
      </c>
      <c r="H382" s="57">
        <v>1709</v>
      </c>
      <c r="I382" s="67">
        <v>1709</v>
      </c>
      <c r="J382" s="57">
        <v>1</v>
      </c>
      <c r="K382" s="57">
        <v>0</v>
      </c>
      <c r="L382" s="67" t="s">
        <v>2193</v>
      </c>
      <c r="M382" s="57">
        <v>0</v>
      </c>
      <c r="N382" s="67" t="s">
        <v>2193</v>
      </c>
      <c r="O382" s="57">
        <v>1709</v>
      </c>
      <c r="P382" s="57">
        <v>1709</v>
      </c>
      <c r="Q382" s="60"/>
      <c r="R382" s="2" t="s">
        <v>1653</v>
      </c>
      <c r="AC382" s="2">
        <f>G382*H382</f>
        <v>1709</v>
      </c>
    </row>
    <row r="383" spans="1:31" ht="23.25" customHeight="1" x14ac:dyDescent="0.15">
      <c r="A383" s="9" t="s">
        <v>727</v>
      </c>
      <c r="B383" s="9" t="s">
        <v>1313</v>
      </c>
      <c r="C383" s="148" t="s">
        <v>193</v>
      </c>
      <c r="D383" s="56" t="s">
        <v>179</v>
      </c>
      <c r="E383" s="62" t="s">
        <v>194</v>
      </c>
      <c r="F383" s="58" t="s">
        <v>132</v>
      </c>
      <c r="G383" s="57">
        <v>0.1</v>
      </c>
      <c r="H383" s="57">
        <v>1709</v>
      </c>
      <c r="I383" s="67">
        <v>170.9</v>
      </c>
      <c r="J383" s="57">
        <v>0.1</v>
      </c>
      <c r="K383" s="57">
        <v>0</v>
      </c>
      <c r="L383" s="67" t="s">
        <v>2193</v>
      </c>
      <c r="M383" s="57">
        <v>0</v>
      </c>
      <c r="N383" s="67" t="s">
        <v>2193</v>
      </c>
      <c r="O383" s="57">
        <v>1709</v>
      </c>
      <c r="P383" s="57">
        <v>170.9</v>
      </c>
      <c r="Q383" s="60"/>
      <c r="R383" s="2" t="s">
        <v>1653</v>
      </c>
    </row>
    <row r="384" spans="1:31" ht="23.25" customHeight="1" x14ac:dyDescent="0.15">
      <c r="A384" s="9" t="s">
        <v>1658</v>
      </c>
      <c r="B384" s="9" t="s">
        <v>1313</v>
      </c>
      <c r="C384" s="148" t="s">
        <v>1659</v>
      </c>
      <c r="D384" s="56" t="s">
        <v>1660</v>
      </c>
      <c r="E384" s="62" t="s">
        <v>1661</v>
      </c>
      <c r="F384" s="58" t="s">
        <v>616</v>
      </c>
      <c r="G384" s="57">
        <v>1</v>
      </c>
      <c r="H384" s="57">
        <v>34.099999999999909</v>
      </c>
      <c r="I384" s="67">
        <v>34.099999999999909</v>
      </c>
      <c r="J384" s="57">
        <v>1</v>
      </c>
      <c r="K384" s="57"/>
      <c r="L384" s="67" t="s">
        <v>2193</v>
      </c>
      <c r="M384" s="57"/>
      <c r="N384" s="67" t="s">
        <v>2193</v>
      </c>
      <c r="O384" s="57">
        <v>34.099999999999909</v>
      </c>
      <c r="P384" s="57">
        <v>34.099999999999909</v>
      </c>
      <c r="Q384" s="60"/>
      <c r="AC384" s="2">
        <f>TRUNC(TRUNC(SUM(AC381:AC383))*옵션!$B$33/100,1)</f>
        <v>34.1</v>
      </c>
      <c r="AD384" s="2">
        <f>TRUNC(SUM(I381:I383))+TRUNC(SUM(N381:N383))</f>
        <v>1879</v>
      </c>
    </row>
    <row r="385" spans="1:31" ht="23.25" customHeight="1" x14ac:dyDescent="0.15">
      <c r="A385" s="9" t="s">
        <v>919</v>
      </c>
      <c r="B385" s="9" t="s">
        <v>1313</v>
      </c>
      <c r="C385" s="148" t="s">
        <v>676</v>
      </c>
      <c r="D385" s="56" t="s">
        <v>70</v>
      </c>
      <c r="E385" s="62" t="s">
        <v>677</v>
      </c>
      <c r="F385" s="58" t="s">
        <v>678</v>
      </c>
      <c r="G385" s="57">
        <v>5.8999999999999997E-2</v>
      </c>
      <c r="H385" s="57">
        <v>0</v>
      </c>
      <c r="I385" s="67" t="s">
        <v>2193</v>
      </c>
      <c r="J385" s="57">
        <v>5.8999999999999997E-2</v>
      </c>
      <c r="K385" s="57">
        <v>268915</v>
      </c>
      <c r="L385" s="67">
        <v>15865.9</v>
      </c>
      <c r="M385" s="57">
        <v>0</v>
      </c>
      <c r="N385" s="67" t="s">
        <v>2193</v>
      </c>
      <c r="O385" s="57">
        <v>268915</v>
      </c>
      <c r="P385" s="57">
        <v>15865.9</v>
      </c>
      <c r="Q385" s="60"/>
      <c r="AE385" s="2">
        <f>L385</f>
        <v>15865.9</v>
      </c>
    </row>
    <row r="386" spans="1:31" ht="23.25" customHeight="1" x14ac:dyDescent="0.15">
      <c r="A386" s="9" t="s">
        <v>1649</v>
      </c>
      <c r="B386" s="9" t="s">
        <v>1313</v>
      </c>
      <c r="C386" s="148" t="s">
        <v>1650</v>
      </c>
      <c r="D386" s="56" t="s">
        <v>1651</v>
      </c>
      <c r="E386" s="62" t="s">
        <v>1652</v>
      </c>
      <c r="F386" s="58" t="s">
        <v>616</v>
      </c>
      <c r="G386" s="57">
        <v>1</v>
      </c>
      <c r="H386" s="57">
        <v>475.89999999999964</v>
      </c>
      <c r="I386" s="67">
        <v>475.89999999999964</v>
      </c>
      <c r="J386" s="57">
        <v>1</v>
      </c>
      <c r="K386" s="57"/>
      <c r="L386" s="67" t="s">
        <v>2193</v>
      </c>
      <c r="M386" s="57"/>
      <c r="N386" s="67" t="s">
        <v>2193</v>
      </c>
      <c r="O386" s="57">
        <v>475.89999999999964</v>
      </c>
      <c r="P386" s="57">
        <v>475.89999999999964</v>
      </c>
      <c r="Q386" s="60"/>
    </row>
    <row r="387" spans="1:31" ht="23.25" customHeight="1" x14ac:dyDescent="0.15">
      <c r="B387" s="9" t="s">
        <v>1646</v>
      </c>
      <c r="C387" s="148"/>
      <c r="D387" s="56" t="s">
        <v>1647</v>
      </c>
      <c r="E387" s="62"/>
      <c r="F387" s="58"/>
      <c r="G387" s="57"/>
      <c r="H387" s="57"/>
      <c r="I387" s="67">
        <v>2389</v>
      </c>
      <c r="J387" s="57"/>
      <c r="K387" s="57"/>
      <c r="L387" s="67">
        <v>15865</v>
      </c>
      <c r="M387" s="57"/>
      <c r="N387" s="67">
        <v>0</v>
      </c>
      <c r="O387" s="57" t="s">
        <v>2193</v>
      </c>
      <c r="P387" s="57">
        <v>18254</v>
      </c>
      <c r="Q387" s="60"/>
      <c r="AC387" s="2">
        <f>TRUNC(AE387*옵션!$B$36/100,1)</f>
        <v>475.9</v>
      </c>
      <c r="AD387" s="2">
        <f>TRUNC(SUM(L381:L385))</f>
        <v>15865</v>
      </c>
      <c r="AE387" s="2">
        <f>TRUNC(SUM(AE381:AE386))</f>
        <v>15865</v>
      </c>
    </row>
    <row r="388" spans="1:31" ht="23.25" customHeight="1" x14ac:dyDescent="0.15">
      <c r="C388" s="148"/>
      <c r="D388" s="56"/>
      <c r="E388" s="62"/>
      <c r="F388" s="58"/>
      <c r="G388" s="57"/>
      <c r="H388" s="57"/>
      <c r="I388" s="67"/>
      <c r="J388" s="57"/>
      <c r="K388" s="57"/>
      <c r="L388" s="67"/>
      <c r="M388" s="57"/>
      <c r="N388" s="67"/>
      <c r="O388" s="57"/>
      <c r="P388" s="57"/>
      <c r="Q388" s="60"/>
    </row>
    <row r="389" spans="1:31" ht="23.25" customHeight="1" x14ac:dyDescent="0.15">
      <c r="A389" s="9" t="s">
        <v>1809</v>
      </c>
      <c r="B389" s="9" t="s">
        <v>1674</v>
      </c>
      <c r="C389" s="148" t="s">
        <v>1810</v>
      </c>
      <c r="D389" s="287" t="s">
        <v>1808</v>
      </c>
      <c r="E389" s="289"/>
      <c r="F389" s="58"/>
      <c r="G389" s="57"/>
      <c r="H389" s="57"/>
      <c r="I389" s="67"/>
      <c r="J389" s="57"/>
      <c r="K389" s="57"/>
      <c r="L389" s="67"/>
      <c r="M389" s="57"/>
      <c r="N389" s="67"/>
      <c r="O389" s="57"/>
      <c r="P389" s="57"/>
      <c r="Q389" s="60"/>
    </row>
    <row r="390" spans="1:31" ht="23.25" customHeight="1" x14ac:dyDescent="0.15">
      <c r="A390" s="9" t="s">
        <v>728</v>
      </c>
      <c r="B390" s="9" t="s">
        <v>1316</v>
      </c>
      <c r="C390" s="148" t="s">
        <v>195</v>
      </c>
      <c r="D390" s="56" t="s">
        <v>179</v>
      </c>
      <c r="E390" s="62" t="s">
        <v>196</v>
      </c>
      <c r="F390" s="58" t="s">
        <v>132</v>
      </c>
      <c r="G390" s="57">
        <v>1</v>
      </c>
      <c r="H390" s="57">
        <v>2282</v>
      </c>
      <c r="I390" s="67">
        <v>2282</v>
      </c>
      <c r="J390" s="57">
        <v>1</v>
      </c>
      <c r="K390" s="57">
        <v>0</v>
      </c>
      <c r="L390" s="67" t="s">
        <v>2193</v>
      </c>
      <c r="M390" s="57">
        <v>0</v>
      </c>
      <c r="N390" s="67" t="s">
        <v>2193</v>
      </c>
      <c r="O390" s="57">
        <v>2282</v>
      </c>
      <c r="P390" s="57">
        <v>2282</v>
      </c>
      <c r="Q390" s="60"/>
      <c r="R390" s="2" t="s">
        <v>1653</v>
      </c>
      <c r="AC390" s="2">
        <f>G390*H390</f>
        <v>2282</v>
      </c>
    </row>
    <row r="391" spans="1:31" ht="23.25" customHeight="1" x14ac:dyDescent="0.15">
      <c r="A391" s="9" t="s">
        <v>728</v>
      </c>
      <c r="B391" s="9" t="s">
        <v>1316</v>
      </c>
      <c r="C391" s="148" t="s">
        <v>195</v>
      </c>
      <c r="D391" s="56" t="s">
        <v>179</v>
      </c>
      <c r="E391" s="62" t="s">
        <v>196</v>
      </c>
      <c r="F391" s="58" t="s">
        <v>132</v>
      </c>
      <c r="G391" s="57">
        <v>0.1</v>
      </c>
      <c r="H391" s="57">
        <v>2282</v>
      </c>
      <c r="I391" s="67">
        <v>228.2</v>
      </c>
      <c r="J391" s="57">
        <v>0.1</v>
      </c>
      <c r="K391" s="57">
        <v>0</v>
      </c>
      <c r="L391" s="67" t="s">
        <v>2193</v>
      </c>
      <c r="M391" s="57">
        <v>0</v>
      </c>
      <c r="N391" s="67" t="s">
        <v>2193</v>
      </c>
      <c r="O391" s="57">
        <v>2282</v>
      </c>
      <c r="P391" s="57">
        <v>228.2</v>
      </c>
      <c r="Q391" s="60"/>
      <c r="R391" s="2" t="s">
        <v>1653</v>
      </c>
    </row>
    <row r="392" spans="1:31" ht="23.25" customHeight="1" x14ac:dyDescent="0.15">
      <c r="A392" s="9" t="s">
        <v>1658</v>
      </c>
      <c r="B392" s="9" t="s">
        <v>1316</v>
      </c>
      <c r="C392" s="148" t="s">
        <v>1659</v>
      </c>
      <c r="D392" s="56" t="s">
        <v>1660</v>
      </c>
      <c r="E392" s="62" t="s">
        <v>1661</v>
      </c>
      <c r="F392" s="58" t="s">
        <v>616</v>
      </c>
      <c r="G392" s="57">
        <v>1</v>
      </c>
      <c r="H392" s="57">
        <v>45.599999999999909</v>
      </c>
      <c r="I392" s="67">
        <v>45.599999999999909</v>
      </c>
      <c r="J392" s="57">
        <v>1</v>
      </c>
      <c r="K392" s="57"/>
      <c r="L392" s="67" t="s">
        <v>2193</v>
      </c>
      <c r="M392" s="57"/>
      <c r="N392" s="67" t="s">
        <v>2193</v>
      </c>
      <c r="O392" s="57">
        <v>45.599999999999909</v>
      </c>
      <c r="P392" s="57">
        <v>45.599999999999909</v>
      </c>
      <c r="Q392" s="60"/>
      <c r="AC392" s="2">
        <f>TRUNC(TRUNC(SUM(AC389:AC391))*옵션!$B$33/100,1)</f>
        <v>45.6</v>
      </c>
      <c r="AD392" s="2">
        <f>TRUNC(SUM(I389:I391))+TRUNC(SUM(N389:N391))</f>
        <v>2510</v>
      </c>
    </row>
    <row r="393" spans="1:31" ht="23.25" customHeight="1" x14ac:dyDescent="0.15">
      <c r="A393" s="9" t="s">
        <v>919</v>
      </c>
      <c r="B393" s="9" t="s">
        <v>1316</v>
      </c>
      <c r="C393" s="148" t="s">
        <v>676</v>
      </c>
      <c r="D393" s="56" t="s">
        <v>70</v>
      </c>
      <c r="E393" s="62" t="s">
        <v>677</v>
      </c>
      <c r="F393" s="58" t="s">
        <v>678</v>
      </c>
      <c r="G393" s="57">
        <v>7.1999999999999995E-2</v>
      </c>
      <c r="H393" s="57">
        <v>0</v>
      </c>
      <c r="I393" s="67" t="s">
        <v>2193</v>
      </c>
      <c r="J393" s="57">
        <v>7.1999999999999995E-2</v>
      </c>
      <c r="K393" s="57">
        <v>268915</v>
      </c>
      <c r="L393" s="67">
        <v>19361.8</v>
      </c>
      <c r="M393" s="57">
        <v>0</v>
      </c>
      <c r="N393" s="67" t="s">
        <v>2193</v>
      </c>
      <c r="O393" s="57">
        <v>268915</v>
      </c>
      <c r="P393" s="57">
        <v>19361.8</v>
      </c>
      <c r="Q393" s="60"/>
      <c r="AE393" s="2">
        <f>L393</f>
        <v>19361.8</v>
      </c>
    </row>
    <row r="394" spans="1:31" ht="23.25" customHeight="1" x14ac:dyDescent="0.15">
      <c r="A394" s="9" t="s">
        <v>1649</v>
      </c>
      <c r="B394" s="9" t="s">
        <v>1316</v>
      </c>
      <c r="C394" s="148" t="s">
        <v>1650</v>
      </c>
      <c r="D394" s="56" t="s">
        <v>1651</v>
      </c>
      <c r="E394" s="62" t="s">
        <v>1652</v>
      </c>
      <c r="F394" s="58" t="s">
        <v>616</v>
      </c>
      <c r="G394" s="57">
        <v>1</v>
      </c>
      <c r="H394" s="57">
        <v>580.79999999999927</v>
      </c>
      <c r="I394" s="67">
        <v>580.79999999999927</v>
      </c>
      <c r="J394" s="57">
        <v>1</v>
      </c>
      <c r="K394" s="57"/>
      <c r="L394" s="67" t="s">
        <v>2193</v>
      </c>
      <c r="M394" s="57"/>
      <c r="N394" s="67" t="s">
        <v>2193</v>
      </c>
      <c r="O394" s="57">
        <v>580.79999999999927</v>
      </c>
      <c r="P394" s="57">
        <v>580.79999999999927</v>
      </c>
      <c r="Q394" s="60"/>
    </row>
    <row r="395" spans="1:31" ht="23.25" customHeight="1" x14ac:dyDescent="0.15">
      <c r="B395" s="9" t="s">
        <v>1646</v>
      </c>
      <c r="C395" s="148"/>
      <c r="D395" s="56" t="s">
        <v>1647</v>
      </c>
      <c r="E395" s="62"/>
      <c r="F395" s="58"/>
      <c r="G395" s="57"/>
      <c r="H395" s="57"/>
      <c r="I395" s="67">
        <v>3136</v>
      </c>
      <c r="J395" s="57"/>
      <c r="K395" s="57"/>
      <c r="L395" s="67">
        <v>19361</v>
      </c>
      <c r="M395" s="57"/>
      <c r="N395" s="67">
        <v>0</v>
      </c>
      <c r="O395" s="57" t="s">
        <v>2193</v>
      </c>
      <c r="P395" s="57">
        <v>22497</v>
      </c>
      <c r="Q395" s="60"/>
      <c r="AC395" s="2">
        <f>TRUNC(AE395*옵션!$B$36/100,1)</f>
        <v>580.79999999999995</v>
      </c>
      <c r="AD395" s="2">
        <f>TRUNC(SUM(L389:L393))</f>
        <v>19361</v>
      </c>
      <c r="AE395" s="2">
        <f>TRUNC(SUM(AE389:AE394))</f>
        <v>19361</v>
      </c>
    </row>
    <row r="396" spans="1:31" ht="23.25" customHeight="1" x14ac:dyDescent="0.15">
      <c r="C396" s="148"/>
      <c r="D396" s="56"/>
      <c r="E396" s="62"/>
      <c r="F396" s="58"/>
      <c r="G396" s="57"/>
      <c r="H396" s="57"/>
      <c r="I396" s="67"/>
      <c r="J396" s="57"/>
      <c r="K396" s="57"/>
      <c r="L396" s="67"/>
      <c r="M396" s="57"/>
      <c r="N396" s="67"/>
      <c r="O396" s="57"/>
      <c r="P396" s="57"/>
      <c r="Q396" s="60"/>
    </row>
    <row r="397" spans="1:31" ht="23.25" customHeight="1" x14ac:dyDescent="0.15">
      <c r="A397" s="9" t="s">
        <v>1812</v>
      </c>
      <c r="B397" s="9" t="s">
        <v>1674</v>
      </c>
      <c r="C397" s="148" t="s">
        <v>1813</v>
      </c>
      <c r="D397" s="287" t="s">
        <v>1811</v>
      </c>
      <c r="E397" s="289"/>
      <c r="F397" s="58"/>
      <c r="G397" s="57"/>
      <c r="H397" s="57"/>
      <c r="I397" s="67"/>
      <c r="J397" s="57"/>
      <c r="K397" s="57"/>
      <c r="L397" s="67"/>
      <c r="M397" s="57"/>
      <c r="N397" s="67"/>
      <c r="O397" s="57"/>
      <c r="P397" s="57"/>
      <c r="Q397" s="60"/>
    </row>
    <row r="398" spans="1:31" ht="23.25" customHeight="1" x14ac:dyDescent="0.15">
      <c r="A398" s="9" t="s">
        <v>729</v>
      </c>
      <c r="B398" s="9" t="s">
        <v>1319</v>
      </c>
      <c r="C398" s="148" t="s">
        <v>197</v>
      </c>
      <c r="D398" s="56" t="s">
        <v>179</v>
      </c>
      <c r="E398" s="62" t="s">
        <v>198</v>
      </c>
      <c r="F398" s="58" t="s">
        <v>132</v>
      </c>
      <c r="G398" s="57">
        <v>1</v>
      </c>
      <c r="H398" s="57">
        <v>5892</v>
      </c>
      <c r="I398" s="67">
        <v>5892</v>
      </c>
      <c r="J398" s="57">
        <v>1</v>
      </c>
      <c r="K398" s="57">
        <v>0</v>
      </c>
      <c r="L398" s="67" t="s">
        <v>2193</v>
      </c>
      <c r="M398" s="57">
        <v>0</v>
      </c>
      <c r="N398" s="67" t="s">
        <v>2193</v>
      </c>
      <c r="O398" s="57">
        <v>5892</v>
      </c>
      <c r="P398" s="57">
        <v>5892</v>
      </c>
      <c r="Q398" s="60"/>
      <c r="R398" s="2" t="s">
        <v>1653</v>
      </c>
      <c r="AC398" s="2">
        <f>G398*H398</f>
        <v>5892</v>
      </c>
    </row>
    <row r="399" spans="1:31" ht="23.25" customHeight="1" x14ac:dyDescent="0.15">
      <c r="A399" s="9" t="s">
        <v>729</v>
      </c>
      <c r="B399" s="9" t="s">
        <v>1319</v>
      </c>
      <c r="C399" s="148" t="s">
        <v>197</v>
      </c>
      <c r="D399" s="56" t="s">
        <v>179</v>
      </c>
      <c r="E399" s="62" t="s">
        <v>198</v>
      </c>
      <c r="F399" s="58" t="s">
        <v>132</v>
      </c>
      <c r="G399" s="57">
        <v>0.1</v>
      </c>
      <c r="H399" s="57">
        <v>5892</v>
      </c>
      <c r="I399" s="67">
        <v>589.20000000000005</v>
      </c>
      <c r="J399" s="57">
        <v>0.1</v>
      </c>
      <c r="K399" s="57">
        <v>0</v>
      </c>
      <c r="L399" s="67" t="s">
        <v>2193</v>
      </c>
      <c r="M399" s="57">
        <v>0</v>
      </c>
      <c r="N399" s="67" t="s">
        <v>2193</v>
      </c>
      <c r="O399" s="57">
        <v>5892</v>
      </c>
      <c r="P399" s="57">
        <v>589.20000000000005</v>
      </c>
      <c r="Q399" s="60"/>
      <c r="R399" s="2" t="s">
        <v>1653</v>
      </c>
    </row>
    <row r="400" spans="1:31" ht="23.25" customHeight="1" x14ac:dyDescent="0.15">
      <c r="A400" s="9" t="s">
        <v>1658</v>
      </c>
      <c r="B400" s="9" t="s">
        <v>1319</v>
      </c>
      <c r="C400" s="148" t="s">
        <v>1659</v>
      </c>
      <c r="D400" s="56" t="s">
        <v>1660</v>
      </c>
      <c r="E400" s="62" t="s">
        <v>1661</v>
      </c>
      <c r="F400" s="58" t="s">
        <v>616</v>
      </c>
      <c r="G400" s="57">
        <v>1</v>
      </c>
      <c r="H400" s="57">
        <v>117.80000000000018</v>
      </c>
      <c r="I400" s="67">
        <v>117.80000000000018</v>
      </c>
      <c r="J400" s="57">
        <v>1</v>
      </c>
      <c r="K400" s="57"/>
      <c r="L400" s="67" t="s">
        <v>2193</v>
      </c>
      <c r="M400" s="57"/>
      <c r="N400" s="67" t="s">
        <v>2193</v>
      </c>
      <c r="O400" s="57">
        <v>117.80000000000018</v>
      </c>
      <c r="P400" s="57">
        <v>117.80000000000018</v>
      </c>
      <c r="Q400" s="60"/>
      <c r="AC400" s="2">
        <f>TRUNC(TRUNC(SUM(AC397:AC399))*옵션!$B$33/100,1)</f>
        <v>117.8</v>
      </c>
      <c r="AD400" s="2">
        <f>TRUNC(SUM(I397:I399))+TRUNC(SUM(N397:N399))</f>
        <v>6481</v>
      </c>
    </row>
    <row r="401" spans="1:31" ht="23.25" customHeight="1" x14ac:dyDescent="0.15">
      <c r="A401" s="9" t="s">
        <v>919</v>
      </c>
      <c r="B401" s="9" t="s">
        <v>1319</v>
      </c>
      <c r="C401" s="148" t="s">
        <v>676</v>
      </c>
      <c r="D401" s="56" t="s">
        <v>70</v>
      </c>
      <c r="E401" s="62" t="s">
        <v>677</v>
      </c>
      <c r="F401" s="58" t="s">
        <v>678</v>
      </c>
      <c r="G401" s="57">
        <v>0.13600000000000001</v>
      </c>
      <c r="H401" s="57">
        <v>0</v>
      </c>
      <c r="I401" s="67" t="s">
        <v>2193</v>
      </c>
      <c r="J401" s="57">
        <v>0.13600000000000001</v>
      </c>
      <c r="K401" s="57">
        <v>268915</v>
      </c>
      <c r="L401" s="67">
        <v>36572.400000000001</v>
      </c>
      <c r="M401" s="57">
        <v>0</v>
      </c>
      <c r="N401" s="67" t="s">
        <v>2193</v>
      </c>
      <c r="O401" s="57">
        <v>268915</v>
      </c>
      <c r="P401" s="57">
        <v>36572.400000000001</v>
      </c>
      <c r="Q401" s="60"/>
      <c r="AE401" s="2">
        <f>L401</f>
        <v>36572.400000000001</v>
      </c>
    </row>
    <row r="402" spans="1:31" ht="23.25" customHeight="1" x14ac:dyDescent="0.15">
      <c r="A402" s="9" t="s">
        <v>1649</v>
      </c>
      <c r="B402" s="9" t="s">
        <v>1319</v>
      </c>
      <c r="C402" s="148" t="s">
        <v>1650</v>
      </c>
      <c r="D402" s="56" t="s">
        <v>1651</v>
      </c>
      <c r="E402" s="62" t="s">
        <v>1652</v>
      </c>
      <c r="F402" s="58" t="s">
        <v>616</v>
      </c>
      <c r="G402" s="57">
        <v>1</v>
      </c>
      <c r="H402" s="57">
        <v>1097.0999999999985</v>
      </c>
      <c r="I402" s="67">
        <v>1097.0999999999985</v>
      </c>
      <c r="J402" s="57">
        <v>1</v>
      </c>
      <c r="K402" s="57"/>
      <c r="L402" s="67" t="s">
        <v>2193</v>
      </c>
      <c r="M402" s="57"/>
      <c r="N402" s="67" t="s">
        <v>2193</v>
      </c>
      <c r="O402" s="57">
        <v>1097.0999999999985</v>
      </c>
      <c r="P402" s="57">
        <v>1097.0999999999985</v>
      </c>
      <c r="Q402" s="60"/>
    </row>
    <row r="403" spans="1:31" ht="23.25" customHeight="1" x14ac:dyDescent="0.15">
      <c r="B403" s="9" t="s">
        <v>1646</v>
      </c>
      <c r="C403" s="148"/>
      <c r="D403" s="56" t="s">
        <v>1647</v>
      </c>
      <c r="E403" s="62"/>
      <c r="F403" s="58"/>
      <c r="G403" s="57"/>
      <c r="H403" s="57"/>
      <c r="I403" s="67">
        <v>7696</v>
      </c>
      <c r="J403" s="57"/>
      <c r="K403" s="57"/>
      <c r="L403" s="67">
        <v>36572</v>
      </c>
      <c r="M403" s="57"/>
      <c r="N403" s="67">
        <v>0</v>
      </c>
      <c r="O403" s="57" t="s">
        <v>2193</v>
      </c>
      <c r="P403" s="57">
        <v>44268</v>
      </c>
      <c r="Q403" s="60"/>
      <c r="AC403" s="2">
        <f>TRUNC(AE403*옵션!$B$36/100,1)</f>
        <v>1097.0999999999999</v>
      </c>
      <c r="AD403" s="2">
        <f>TRUNC(SUM(L397:L401))</f>
        <v>36572</v>
      </c>
      <c r="AE403" s="2">
        <f>TRUNC(SUM(AE397:AE402))</f>
        <v>36572</v>
      </c>
    </row>
    <row r="404" spans="1:31" ht="23.25" customHeight="1" x14ac:dyDescent="0.15">
      <c r="C404" s="148"/>
      <c r="D404" s="56"/>
      <c r="E404" s="62"/>
      <c r="F404" s="58"/>
      <c r="G404" s="57"/>
      <c r="H404" s="57"/>
      <c r="I404" s="67"/>
      <c r="J404" s="57"/>
      <c r="K404" s="57"/>
      <c r="L404" s="67"/>
      <c r="M404" s="57"/>
      <c r="N404" s="67"/>
      <c r="O404" s="57"/>
      <c r="P404" s="57"/>
      <c r="Q404" s="60"/>
    </row>
    <row r="405" spans="1:31" ht="23.25" customHeight="1" x14ac:dyDescent="0.15">
      <c r="A405" s="9" t="s">
        <v>1815</v>
      </c>
      <c r="B405" s="9" t="s">
        <v>1674</v>
      </c>
      <c r="C405" s="148" t="s">
        <v>1816</v>
      </c>
      <c r="D405" s="287" t="s">
        <v>1814</v>
      </c>
      <c r="E405" s="289"/>
      <c r="F405" s="58"/>
      <c r="G405" s="57"/>
      <c r="H405" s="57"/>
      <c r="I405" s="67"/>
      <c r="J405" s="57"/>
      <c r="K405" s="57"/>
      <c r="L405" s="67"/>
      <c r="M405" s="57"/>
      <c r="N405" s="67"/>
      <c r="O405" s="57"/>
      <c r="P405" s="57"/>
      <c r="Q405" s="60"/>
    </row>
    <row r="406" spans="1:31" ht="23.25" customHeight="1" x14ac:dyDescent="0.15">
      <c r="A406" s="9" t="s">
        <v>754</v>
      </c>
      <c r="B406" s="9" t="s">
        <v>1322</v>
      </c>
      <c r="C406" s="148" t="s">
        <v>250</v>
      </c>
      <c r="D406" s="56" t="s">
        <v>251</v>
      </c>
      <c r="E406" s="62" t="s">
        <v>252</v>
      </c>
      <c r="F406" s="58" t="s">
        <v>181</v>
      </c>
      <c r="G406" s="57">
        <v>1</v>
      </c>
      <c r="H406" s="57">
        <v>627</v>
      </c>
      <c r="I406" s="67">
        <v>627</v>
      </c>
      <c r="J406" s="57">
        <v>1</v>
      </c>
      <c r="K406" s="57">
        <v>0</v>
      </c>
      <c r="L406" s="67" t="s">
        <v>2193</v>
      </c>
      <c r="M406" s="57">
        <v>0</v>
      </c>
      <c r="N406" s="67" t="s">
        <v>2193</v>
      </c>
      <c r="O406" s="57">
        <v>627</v>
      </c>
      <c r="P406" s="57">
        <v>627</v>
      </c>
      <c r="Q406" s="60"/>
    </row>
    <row r="407" spans="1:31" ht="23.25" customHeight="1" x14ac:dyDescent="0.15">
      <c r="A407" s="9" t="s">
        <v>758</v>
      </c>
      <c r="B407" s="9" t="s">
        <v>1322</v>
      </c>
      <c r="C407" s="148" t="s">
        <v>263</v>
      </c>
      <c r="D407" s="56" t="s">
        <v>264</v>
      </c>
      <c r="E407" s="62" t="s">
        <v>265</v>
      </c>
      <c r="F407" s="58" t="s">
        <v>181</v>
      </c>
      <c r="G407" s="57">
        <v>1</v>
      </c>
      <c r="H407" s="57">
        <v>290</v>
      </c>
      <c r="I407" s="67">
        <v>290</v>
      </c>
      <c r="J407" s="57">
        <v>1</v>
      </c>
      <c r="K407" s="57">
        <v>0</v>
      </c>
      <c r="L407" s="67" t="s">
        <v>2193</v>
      </c>
      <c r="M407" s="57">
        <v>0</v>
      </c>
      <c r="N407" s="67" t="s">
        <v>2193</v>
      </c>
      <c r="O407" s="57">
        <v>290</v>
      </c>
      <c r="P407" s="57">
        <v>290</v>
      </c>
      <c r="Q407" s="60"/>
    </row>
    <row r="408" spans="1:31" ht="23.25" customHeight="1" x14ac:dyDescent="0.15">
      <c r="A408" s="9" t="s">
        <v>919</v>
      </c>
      <c r="B408" s="9" t="s">
        <v>1322</v>
      </c>
      <c r="C408" s="148" t="s">
        <v>676</v>
      </c>
      <c r="D408" s="56" t="s">
        <v>70</v>
      </c>
      <c r="E408" s="62" t="s">
        <v>677</v>
      </c>
      <c r="F408" s="58" t="s">
        <v>678</v>
      </c>
      <c r="G408" s="57">
        <v>0.12</v>
      </c>
      <c r="H408" s="57">
        <v>0</v>
      </c>
      <c r="I408" s="67" t="s">
        <v>2193</v>
      </c>
      <c r="J408" s="57">
        <v>0.12</v>
      </c>
      <c r="K408" s="57">
        <v>268915</v>
      </c>
      <c r="L408" s="67">
        <v>32269.8</v>
      </c>
      <c r="M408" s="57">
        <v>0</v>
      </c>
      <c r="N408" s="67" t="s">
        <v>2193</v>
      </c>
      <c r="O408" s="57">
        <v>268915</v>
      </c>
      <c r="P408" s="57">
        <v>32269.8</v>
      </c>
      <c r="Q408" s="60"/>
      <c r="AE408" s="2">
        <f>L408</f>
        <v>32269.8</v>
      </c>
    </row>
    <row r="409" spans="1:31" ht="23.25" customHeight="1" x14ac:dyDescent="0.15">
      <c r="A409" s="9" t="s">
        <v>1649</v>
      </c>
      <c r="B409" s="9" t="s">
        <v>1322</v>
      </c>
      <c r="C409" s="148" t="s">
        <v>1650</v>
      </c>
      <c r="D409" s="56" t="s">
        <v>1651</v>
      </c>
      <c r="E409" s="62" t="s">
        <v>1652</v>
      </c>
      <c r="F409" s="58" t="s">
        <v>616</v>
      </c>
      <c r="G409" s="57">
        <v>1</v>
      </c>
      <c r="H409" s="57">
        <v>968</v>
      </c>
      <c r="I409" s="67">
        <v>968</v>
      </c>
      <c r="J409" s="57">
        <v>1</v>
      </c>
      <c r="K409" s="57"/>
      <c r="L409" s="67" t="s">
        <v>2193</v>
      </c>
      <c r="M409" s="57"/>
      <c r="N409" s="67" t="s">
        <v>2193</v>
      </c>
      <c r="O409" s="57">
        <v>968</v>
      </c>
      <c r="P409" s="57">
        <v>968</v>
      </c>
      <c r="Q409" s="60"/>
    </row>
    <row r="410" spans="1:31" ht="23.25" customHeight="1" x14ac:dyDescent="0.15">
      <c r="B410" s="9" t="s">
        <v>1646</v>
      </c>
      <c r="C410" s="148"/>
      <c r="D410" s="56" t="s">
        <v>1647</v>
      </c>
      <c r="E410" s="62"/>
      <c r="F410" s="58"/>
      <c r="G410" s="57"/>
      <c r="H410" s="57"/>
      <c r="I410" s="67">
        <v>1885</v>
      </c>
      <c r="J410" s="57"/>
      <c r="K410" s="57"/>
      <c r="L410" s="67">
        <v>32269</v>
      </c>
      <c r="M410" s="57"/>
      <c r="N410" s="67">
        <v>0</v>
      </c>
      <c r="O410" s="57" t="s">
        <v>2193</v>
      </c>
      <c r="P410" s="57">
        <v>34154</v>
      </c>
      <c r="Q410" s="60"/>
      <c r="AC410" s="2">
        <f>TRUNC(AE410*옵션!$B$36/100,1)</f>
        <v>968</v>
      </c>
      <c r="AD410" s="2">
        <f>TRUNC(SUM(L405:L408))</f>
        <v>32269</v>
      </c>
      <c r="AE410" s="2">
        <f>TRUNC(SUM(AE405:AE409))</f>
        <v>32269</v>
      </c>
    </row>
    <row r="411" spans="1:31" ht="23.25" customHeight="1" x14ac:dyDescent="0.15">
      <c r="C411" s="148"/>
      <c r="D411" s="56"/>
      <c r="E411" s="62"/>
      <c r="F411" s="58"/>
      <c r="G411" s="57"/>
      <c r="H411" s="57"/>
      <c r="I411" s="67"/>
      <c r="J411" s="57"/>
      <c r="K411" s="57"/>
      <c r="L411" s="67"/>
      <c r="M411" s="57"/>
      <c r="N411" s="67"/>
      <c r="O411" s="57"/>
      <c r="P411" s="57"/>
      <c r="Q411" s="60"/>
    </row>
    <row r="412" spans="1:31" ht="23.25" customHeight="1" x14ac:dyDescent="0.15">
      <c r="A412" s="9" t="s">
        <v>1818</v>
      </c>
      <c r="B412" s="9" t="s">
        <v>1674</v>
      </c>
      <c r="C412" s="148" t="s">
        <v>1819</v>
      </c>
      <c r="D412" s="287" t="s">
        <v>1817</v>
      </c>
      <c r="E412" s="289"/>
      <c r="F412" s="58"/>
      <c r="G412" s="57"/>
      <c r="H412" s="57"/>
      <c r="I412" s="67"/>
      <c r="J412" s="57"/>
      <c r="K412" s="57"/>
      <c r="L412" s="67"/>
      <c r="M412" s="57"/>
      <c r="N412" s="67"/>
      <c r="O412" s="57"/>
      <c r="P412" s="57"/>
      <c r="Q412" s="60"/>
    </row>
    <row r="413" spans="1:31" ht="23.25" customHeight="1" x14ac:dyDescent="0.15">
      <c r="A413" s="9" t="s">
        <v>755</v>
      </c>
      <c r="B413" s="9" t="s">
        <v>1326</v>
      </c>
      <c r="C413" s="148" t="s">
        <v>256</v>
      </c>
      <c r="D413" s="56" t="s">
        <v>251</v>
      </c>
      <c r="E413" s="62" t="s">
        <v>257</v>
      </c>
      <c r="F413" s="58" t="s">
        <v>181</v>
      </c>
      <c r="G413" s="57">
        <v>1</v>
      </c>
      <c r="H413" s="57">
        <v>920</v>
      </c>
      <c r="I413" s="67">
        <v>920</v>
      </c>
      <c r="J413" s="57">
        <v>1</v>
      </c>
      <c r="K413" s="57">
        <v>0</v>
      </c>
      <c r="L413" s="67" t="s">
        <v>2193</v>
      </c>
      <c r="M413" s="57">
        <v>0</v>
      </c>
      <c r="N413" s="67" t="s">
        <v>2193</v>
      </c>
      <c r="O413" s="57">
        <v>920</v>
      </c>
      <c r="P413" s="57">
        <v>920</v>
      </c>
      <c r="Q413" s="60"/>
    </row>
    <row r="414" spans="1:31" ht="23.25" customHeight="1" x14ac:dyDescent="0.15">
      <c r="A414" s="9" t="s">
        <v>759</v>
      </c>
      <c r="B414" s="9" t="s">
        <v>1326</v>
      </c>
      <c r="C414" s="148" t="s">
        <v>266</v>
      </c>
      <c r="D414" s="56" t="s">
        <v>264</v>
      </c>
      <c r="E414" s="62" t="s">
        <v>267</v>
      </c>
      <c r="F414" s="58" t="s">
        <v>181</v>
      </c>
      <c r="G414" s="57">
        <v>1</v>
      </c>
      <c r="H414" s="57">
        <v>343</v>
      </c>
      <c r="I414" s="67">
        <v>343</v>
      </c>
      <c r="J414" s="57">
        <v>1</v>
      </c>
      <c r="K414" s="57">
        <v>0</v>
      </c>
      <c r="L414" s="67" t="s">
        <v>2193</v>
      </c>
      <c r="M414" s="57">
        <v>0</v>
      </c>
      <c r="N414" s="67" t="s">
        <v>2193</v>
      </c>
      <c r="O414" s="57">
        <v>343</v>
      </c>
      <c r="P414" s="57">
        <v>343</v>
      </c>
      <c r="Q414" s="60"/>
    </row>
    <row r="415" spans="1:31" ht="23.25" customHeight="1" x14ac:dyDescent="0.15">
      <c r="A415" s="9" t="s">
        <v>919</v>
      </c>
      <c r="B415" s="9" t="s">
        <v>1326</v>
      </c>
      <c r="C415" s="148" t="s">
        <v>676</v>
      </c>
      <c r="D415" s="56" t="s">
        <v>70</v>
      </c>
      <c r="E415" s="62" t="s">
        <v>677</v>
      </c>
      <c r="F415" s="58" t="s">
        <v>678</v>
      </c>
      <c r="G415" s="57">
        <v>0.12</v>
      </c>
      <c r="H415" s="57">
        <v>0</v>
      </c>
      <c r="I415" s="67" t="s">
        <v>2193</v>
      </c>
      <c r="J415" s="57">
        <v>0.12</v>
      </c>
      <c r="K415" s="57">
        <v>268915</v>
      </c>
      <c r="L415" s="67">
        <v>32269.8</v>
      </c>
      <c r="M415" s="57">
        <v>0</v>
      </c>
      <c r="N415" s="67" t="s">
        <v>2193</v>
      </c>
      <c r="O415" s="57">
        <v>268915</v>
      </c>
      <c r="P415" s="57">
        <v>32269.8</v>
      </c>
      <c r="Q415" s="60"/>
      <c r="AE415" s="2">
        <f>L415</f>
        <v>32269.8</v>
      </c>
    </row>
    <row r="416" spans="1:31" ht="23.25" customHeight="1" x14ac:dyDescent="0.15">
      <c r="A416" s="9" t="s">
        <v>1649</v>
      </c>
      <c r="B416" s="9" t="s">
        <v>1326</v>
      </c>
      <c r="C416" s="148" t="s">
        <v>1650</v>
      </c>
      <c r="D416" s="56" t="s">
        <v>1651</v>
      </c>
      <c r="E416" s="62" t="s">
        <v>1652</v>
      </c>
      <c r="F416" s="58" t="s">
        <v>616</v>
      </c>
      <c r="G416" s="57">
        <v>1</v>
      </c>
      <c r="H416" s="57">
        <v>968</v>
      </c>
      <c r="I416" s="67">
        <v>968</v>
      </c>
      <c r="J416" s="57">
        <v>1</v>
      </c>
      <c r="K416" s="57"/>
      <c r="L416" s="67" t="s">
        <v>2193</v>
      </c>
      <c r="M416" s="57"/>
      <c r="N416" s="67" t="s">
        <v>2193</v>
      </c>
      <c r="O416" s="57">
        <v>968</v>
      </c>
      <c r="P416" s="57">
        <v>968</v>
      </c>
      <c r="Q416" s="60"/>
    </row>
    <row r="417" spans="1:31" ht="23.25" customHeight="1" x14ac:dyDescent="0.15">
      <c r="B417" s="9" t="s">
        <v>1646</v>
      </c>
      <c r="C417" s="148"/>
      <c r="D417" s="56" t="s">
        <v>1647</v>
      </c>
      <c r="E417" s="62"/>
      <c r="F417" s="58"/>
      <c r="G417" s="57"/>
      <c r="H417" s="57"/>
      <c r="I417" s="67">
        <v>2231</v>
      </c>
      <c r="J417" s="57"/>
      <c r="K417" s="57"/>
      <c r="L417" s="67">
        <v>32269</v>
      </c>
      <c r="M417" s="57"/>
      <c r="N417" s="67">
        <v>0</v>
      </c>
      <c r="O417" s="57" t="s">
        <v>2193</v>
      </c>
      <c r="P417" s="57">
        <v>34500</v>
      </c>
      <c r="Q417" s="60"/>
      <c r="AC417" s="2">
        <f>TRUNC(AE417*옵션!$B$36/100,1)</f>
        <v>968</v>
      </c>
      <c r="AD417" s="2">
        <f>TRUNC(SUM(L412:L415))</f>
        <v>32269</v>
      </c>
      <c r="AE417" s="2">
        <f>TRUNC(SUM(AE412:AE416))</f>
        <v>32269</v>
      </c>
    </row>
    <row r="418" spans="1:31" ht="23.25" customHeight="1" x14ac:dyDescent="0.15">
      <c r="C418" s="148"/>
      <c r="D418" s="56"/>
      <c r="E418" s="62"/>
      <c r="F418" s="58"/>
      <c r="G418" s="57"/>
      <c r="H418" s="57"/>
      <c r="I418" s="67"/>
      <c r="J418" s="57"/>
      <c r="K418" s="57"/>
      <c r="L418" s="67"/>
      <c r="M418" s="57"/>
      <c r="N418" s="67"/>
      <c r="O418" s="57"/>
      <c r="P418" s="57"/>
      <c r="Q418" s="60"/>
    </row>
    <row r="419" spans="1:31" ht="23.25" customHeight="1" x14ac:dyDescent="0.15">
      <c r="A419" s="9" t="s">
        <v>1821</v>
      </c>
      <c r="B419" s="9" t="s">
        <v>1674</v>
      </c>
      <c r="C419" s="148" t="s">
        <v>1822</v>
      </c>
      <c r="D419" s="287" t="s">
        <v>1820</v>
      </c>
      <c r="E419" s="289"/>
      <c r="F419" s="58"/>
      <c r="G419" s="57"/>
      <c r="H419" s="57"/>
      <c r="I419" s="67"/>
      <c r="J419" s="57"/>
      <c r="K419" s="57"/>
      <c r="L419" s="67"/>
      <c r="M419" s="57"/>
      <c r="N419" s="67"/>
      <c r="O419" s="57"/>
      <c r="P419" s="57"/>
      <c r="Q419" s="60"/>
    </row>
    <row r="420" spans="1:31" ht="23.25" customHeight="1" x14ac:dyDescent="0.15">
      <c r="A420" s="9" t="s">
        <v>756</v>
      </c>
      <c r="B420" s="9" t="s">
        <v>1329</v>
      </c>
      <c r="C420" s="148" t="s">
        <v>258</v>
      </c>
      <c r="D420" s="56" t="s">
        <v>259</v>
      </c>
      <c r="E420" s="62" t="s">
        <v>260</v>
      </c>
      <c r="F420" s="58" t="s">
        <v>181</v>
      </c>
      <c r="G420" s="57">
        <v>1</v>
      </c>
      <c r="H420" s="57">
        <v>592</v>
      </c>
      <c r="I420" s="67">
        <v>592</v>
      </c>
      <c r="J420" s="57">
        <v>1</v>
      </c>
      <c r="K420" s="57">
        <v>0</v>
      </c>
      <c r="L420" s="67" t="s">
        <v>2193</v>
      </c>
      <c r="M420" s="57">
        <v>0</v>
      </c>
      <c r="N420" s="67" t="s">
        <v>2193</v>
      </c>
      <c r="O420" s="57">
        <v>592</v>
      </c>
      <c r="P420" s="57">
        <v>592</v>
      </c>
      <c r="Q420" s="60"/>
    </row>
    <row r="421" spans="1:31" ht="23.25" customHeight="1" x14ac:dyDescent="0.15">
      <c r="A421" s="9" t="s">
        <v>919</v>
      </c>
      <c r="B421" s="9" t="s">
        <v>1329</v>
      </c>
      <c r="C421" s="148" t="s">
        <v>676</v>
      </c>
      <c r="D421" s="56" t="s">
        <v>70</v>
      </c>
      <c r="E421" s="62" t="s">
        <v>677</v>
      </c>
      <c r="F421" s="58" t="s">
        <v>678</v>
      </c>
      <c r="G421" s="57">
        <v>0.2</v>
      </c>
      <c r="H421" s="57">
        <v>0</v>
      </c>
      <c r="I421" s="67" t="s">
        <v>2193</v>
      </c>
      <c r="J421" s="57">
        <v>0.2</v>
      </c>
      <c r="K421" s="57">
        <v>268915</v>
      </c>
      <c r="L421" s="67">
        <v>53783</v>
      </c>
      <c r="M421" s="57">
        <v>0</v>
      </c>
      <c r="N421" s="67" t="s">
        <v>2193</v>
      </c>
      <c r="O421" s="57">
        <v>268915</v>
      </c>
      <c r="P421" s="57">
        <v>53783</v>
      </c>
      <c r="Q421" s="60"/>
      <c r="AE421" s="2">
        <f>L421</f>
        <v>53783</v>
      </c>
    </row>
    <row r="422" spans="1:31" ht="23.25" customHeight="1" x14ac:dyDescent="0.15">
      <c r="A422" s="9" t="s">
        <v>1649</v>
      </c>
      <c r="B422" s="9" t="s">
        <v>1329</v>
      </c>
      <c r="C422" s="148" t="s">
        <v>1650</v>
      </c>
      <c r="D422" s="56" t="s">
        <v>1651</v>
      </c>
      <c r="E422" s="62" t="s">
        <v>1652</v>
      </c>
      <c r="F422" s="58" t="s">
        <v>616</v>
      </c>
      <c r="G422" s="57">
        <v>1</v>
      </c>
      <c r="H422" s="57">
        <v>1613.4000000000015</v>
      </c>
      <c r="I422" s="67">
        <v>1613.4000000000015</v>
      </c>
      <c r="J422" s="57">
        <v>1</v>
      </c>
      <c r="K422" s="57"/>
      <c r="L422" s="67" t="s">
        <v>2193</v>
      </c>
      <c r="M422" s="57"/>
      <c r="N422" s="67" t="s">
        <v>2193</v>
      </c>
      <c r="O422" s="57">
        <v>1613.4000000000015</v>
      </c>
      <c r="P422" s="57">
        <v>1613.4000000000015</v>
      </c>
      <c r="Q422" s="60"/>
    </row>
    <row r="423" spans="1:31" ht="23.25" customHeight="1" x14ac:dyDescent="0.15">
      <c r="B423" s="9" t="s">
        <v>1646</v>
      </c>
      <c r="C423" s="148"/>
      <c r="D423" s="56" t="s">
        <v>1647</v>
      </c>
      <c r="E423" s="62"/>
      <c r="F423" s="58"/>
      <c r="G423" s="57"/>
      <c r="H423" s="57"/>
      <c r="I423" s="67">
        <v>2205</v>
      </c>
      <c r="J423" s="57"/>
      <c r="K423" s="57"/>
      <c r="L423" s="67">
        <v>53783</v>
      </c>
      <c r="M423" s="57"/>
      <c r="N423" s="67">
        <v>0</v>
      </c>
      <c r="O423" s="57" t="s">
        <v>2193</v>
      </c>
      <c r="P423" s="57">
        <v>55988</v>
      </c>
      <c r="Q423" s="60"/>
      <c r="AC423" s="2">
        <f>TRUNC(AE423*옵션!$B$36/100,1)</f>
        <v>1613.4</v>
      </c>
      <c r="AD423" s="2">
        <f>TRUNC(SUM(L419:L421))</f>
        <v>53783</v>
      </c>
      <c r="AE423" s="2">
        <f>TRUNC(SUM(AE419:AE422))</f>
        <v>53783</v>
      </c>
    </row>
    <row r="424" spans="1:31" ht="23.25" customHeight="1" x14ac:dyDescent="0.15">
      <c r="C424" s="148"/>
      <c r="D424" s="56"/>
      <c r="E424" s="62"/>
      <c r="F424" s="58"/>
      <c r="G424" s="57"/>
      <c r="H424" s="57"/>
      <c r="I424" s="67"/>
      <c r="J424" s="57"/>
      <c r="K424" s="57"/>
      <c r="L424" s="67"/>
      <c r="M424" s="57"/>
      <c r="N424" s="67"/>
      <c r="O424" s="57"/>
      <c r="P424" s="57"/>
      <c r="Q424" s="60"/>
    </row>
    <row r="425" spans="1:31" ht="23.25" customHeight="1" x14ac:dyDescent="0.15">
      <c r="A425" s="9" t="s">
        <v>1824</v>
      </c>
      <c r="B425" s="9" t="s">
        <v>1674</v>
      </c>
      <c r="C425" s="148" t="s">
        <v>1825</v>
      </c>
      <c r="D425" s="287" t="s">
        <v>1823</v>
      </c>
      <c r="E425" s="289"/>
      <c r="F425" s="58"/>
      <c r="G425" s="57"/>
      <c r="H425" s="57"/>
      <c r="I425" s="67"/>
      <c r="J425" s="57"/>
      <c r="K425" s="57"/>
      <c r="L425" s="67"/>
      <c r="M425" s="57"/>
      <c r="N425" s="67"/>
      <c r="O425" s="57"/>
      <c r="P425" s="57"/>
      <c r="Q425" s="60"/>
    </row>
    <row r="426" spans="1:31" ht="23.25" customHeight="1" x14ac:dyDescent="0.15">
      <c r="A426" s="9" t="s">
        <v>757</v>
      </c>
      <c r="B426" s="9" t="s">
        <v>1332</v>
      </c>
      <c r="C426" s="148" t="s">
        <v>261</v>
      </c>
      <c r="D426" s="56" t="s">
        <v>259</v>
      </c>
      <c r="E426" s="62" t="s">
        <v>262</v>
      </c>
      <c r="F426" s="58" t="s">
        <v>181</v>
      </c>
      <c r="G426" s="57">
        <v>1</v>
      </c>
      <c r="H426" s="57">
        <v>726</v>
      </c>
      <c r="I426" s="67">
        <v>726</v>
      </c>
      <c r="J426" s="57">
        <v>1</v>
      </c>
      <c r="K426" s="57">
        <v>0</v>
      </c>
      <c r="L426" s="67" t="s">
        <v>2193</v>
      </c>
      <c r="M426" s="57">
        <v>0</v>
      </c>
      <c r="N426" s="67" t="s">
        <v>2193</v>
      </c>
      <c r="O426" s="57">
        <v>726</v>
      </c>
      <c r="P426" s="57">
        <v>726</v>
      </c>
      <c r="Q426" s="60"/>
    </row>
    <row r="427" spans="1:31" ht="23.25" customHeight="1" x14ac:dyDescent="0.15">
      <c r="A427" s="9" t="s">
        <v>919</v>
      </c>
      <c r="B427" s="9" t="s">
        <v>1332</v>
      </c>
      <c r="C427" s="148" t="s">
        <v>676</v>
      </c>
      <c r="D427" s="56" t="s">
        <v>70</v>
      </c>
      <c r="E427" s="62" t="s">
        <v>677</v>
      </c>
      <c r="F427" s="58" t="s">
        <v>678</v>
      </c>
      <c r="G427" s="57">
        <v>0.2</v>
      </c>
      <c r="H427" s="57">
        <v>0</v>
      </c>
      <c r="I427" s="67" t="s">
        <v>2193</v>
      </c>
      <c r="J427" s="57">
        <v>0.2</v>
      </c>
      <c r="K427" s="57">
        <v>268915</v>
      </c>
      <c r="L427" s="67">
        <v>53783</v>
      </c>
      <c r="M427" s="57">
        <v>0</v>
      </c>
      <c r="N427" s="67" t="s">
        <v>2193</v>
      </c>
      <c r="O427" s="57">
        <v>268915</v>
      </c>
      <c r="P427" s="57">
        <v>53783</v>
      </c>
      <c r="Q427" s="60"/>
      <c r="AE427" s="2">
        <f>L427</f>
        <v>53783</v>
      </c>
    </row>
    <row r="428" spans="1:31" ht="23.25" customHeight="1" x14ac:dyDescent="0.15">
      <c r="A428" s="9" t="s">
        <v>1649</v>
      </c>
      <c r="B428" s="9" t="s">
        <v>1332</v>
      </c>
      <c r="C428" s="148" t="s">
        <v>1650</v>
      </c>
      <c r="D428" s="56" t="s">
        <v>1651</v>
      </c>
      <c r="E428" s="62" t="s">
        <v>1652</v>
      </c>
      <c r="F428" s="58" t="s">
        <v>616</v>
      </c>
      <c r="G428" s="57">
        <v>1</v>
      </c>
      <c r="H428" s="57">
        <v>1613.4000000000015</v>
      </c>
      <c r="I428" s="67">
        <v>1613.4000000000015</v>
      </c>
      <c r="J428" s="57">
        <v>1</v>
      </c>
      <c r="K428" s="57"/>
      <c r="L428" s="67" t="s">
        <v>2193</v>
      </c>
      <c r="M428" s="57"/>
      <c r="N428" s="67" t="s">
        <v>2193</v>
      </c>
      <c r="O428" s="57">
        <v>1613.4000000000015</v>
      </c>
      <c r="P428" s="57">
        <v>1613.4000000000015</v>
      </c>
      <c r="Q428" s="60"/>
    </row>
    <row r="429" spans="1:31" ht="23.25" customHeight="1" x14ac:dyDescent="0.15">
      <c r="B429" s="9" t="s">
        <v>1646</v>
      </c>
      <c r="C429" s="148"/>
      <c r="D429" s="56" t="s">
        <v>1647</v>
      </c>
      <c r="E429" s="62"/>
      <c r="F429" s="58"/>
      <c r="G429" s="57"/>
      <c r="H429" s="57"/>
      <c r="I429" s="67">
        <v>2339</v>
      </c>
      <c r="J429" s="57"/>
      <c r="K429" s="57"/>
      <c r="L429" s="67">
        <v>53783</v>
      </c>
      <c r="M429" s="57"/>
      <c r="N429" s="67">
        <v>0</v>
      </c>
      <c r="O429" s="57" t="s">
        <v>2193</v>
      </c>
      <c r="P429" s="57">
        <v>56122</v>
      </c>
      <c r="Q429" s="60"/>
      <c r="AC429" s="2">
        <f>TRUNC(AE429*옵션!$B$36/100,1)</f>
        <v>1613.4</v>
      </c>
      <c r="AD429" s="2">
        <f>TRUNC(SUM(L425:L427))</f>
        <v>53783</v>
      </c>
      <c r="AE429" s="2">
        <f>TRUNC(SUM(AE425:AE428))</f>
        <v>53783</v>
      </c>
    </row>
    <row r="430" spans="1:31" ht="23.25" customHeight="1" x14ac:dyDescent="0.15">
      <c r="C430" s="148"/>
      <c r="D430" s="56"/>
      <c r="E430" s="62"/>
      <c r="F430" s="58"/>
      <c r="G430" s="57"/>
      <c r="H430" s="57"/>
      <c r="I430" s="67"/>
      <c r="J430" s="57"/>
      <c r="K430" s="57"/>
      <c r="L430" s="67"/>
      <c r="M430" s="57"/>
      <c r="N430" s="67"/>
      <c r="O430" s="57"/>
      <c r="P430" s="57"/>
      <c r="Q430" s="60"/>
    </row>
    <row r="431" spans="1:31" ht="23.25" customHeight="1" x14ac:dyDescent="0.15">
      <c r="A431" s="9" t="s">
        <v>1827</v>
      </c>
      <c r="B431" s="9" t="s">
        <v>1674</v>
      </c>
      <c r="C431" s="148" t="s">
        <v>1828</v>
      </c>
      <c r="D431" s="287" t="s">
        <v>1826</v>
      </c>
      <c r="E431" s="289"/>
      <c r="F431" s="58"/>
      <c r="G431" s="57"/>
      <c r="H431" s="57"/>
      <c r="I431" s="67"/>
      <c r="J431" s="57"/>
      <c r="K431" s="57"/>
      <c r="L431" s="67"/>
      <c r="M431" s="57"/>
      <c r="N431" s="67"/>
      <c r="O431" s="57"/>
      <c r="P431" s="57"/>
      <c r="Q431" s="60"/>
    </row>
    <row r="432" spans="1:31" ht="23.25" customHeight="1" x14ac:dyDescent="0.15">
      <c r="A432" s="9" t="s">
        <v>1668</v>
      </c>
      <c r="B432" s="9" t="s">
        <v>1335</v>
      </c>
      <c r="C432" s="148" t="s">
        <v>967</v>
      </c>
      <c r="D432" s="56" t="s">
        <v>968</v>
      </c>
      <c r="E432" s="62" t="s">
        <v>969</v>
      </c>
      <c r="F432" s="58" t="s">
        <v>181</v>
      </c>
      <c r="G432" s="57">
        <v>1</v>
      </c>
      <c r="H432" s="57">
        <v>80600</v>
      </c>
      <c r="I432" s="67">
        <v>80600</v>
      </c>
      <c r="J432" s="57">
        <v>1</v>
      </c>
      <c r="K432" s="57"/>
      <c r="L432" s="67" t="s">
        <v>2193</v>
      </c>
      <c r="M432" s="57"/>
      <c r="N432" s="67" t="s">
        <v>2193</v>
      </c>
      <c r="O432" s="57">
        <v>80600</v>
      </c>
      <c r="P432" s="57">
        <v>80600</v>
      </c>
      <c r="Q432" s="60"/>
    </row>
    <row r="433" spans="1:31" ht="23.25" customHeight="1" x14ac:dyDescent="0.15">
      <c r="A433" s="9" t="s">
        <v>919</v>
      </c>
      <c r="B433" s="9" t="s">
        <v>1335</v>
      </c>
      <c r="C433" s="148" t="s">
        <v>676</v>
      </c>
      <c r="D433" s="56" t="s">
        <v>70</v>
      </c>
      <c r="E433" s="62" t="s">
        <v>677</v>
      </c>
      <c r="F433" s="58" t="s">
        <v>678</v>
      </c>
      <c r="G433" s="57">
        <v>0.63</v>
      </c>
      <c r="H433" s="57">
        <v>0</v>
      </c>
      <c r="I433" s="67" t="s">
        <v>2193</v>
      </c>
      <c r="J433" s="57">
        <v>0.63</v>
      </c>
      <c r="K433" s="57">
        <v>268915</v>
      </c>
      <c r="L433" s="67">
        <v>169416.4</v>
      </c>
      <c r="M433" s="57">
        <v>0</v>
      </c>
      <c r="N433" s="67" t="s">
        <v>2193</v>
      </c>
      <c r="O433" s="57">
        <v>268915</v>
      </c>
      <c r="P433" s="57">
        <v>169416.4</v>
      </c>
      <c r="Q433" s="60"/>
      <c r="AE433" s="2">
        <f>L433</f>
        <v>169416.4</v>
      </c>
    </row>
    <row r="434" spans="1:31" ht="23.25" customHeight="1" x14ac:dyDescent="0.15">
      <c r="A434" s="9" t="s">
        <v>1649</v>
      </c>
      <c r="B434" s="9" t="s">
        <v>1335</v>
      </c>
      <c r="C434" s="148" t="s">
        <v>1650</v>
      </c>
      <c r="D434" s="56" t="s">
        <v>1651</v>
      </c>
      <c r="E434" s="62" t="s">
        <v>1652</v>
      </c>
      <c r="F434" s="58" t="s">
        <v>616</v>
      </c>
      <c r="G434" s="57">
        <v>1</v>
      </c>
      <c r="H434" s="57">
        <v>5082.3999999999942</v>
      </c>
      <c r="I434" s="67">
        <v>5082.3999999999942</v>
      </c>
      <c r="J434" s="57">
        <v>1</v>
      </c>
      <c r="K434" s="57"/>
      <c r="L434" s="67" t="s">
        <v>2193</v>
      </c>
      <c r="M434" s="57"/>
      <c r="N434" s="67" t="s">
        <v>2193</v>
      </c>
      <c r="O434" s="57">
        <v>5082.3999999999942</v>
      </c>
      <c r="P434" s="57">
        <v>5082.3999999999942</v>
      </c>
      <c r="Q434" s="60"/>
    </row>
    <row r="435" spans="1:31" ht="23.25" customHeight="1" x14ac:dyDescent="0.15">
      <c r="B435" s="9" t="s">
        <v>1646</v>
      </c>
      <c r="C435" s="148"/>
      <c r="D435" s="56" t="s">
        <v>1647</v>
      </c>
      <c r="E435" s="62"/>
      <c r="F435" s="58"/>
      <c r="G435" s="57"/>
      <c r="H435" s="57"/>
      <c r="I435" s="67">
        <v>85682</v>
      </c>
      <c r="J435" s="57"/>
      <c r="K435" s="57"/>
      <c r="L435" s="67">
        <v>169416</v>
      </c>
      <c r="M435" s="57"/>
      <c r="N435" s="67">
        <v>0</v>
      </c>
      <c r="O435" s="57" t="s">
        <v>2193</v>
      </c>
      <c r="P435" s="57">
        <v>255098</v>
      </c>
      <c r="Q435" s="60"/>
      <c r="AC435" s="2">
        <f>TRUNC(AE435*옵션!$B$36/100,1)</f>
        <v>5082.3999999999996</v>
      </c>
      <c r="AD435" s="2">
        <f>TRUNC(SUM(L431:L433))</f>
        <v>169416</v>
      </c>
      <c r="AE435" s="2">
        <f>TRUNC(SUM(AE431:AE434))</f>
        <v>169416</v>
      </c>
    </row>
    <row r="436" spans="1:31" ht="23.25" customHeight="1" x14ac:dyDescent="0.15">
      <c r="C436" s="148"/>
      <c r="D436" s="56"/>
      <c r="E436" s="62"/>
      <c r="F436" s="58"/>
      <c r="G436" s="57"/>
      <c r="H436" s="57"/>
      <c r="I436" s="67"/>
      <c r="J436" s="57"/>
      <c r="K436" s="57"/>
      <c r="L436" s="67"/>
      <c r="M436" s="57"/>
      <c r="N436" s="67"/>
      <c r="O436" s="57"/>
      <c r="P436" s="57"/>
      <c r="Q436" s="60"/>
    </row>
    <row r="437" spans="1:31" ht="23.25" customHeight="1" x14ac:dyDescent="0.15">
      <c r="A437" s="9" t="s">
        <v>1830</v>
      </c>
      <c r="B437" s="9" t="s">
        <v>1674</v>
      </c>
      <c r="C437" s="148" t="s">
        <v>1831</v>
      </c>
      <c r="D437" s="287" t="s">
        <v>1829</v>
      </c>
      <c r="E437" s="289"/>
      <c r="F437" s="58"/>
      <c r="G437" s="57"/>
      <c r="H437" s="57"/>
      <c r="I437" s="67"/>
      <c r="J437" s="57"/>
      <c r="K437" s="57"/>
      <c r="L437" s="67"/>
      <c r="M437" s="57"/>
      <c r="N437" s="67"/>
      <c r="O437" s="57"/>
      <c r="P437" s="57"/>
      <c r="Q437" s="60"/>
    </row>
    <row r="438" spans="1:31" ht="23.25" customHeight="1" x14ac:dyDescent="0.15">
      <c r="A438" s="9" t="s">
        <v>760</v>
      </c>
      <c r="B438" s="9" t="s">
        <v>1338</v>
      </c>
      <c r="C438" s="148" t="s">
        <v>268</v>
      </c>
      <c r="D438" s="56" t="s">
        <v>269</v>
      </c>
      <c r="E438" s="62" t="s">
        <v>270</v>
      </c>
      <c r="F438" s="58" t="s">
        <v>181</v>
      </c>
      <c r="G438" s="57">
        <v>1</v>
      </c>
      <c r="H438" s="57">
        <v>65300</v>
      </c>
      <c r="I438" s="67">
        <v>65300</v>
      </c>
      <c r="J438" s="57">
        <v>1</v>
      </c>
      <c r="K438" s="57">
        <v>0</v>
      </c>
      <c r="L438" s="67" t="s">
        <v>2193</v>
      </c>
      <c r="M438" s="57">
        <v>0</v>
      </c>
      <c r="N438" s="67" t="s">
        <v>2193</v>
      </c>
      <c r="O438" s="57">
        <v>65300</v>
      </c>
      <c r="P438" s="57">
        <v>65300</v>
      </c>
      <c r="Q438" s="60"/>
    </row>
    <row r="439" spans="1:31" ht="23.25" customHeight="1" x14ac:dyDescent="0.15">
      <c r="A439" s="9" t="s">
        <v>919</v>
      </c>
      <c r="B439" s="9" t="s">
        <v>1338</v>
      </c>
      <c r="C439" s="148" t="s">
        <v>676</v>
      </c>
      <c r="D439" s="56" t="s">
        <v>70</v>
      </c>
      <c r="E439" s="62" t="s">
        <v>677</v>
      </c>
      <c r="F439" s="58" t="s">
        <v>678</v>
      </c>
      <c r="G439" s="57">
        <v>0.2</v>
      </c>
      <c r="H439" s="57">
        <v>0</v>
      </c>
      <c r="I439" s="67" t="s">
        <v>2193</v>
      </c>
      <c r="J439" s="57">
        <v>0.2</v>
      </c>
      <c r="K439" s="57">
        <v>268915</v>
      </c>
      <c r="L439" s="67">
        <v>53783</v>
      </c>
      <c r="M439" s="57">
        <v>0</v>
      </c>
      <c r="N439" s="67" t="s">
        <v>2193</v>
      </c>
      <c r="O439" s="57">
        <v>268915</v>
      </c>
      <c r="P439" s="57">
        <v>53783</v>
      </c>
      <c r="Q439" s="60"/>
      <c r="AE439" s="2">
        <f>L439</f>
        <v>53783</v>
      </c>
    </row>
    <row r="440" spans="1:31" ht="23.25" customHeight="1" x14ac:dyDescent="0.15">
      <c r="A440" s="9" t="s">
        <v>1649</v>
      </c>
      <c r="B440" s="9" t="s">
        <v>1338</v>
      </c>
      <c r="C440" s="148" t="s">
        <v>1650</v>
      </c>
      <c r="D440" s="56" t="s">
        <v>1651</v>
      </c>
      <c r="E440" s="62" t="s">
        <v>1652</v>
      </c>
      <c r="F440" s="58" t="s">
        <v>616</v>
      </c>
      <c r="G440" s="57">
        <v>1</v>
      </c>
      <c r="H440" s="57">
        <v>1613.4000000000015</v>
      </c>
      <c r="I440" s="67">
        <v>1613.4000000000015</v>
      </c>
      <c r="J440" s="57">
        <v>1</v>
      </c>
      <c r="K440" s="57"/>
      <c r="L440" s="67" t="s">
        <v>2193</v>
      </c>
      <c r="M440" s="57"/>
      <c r="N440" s="67" t="s">
        <v>2193</v>
      </c>
      <c r="O440" s="57">
        <v>1613.4000000000015</v>
      </c>
      <c r="P440" s="57">
        <v>1613.4000000000015</v>
      </c>
      <c r="Q440" s="60"/>
    </row>
    <row r="441" spans="1:31" ht="23.25" customHeight="1" x14ac:dyDescent="0.15">
      <c r="B441" s="9" t="s">
        <v>1646</v>
      </c>
      <c r="C441" s="148"/>
      <c r="D441" s="56" t="s">
        <v>1647</v>
      </c>
      <c r="E441" s="62"/>
      <c r="F441" s="58"/>
      <c r="G441" s="57"/>
      <c r="H441" s="57"/>
      <c r="I441" s="67">
        <v>66913</v>
      </c>
      <c r="J441" s="57"/>
      <c r="K441" s="57"/>
      <c r="L441" s="67">
        <v>53783</v>
      </c>
      <c r="M441" s="57"/>
      <c r="N441" s="67">
        <v>0</v>
      </c>
      <c r="O441" s="57" t="s">
        <v>2193</v>
      </c>
      <c r="P441" s="57">
        <v>120696</v>
      </c>
      <c r="Q441" s="60"/>
      <c r="AC441" s="2">
        <f>TRUNC(AE441*옵션!$B$36/100,1)</f>
        <v>1613.4</v>
      </c>
      <c r="AD441" s="2">
        <f>TRUNC(SUM(L437:L439))</f>
        <v>53783</v>
      </c>
      <c r="AE441" s="2">
        <f>TRUNC(SUM(AE437:AE440))</f>
        <v>53783</v>
      </c>
    </row>
    <row r="442" spans="1:31" ht="23.25" customHeight="1" x14ac:dyDescent="0.15">
      <c r="C442" s="148"/>
      <c r="D442" s="56"/>
      <c r="E442" s="62"/>
      <c r="F442" s="58"/>
      <c r="G442" s="57"/>
      <c r="H442" s="57"/>
      <c r="I442" s="67"/>
      <c r="J442" s="57"/>
      <c r="K442" s="57"/>
      <c r="L442" s="67"/>
      <c r="M442" s="57"/>
      <c r="N442" s="67"/>
      <c r="O442" s="57"/>
      <c r="P442" s="57"/>
      <c r="Q442" s="60"/>
    </row>
    <row r="443" spans="1:31" ht="23.25" customHeight="1" x14ac:dyDescent="0.15">
      <c r="A443" s="9" t="s">
        <v>1833</v>
      </c>
      <c r="B443" s="9" t="s">
        <v>1674</v>
      </c>
      <c r="C443" s="148" t="s">
        <v>1834</v>
      </c>
      <c r="D443" s="287" t="s">
        <v>1832</v>
      </c>
      <c r="E443" s="289"/>
      <c r="F443" s="58"/>
      <c r="G443" s="57"/>
      <c r="H443" s="57"/>
      <c r="I443" s="67"/>
      <c r="J443" s="57"/>
      <c r="K443" s="57"/>
      <c r="L443" s="67"/>
      <c r="M443" s="57"/>
      <c r="N443" s="67"/>
      <c r="O443" s="57"/>
      <c r="P443" s="57"/>
      <c r="Q443" s="60"/>
    </row>
    <row r="444" spans="1:31" ht="23.25" customHeight="1" x14ac:dyDescent="0.15">
      <c r="A444" s="9" t="s">
        <v>761</v>
      </c>
      <c r="B444" s="9" t="s">
        <v>1341</v>
      </c>
      <c r="C444" s="148" t="s">
        <v>272</v>
      </c>
      <c r="D444" s="56" t="s">
        <v>273</v>
      </c>
      <c r="E444" s="62" t="s">
        <v>274</v>
      </c>
      <c r="F444" s="58" t="s">
        <v>275</v>
      </c>
      <c r="G444" s="57">
        <v>1</v>
      </c>
      <c r="H444" s="57">
        <v>2690</v>
      </c>
      <c r="I444" s="67">
        <v>2690</v>
      </c>
      <c r="J444" s="57">
        <v>1</v>
      </c>
      <c r="K444" s="57">
        <v>0</v>
      </c>
      <c r="L444" s="67" t="s">
        <v>2193</v>
      </c>
      <c r="M444" s="57">
        <v>0</v>
      </c>
      <c r="N444" s="67" t="s">
        <v>2193</v>
      </c>
      <c r="O444" s="57">
        <v>2690</v>
      </c>
      <c r="P444" s="57">
        <v>2690</v>
      </c>
      <c r="Q444" s="60"/>
    </row>
    <row r="445" spans="1:31" ht="23.25" customHeight="1" x14ac:dyDescent="0.15">
      <c r="A445" s="9" t="s">
        <v>919</v>
      </c>
      <c r="B445" s="9" t="s">
        <v>1341</v>
      </c>
      <c r="C445" s="148" t="s">
        <v>676</v>
      </c>
      <c r="D445" s="56" t="s">
        <v>70</v>
      </c>
      <c r="E445" s="62" t="s">
        <v>677</v>
      </c>
      <c r="F445" s="58" t="s">
        <v>678</v>
      </c>
      <c r="G445" s="57">
        <v>0.04</v>
      </c>
      <c r="H445" s="57">
        <v>0</v>
      </c>
      <c r="I445" s="67" t="s">
        <v>2193</v>
      </c>
      <c r="J445" s="57">
        <v>0.04</v>
      </c>
      <c r="K445" s="57">
        <v>268915</v>
      </c>
      <c r="L445" s="67">
        <v>10756.6</v>
      </c>
      <c r="M445" s="57">
        <v>0</v>
      </c>
      <c r="N445" s="67" t="s">
        <v>2193</v>
      </c>
      <c r="O445" s="57">
        <v>268915</v>
      </c>
      <c r="P445" s="57">
        <v>10756.6</v>
      </c>
      <c r="Q445" s="60"/>
      <c r="AE445" s="2">
        <f>L445</f>
        <v>10756.6</v>
      </c>
    </row>
    <row r="446" spans="1:31" ht="23.25" customHeight="1" x14ac:dyDescent="0.15">
      <c r="A446" s="9" t="s">
        <v>1649</v>
      </c>
      <c r="B446" s="9" t="s">
        <v>1341</v>
      </c>
      <c r="C446" s="148" t="s">
        <v>1650</v>
      </c>
      <c r="D446" s="56" t="s">
        <v>1651</v>
      </c>
      <c r="E446" s="62" t="s">
        <v>1652</v>
      </c>
      <c r="F446" s="58" t="s">
        <v>616</v>
      </c>
      <c r="G446" s="57">
        <v>1</v>
      </c>
      <c r="H446" s="57">
        <v>322.60000000000036</v>
      </c>
      <c r="I446" s="67">
        <v>322.60000000000036</v>
      </c>
      <c r="J446" s="57">
        <v>1</v>
      </c>
      <c r="K446" s="57"/>
      <c r="L446" s="67" t="s">
        <v>2193</v>
      </c>
      <c r="M446" s="57"/>
      <c r="N446" s="67" t="s">
        <v>2193</v>
      </c>
      <c r="O446" s="57">
        <v>322.60000000000036</v>
      </c>
      <c r="P446" s="57">
        <v>322.60000000000036</v>
      </c>
      <c r="Q446" s="60"/>
    </row>
    <row r="447" spans="1:31" ht="23.25" customHeight="1" x14ac:dyDescent="0.15">
      <c r="B447" s="9" t="s">
        <v>1646</v>
      </c>
      <c r="C447" s="148"/>
      <c r="D447" s="56" t="s">
        <v>1647</v>
      </c>
      <c r="E447" s="62"/>
      <c r="F447" s="58"/>
      <c r="G447" s="57"/>
      <c r="H447" s="57"/>
      <c r="I447" s="67">
        <v>3012</v>
      </c>
      <c r="J447" s="57"/>
      <c r="K447" s="57"/>
      <c r="L447" s="67">
        <v>10756</v>
      </c>
      <c r="M447" s="57"/>
      <c r="N447" s="67">
        <v>0</v>
      </c>
      <c r="O447" s="57" t="s">
        <v>2193</v>
      </c>
      <c r="P447" s="57">
        <v>13768</v>
      </c>
      <c r="Q447" s="60"/>
      <c r="AC447" s="2">
        <f>TRUNC(AE447*옵션!$B$36/100,1)</f>
        <v>322.60000000000002</v>
      </c>
      <c r="AD447" s="2">
        <f>TRUNC(SUM(L443:L445))</f>
        <v>10756</v>
      </c>
      <c r="AE447" s="2">
        <f>TRUNC(SUM(AE443:AE446))</f>
        <v>10756</v>
      </c>
    </row>
    <row r="448" spans="1:31" ht="23.25" customHeight="1" x14ac:dyDescent="0.15">
      <c r="C448" s="148"/>
      <c r="D448" s="56"/>
      <c r="E448" s="62"/>
      <c r="F448" s="58"/>
      <c r="G448" s="57"/>
      <c r="H448" s="57"/>
      <c r="I448" s="67"/>
      <c r="J448" s="57"/>
      <c r="K448" s="57"/>
      <c r="L448" s="67"/>
      <c r="M448" s="57"/>
      <c r="N448" s="67"/>
      <c r="O448" s="57"/>
      <c r="P448" s="57"/>
      <c r="Q448" s="60"/>
    </row>
    <row r="449" spans="1:31" ht="23.25" customHeight="1" x14ac:dyDescent="0.15">
      <c r="A449" s="9" t="s">
        <v>1836</v>
      </c>
      <c r="B449" s="9" t="s">
        <v>1674</v>
      </c>
      <c r="C449" s="148" t="s">
        <v>1837</v>
      </c>
      <c r="D449" s="287" t="s">
        <v>1835</v>
      </c>
      <c r="E449" s="289"/>
      <c r="F449" s="58"/>
      <c r="G449" s="57"/>
      <c r="H449" s="57"/>
      <c r="I449" s="67"/>
      <c r="J449" s="57"/>
      <c r="K449" s="57"/>
      <c r="L449" s="67"/>
      <c r="M449" s="57"/>
      <c r="N449" s="67"/>
      <c r="O449" s="57"/>
      <c r="P449" s="57"/>
      <c r="Q449" s="60"/>
    </row>
    <row r="450" spans="1:31" ht="23.25" customHeight="1" x14ac:dyDescent="0.15">
      <c r="A450" s="9" t="s">
        <v>762</v>
      </c>
      <c r="B450" s="9" t="s">
        <v>1344</v>
      </c>
      <c r="C450" s="148" t="s">
        <v>276</v>
      </c>
      <c r="D450" s="56" t="s">
        <v>277</v>
      </c>
      <c r="E450" s="62" t="s">
        <v>278</v>
      </c>
      <c r="F450" s="58" t="s">
        <v>181</v>
      </c>
      <c r="G450" s="57">
        <v>1</v>
      </c>
      <c r="H450" s="57">
        <v>2734</v>
      </c>
      <c r="I450" s="67">
        <v>2734</v>
      </c>
      <c r="J450" s="57">
        <v>1</v>
      </c>
      <c r="K450" s="57">
        <v>0</v>
      </c>
      <c r="L450" s="67" t="s">
        <v>2193</v>
      </c>
      <c r="M450" s="57">
        <v>0</v>
      </c>
      <c r="N450" s="67" t="s">
        <v>2193</v>
      </c>
      <c r="O450" s="57">
        <v>2734</v>
      </c>
      <c r="P450" s="57">
        <v>2734</v>
      </c>
      <c r="Q450" s="60"/>
    </row>
    <row r="451" spans="1:31" ht="23.25" customHeight="1" x14ac:dyDescent="0.15">
      <c r="A451" s="9" t="s">
        <v>919</v>
      </c>
      <c r="B451" s="9" t="s">
        <v>1344</v>
      </c>
      <c r="C451" s="148" t="s">
        <v>676</v>
      </c>
      <c r="D451" s="56" t="s">
        <v>70</v>
      </c>
      <c r="E451" s="62" t="s">
        <v>677</v>
      </c>
      <c r="F451" s="58" t="s">
        <v>678</v>
      </c>
      <c r="G451" s="57">
        <v>0.17</v>
      </c>
      <c r="H451" s="57">
        <v>0</v>
      </c>
      <c r="I451" s="67" t="s">
        <v>2193</v>
      </c>
      <c r="J451" s="57">
        <v>0.17</v>
      </c>
      <c r="K451" s="57">
        <v>268915</v>
      </c>
      <c r="L451" s="67">
        <v>45715.5</v>
      </c>
      <c r="M451" s="57">
        <v>0</v>
      </c>
      <c r="N451" s="67" t="s">
        <v>2193</v>
      </c>
      <c r="O451" s="57">
        <v>268915</v>
      </c>
      <c r="P451" s="57">
        <v>45715.5</v>
      </c>
      <c r="Q451" s="60"/>
      <c r="AE451" s="2">
        <f>L451</f>
        <v>45715.5</v>
      </c>
    </row>
    <row r="452" spans="1:31" ht="23.25" customHeight="1" x14ac:dyDescent="0.15">
      <c r="A452" s="9" t="s">
        <v>1649</v>
      </c>
      <c r="B452" s="9" t="s">
        <v>1344</v>
      </c>
      <c r="C452" s="148" t="s">
        <v>1650</v>
      </c>
      <c r="D452" s="56" t="s">
        <v>1651</v>
      </c>
      <c r="E452" s="62" t="s">
        <v>1652</v>
      </c>
      <c r="F452" s="58" t="s">
        <v>616</v>
      </c>
      <c r="G452" s="57">
        <v>1</v>
      </c>
      <c r="H452" s="57">
        <v>1371.4000000000015</v>
      </c>
      <c r="I452" s="67">
        <v>1371.4000000000015</v>
      </c>
      <c r="J452" s="57">
        <v>1</v>
      </c>
      <c r="K452" s="57"/>
      <c r="L452" s="67" t="s">
        <v>2193</v>
      </c>
      <c r="M452" s="57"/>
      <c r="N452" s="67" t="s">
        <v>2193</v>
      </c>
      <c r="O452" s="57">
        <v>1371.4000000000015</v>
      </c>
      <c r="P452" s="57">
        <v>1371.4000000000015</v>
      </c>
      <c r="Q452" s="60"/>
    </row>
    <row r="453" spans="1:31" ht="23.25" customHeight="1" x14ac:dyDescent="0.15">
      <c r="B453" s="9" t="s">
        <v>1646</v>
      </c>
      <c r="C453" s="148"/>
      <c r="D453" s="56" t="s">
        <v>1647</v>
      </c>
      <c r="E453" s="62"/>
      <c r="F453" s="58"/>
      <c r="G453" s="57"/>
      <c r="H453" s="57"/>
      <c r="I453" s="67">
        <v>4105</v>
      </c>
      <c r="J453" s="57"/>
      <c r="K453" s="57"/>
      <c r="L453" s="67">
        <v>45715</v>
      </c>
      <c r="M453" s="57"/>
      <c r="N453" s="67">
        <v>0</v>
      </c>
      <c r="O453" s="57" t="s">
        <v>2193</v>
      </c>
      <c r="P453" s="57">
        <v>49820</v>
      </c>
      <c r="Q453" s="60"/>
      <c r="AC453" s="2">
        <f>TRUNC(AE453*옵션!$B$36/100,1)</f>
        <v>1371.4</v>
      </c>
      <c r="AD453" s="2">
        <f>TRUNC(SUM(L449:L451))</f>
        <v>45715</v>
      </c>
      <c r="AE453" s="2">
        <f>TRUNC(SUM(AE449:AE452))</f>
        <v>45715</v>
      </c>
    </row>
    <row r="454" spans="1:31" ht="23.25" customHeight="1" x14ac:dyDescent="0.15">
      <c r="C454" s="148"/>
      <c r="D454" s="56"/>
      <c r="E454" s="62"/>
      <c r="F454" s="58"/>
      <c r="G454" s="57"/>
      <c r="H454" s="57"/>
      <c r="I454" s="67"/>
      <c r="J454" s="57"/>
      <c r="K454" s="57"/>
      <c r="L454" s="67"/>
      <c r="M454" s="57"/>
      <c r="N454" s="67"/>
      <c r="O454" s="57"/>
      <c r="P454" s="57"/>
      <c r="Q454" s="60"/>
    </row>
    <row r="455" spans="1:31" ht="23.25" customHeight="1" x14ac:dyDescent="0.15">
      <c r="A455" s="9" t="s">
        <v>1839</v>
      </c>
      <c r="B455" s="9" t="s">
        <v>1674</v>
      </c>
      <c r="C455" s="148" t="s">
        <v>1840</v>
      </c>
      <c r="D455" s="287" t="s">
        <v>1838</v>
      </c>
      <c r="E455" s="289"/>
      <c r="F455" s="58"/>
      <c r="G455" s="57"/>
      <c r="H455" s="57"/>
      <c r="I455" s="67"/>
      <c r="J455" s="57"/>
      <c r="K455" s="57"/>
      <c r="L455" s="67"/>
      <c r="M455" s="57"/>
      <c r="N455" s="67"/>
      <c r="O455" s="57"/>
      <c r="P455" s="57"/>
      <c r="Q455" s="60"/>
    </row>
    <row r="456" spans="1:31" ht="23.25" customHeight="1" x14ac:dyDescent="0.15">
      <c r="A456" s="9" t="s">
        <v>763</v>
      </c>
      <c r="B456" s="9" t="s">
        <v>1347</v>
      </c>
      <c r="C456" s="148" t="s">
        <v>279</v>
      </c>
      <c r="D456" s="56" t="s">
        <v>280</v>
      </c>
      <c r="E456" s="62" t="s">
        <v>281</v>
      </c>
      <c r="F456" s="58" t="s">
        <v>132</v>
      </c>
      <c r="G456" s="57">
        <v>1.05</v>
      </c>
      <c r="H456" s="57">
        <v>3200</v>
      </c>
      <c r="I456" s="67">
        <v>3360</v>
      </c>
      <c r="J456" s="57">
        <v>1</v>
      </c>
      <c r="K456" s="57">
        <v>0</v>
      </c>
      <c r="L456" s="67" t="s">
        <v>2193</v>
      </c>
      <c r="M456" s="57">
        <v>0</v>
      </c>
      <c r="N456" s="67" t="s">
        <v>2193</v>
      </c>
      <c r="O456" s="57">
        <v>3200</v>
      </c>
      <c r="P456" s="57">
        <v>3360</v>
      </c>
      <c r="Q456" s="60"/>
    </row>
    <row r="457" spans="1:31" ht="23.25" customHeight="1" x14ac:dyDescent="0.15">
      <c r="A457" s="9" t="s">
        <v>919</v>
      </c>
      <c r="B457" s="9" t="s">
        <v>1347</v>
      </c>
      <c r="C457" s="148" t="s">
        <v>676</v>
      </c>
      <c r="D457" s="56" t="s">
        <v>70</v>
      </c>
      <c r="E457" s="62" t="s">
        <v>677</v>
      </c>
      <c r="F457" s="58" t="s">
        <v>678</v>
      </c>
      <c r="G457" s="57">
        <v>0.3</v>
      </c>
      <c r="H457" s="57">
        <v>0</v>
      </c>
      <c r="I457" s="67" t="s">
        <v>2193</v>
      </c>
      <c r="J457" s="57">
        <v>0.3</v>
      </c>
      <c r="K457" s="57">
        <v>268915</v>
      </c>
      <c r="L457" s="67">
        <v>80674.5</v>
      </c>
      <c r="M457" s="57">
        <v>0</v>
      </c>
      <c r="N457" s="67" t="s">
        <v>2193</v>
      </c>
      <c r="O457" s="57">
        <v>268915</v>
      </c>
      <c r="P457" s="57">
        <v>80674.5</v>
      </c>
      <c r="Q457" s="60"/>
      <c r="AE457" s="2">
        <f>L457</f>
        <v>80674.5</v>
      </c>
    </row>
    <row r="458" spans="1:31" ht="23.25" customHeight="1" x14ac:dyDescent="0.15">
      <c r="A458" s="9" t="s">
        <v>1649</v>
      </c>
      <c r="B458" s="9" t="s">
        <v>1347</v>
      </c>
      <c r="C458" s="148" t="s">
        <v>1650</v>
      </c>
      <c r="D458" s="56" t="s">
        <v>1651</v>
      </c>
      <c r="E458" s="62" t="s">
        <v>1652</v>
      </c>
      <c r="F458" s="58" t="s">
        <v>616</v>
      </c>
      <c r="G458" s="57">
        <v>1</v>
      </c>
      <c r="H458" s="57">
        <v>2420.1999999999971</v>
      </c>
      <c r="I458" s="67">
        <v>2420.1999999999971</v>
      </c>
      <c r="J458" s="57">
        <v>1</v>
      </c>
      <c r="K458" s="57"/>
      <c r="L458" s="67" t="s">
        <v>2193</v>
      </c>
      <c r="M458" s="57"/>
      <c r="N458" s="67" t="s">
        <v>2193</v>
      </c>
      <c r="O458" s="57">
        <v>2420.1999999999971</v>
      </c>
      <c r="P458" s="57">
        <v>2420.1999999999971</v>
      </c>
      <c r="Q458" s="60"/>
    </row>
    <row r="459" spans="1:31" ht="23.25" customHeight="1" x14ac:dyDescent="0.15">
      <c r="B459" s="9" t="s">
        <v>1646</v>
      </c>
      <c r="C459" s="148"/>
      <c r="D459" s="56" t="s">
        <v>1647</v>
      </c>
      <c r="E459" s="62"/>
      <c r="F459" s="58"/>
      <c r="G459" s="57"/>
      <c r="H459" s="57"/>
      <c r="I459" s="67">
        <v>5780</v>
      </c>
      <c r="J459" s="57"/>
      <c r="K459" s="57"/>
      <c r="L459" s="67">
        <v>80674</v>
      </c>
      <c r="M459" s="57"/>
      <c r="N459" s="67">
        <v>0</v>
      </c>
      <c r="O459" s="57" t="s">
        <v>2193</v>
      </c>
      <c r="P459" s="57">
        <v>86454</v>
      </c>
      <c r="Q459" s="60"/>
      <c r="AC459" s="2">
        <f>TRUNC(AE459*옵션!$B$36/100,1)</f>
        <v>2420.1999999999998</v>
      </c>
      <c r="AD459" s="2">
        <f>TRUNC(SUM(L455:L457))</f>
        <v>80674</v>
      </c>
      <c r="AE459" s="2">
        <f>TRUNC(SUM(AE455:AE458))</f>
        <v>80674</v>
      </c>
    </row>
    <row r="460" spans="1:31" ht="23.25" customHeight="1" x14ac:dyDescent="0.15">
      <c r="C460" s="148"/>
      <c r="D460" s="56"/>
      <c r="E460" s="62"/>
      <c r="F460" s="58"/>
      <c r="G460" s="57"/>
      <c r="H460" s="57"/>
      <c r="I460" s="67"/>
      <c r="J460" s="57"/>
      <c r="K460" s="57"/>
      <c r="L460" s="67"/>
      <c r="M460" s="57"/>
      <c r="N460" s="67"/>
      <c r="O460" s="57"/>
      <c r="P460" s="57"/>
      <c r="Q460" s="60"/>
    </row>
    <row r="461" spans="1:31" ht="23.25" customHeight="1" x14ac:dyDescent="0.15">
      <c r="A461" s="9" t="s">
        <v>1842</v>
      </c>
      <c r="B461" s="9" t="s">
        <v>1674</v>
      </c>
      <c r="C461" s="148" t="s">
        <v>1843</v>
      </c>
      <c r="D461" s="287" t="s">
        <v>1841</v>
      </c>
      <c r="E461" s="289"/>
      <c r="F461" s="58"/>
      <c r="G461" s="57"/>
      <c r="H461" s="57"/>
      <c r="I461" s="67"/>
      <c r="J461" s="57"/>
      <c r="K461" s="57"/>
      <c r="L461" s="67"/>
      <c r="M461" s="57"/>
      <c r="N461" s="67"/>
      <c r="O461" s="57"/>
      <c r="P461" s="57"/>
      <c r="Q461" s="60"/>
    </row>
    <row r="462" spans="1:31" ht="23.25" customHeight="1" x14ac:dyDescent="0.15">
      <c r="A462" s="9" t="s">
        <v>768</v>
      </c>
      <c r="B462" s="9" t="s">
        <v>1351</v>
      </c>
      <c r="C462" s="148" t="s">
        <v>293</v>
      </c>
      <c r="D462" s="56" t="s">
        <v>280</v>
      </c>
      <c r="E462" s="62" t="s">
        <v>294</v>
      </c>
      <c r="F462" s="58" t="s">
        <v>181</v>
      </c>
      <c r="G462" s="57">
        <v>1</v>
      </c>
      <c r="H462" s="57">
        <v>1400</v>
      </c>
      <c r="I462" s="67">
        <v>1400</v>
      </c>
      <c r="J462" s="57">
        <v>1</v>
      </c>
      <c r="K462" s="57">
        <v>0</v>
      </c>
      <c r="L462" s="67" t="s">
        <v>2193</v>
      </c>
      <c r="M462" s="57">
        <v>0</v>
      </c>
      <c r="N462" s="67" t="s">
        <v>2193</v>
      </c>
      <c r="O462" s="57">
        <v>1400</v>
      </c>
      <c r="P462" s="57">
        <v>1400</v>
      </c>
      <c r="Q462" s="60"/>
    </row>
    <row r="463" spans="1:31" ht="23.25" customHeight="1" x14ac:dyDescent="0.15">
      <c r="A463" s="9" t="s">
        <v>919</v>
      </c>
      <c r="B463" s="9" t="s">
        <v>1351</v>
      </c>
      <c r="C463" s="148" t="s">
        <v>676</v>
      </c>
      <c r="D463" s="56" t="s">
        <v>70</v>
      </c>
      <c r="E463" s="62" t="s">
        <v>677</v>
      </c>
      <c r="F463" s="58" t="s">
        <v>678</v>
      </c>
      <c r="G463" s="57">
        <v>0.04</v>
      </c>
      <c r="H463" s="57">
        <v>0</v>
      </c>
      <c r="I463" s="67" t="s">
        <v>2193</v>
      </c>
      <c r="J463" s="57">
        <v>0.04</v>
      </c>
      <c r="K463" s="57">
        <v>268915</v>
      </c>
      <c r="L463" s="67">
        <v>10756.6</v>
      </c>
      <c r="M463" s="57">
        <v>0</v>
      </c>
      <c r="N463" s="67" t="s">
        <v>2193</v>
      </c>
      <c r="O463" s="57">
        <v>268915</v>
      </c>
      <c r="P463" s="57">
        <v>10756.6</v>
      </c>
      <c r="Q463" s="60"/>
      <c r="AE463" s="2">
        <f>L463</f>
        <v>10756.6</v>
      </c>
    </row>
    <row r="464" spans="1:31" ht="23.25" customHeight="1" x14ac:dyDescent="0.15">
      <c r="A464" s="9" t="s">
        <v>1649</v>
      </c>
      <c r="B464" s="9" t="s">
        <v>1351</v>
      </c>
      <c r="C464" s="148" t="s">
        <v>1650</v>
      </c>
      <c r="D464" s="56" t="s">
        <v>1651</v>
      </c>
      <c r="E464" s="62" t="s">
        <v>1652</v>
      </c>
      <c r="F464" s="58" t="s">
        <v>616</v>
      </c>
      <c r="G464" s="57">
        <v>1</v>
      </c>
      <c r="H464" s="57">
        <v>322.60000000000036</v>
      </c>
      <c r="I464" s="67">
        <v>322.60000000000036</v>
      </c>
      <c r="J464" s="57">
        <v>1</v>
      </c>
      <c r="K464" s="57"/>
      <c r="L464" s="67" t="s">
        <v>2193</v>
      </c>
      <c r="M464" s="57"/>
      <c r="N464" s="67" t="s">
        <v>2193</v>
      </c>
      <c r="O464" s="57">
        <v>322.60000000000036</v>
      </c>
      <c r="P464" s="57">
        <v>322.60000000000036</v>
      </c>
      <c r="Q464" s="60"/>
    </row>
    <row r="465" spans="1:31" ht="23.25" customHeight="1" x14ac:dyDescent="0.15">
      <c r="B465" s="9" t="s">
        <v>1646</v>
      </c>
      <c r="C465" s="148"/>
      <c r="D465" s="56" t="s">
        <v>1647</v>
      </c>
      <c r="E465" s="62"/>
      <c r="F465" s="58"/>
      <c r="G465" s="57"/>
      <c r="H465" s="57"/>
      <c r="I465" s="67">
        <v>1722</v>
      </c>
      <c r="J465" s="57"/>
      <c r="K465" s="57"/>
      <c r="L465" s="67">
        <v>10756</v>
      </c>
      <c r="M465" s="57"/>
      <c r="N465" s="67">
        <v>0</v>
      </c>
      <c r="O465" s="57" t="s">
        <v>2193</v>
      </c>
      <c r="P465" s="57">
        <v>12478</v>
      </c>
      <c r="Q465" s="60"/>
      <c r="AC465" s="2">
        <f>TRUNC(AE465*옵션!$B$36/100,1)</f>
        <v>322.60000000000002</v>
      </c>
      <c r="AD465" s="2">
        <f>TRUNC(SUM(L461:L463))</f>
        <v>10756</v>
      </c>
      <c r="AE465" s="2">
        <f>TRUNC(SUM(AE461:AE464))</f>
        <v>10756</v>
      </c>
    </row>
    <row r="466" spans="1:31" ht="23.25" customHeight="1" x14ac:dyDescent="0.15">
      <c r="C466" s="148"/>
      <c r="D466" s="56"/>
      <c r="E466" s="62"/>
      <c r="F466" s="58"/>
      <c r="G466" s="57"/>
      <c r="H466" s="57"/>
      <c r="I466" s="67"/>
      <c r="J466" s="57"/>
      <c r="K466" s="57"/>
      <c r="L466" s="67"/>
      <c r="M466" s="57"/>
      <c r="N466" s="67"/>
      <c r="O466" s="57"/>
      <c r="P466" s="57"/>
      <c r="Q466" s="60"/>
    </row>
    <row r="467" spans="1:31" ht="23.25" customHeight="1" x14ac:dyDescent="0.15">
      <c r="A467" s="9" t="s">
        <v>1845</v>
      </c>
      <c r="B467" s="9" t="s">
        <v>1674</v>
      </c>
      <c r="C467" s="148" t="s">
        <v>1846</v>
      </c>
      <c r="D467" s="287" t="s">
        <v>1844</v>
      </c>
      <c r="E467" s="289"/>
      <c r="F467" s="58"/>
      <c r="G467" s="57"/>
      <c r="H467" s="57"/>
      <c r="I467" s="67"/>
      <c r="J467" s="57"/>
      <c r="K467" s="57"/>
      <c r="L467" s="67"/>
      <c r="M467" s="57"/>
      <c r="N467" s="67"/>
      <c r="O467" s="57"/>
      <c r="P467" s="57"/>
      <c r="Q467" s="60"/>
    </row>
    <row r="468" spans="1:31" ht="23.25" customHeight="1" x14ac:dyDescent="0.15">
      <c r="A468" s="9" t="s">
        <v>770</v>
      </c>
      <c r="B468" s="9" t="s">
        <v>1354</v>
      </c>
      <c r="C468" s="148" t="s">
        <v>297</v>
      </c>
      <c r="D468" s="56" t="s">
        <v>280</v>
      </c>
      <c r="E468" s="62" t="s">
        <v>298</v>
      </c>
      <c r="F468" s="58" t="s">
        <v>181</v>
      </c>
      <c r="G468" s="57">
        <v>1</v>
      </c>
      <c r="H468" s="57">
        <v>3470</v>
      </c>
      <c r="I468" s="67">
        <v>3470</v>
      </c>
      <c r="J468" s="57">
        <v>1</v>
      </c>
      <c r="K468" s="57">
        <v>0</v>
      </c>
      <c r="L468" s="67" t="s">
        <v>2193</v>
      </c>
      <c r="M468" s="57">
        <v>0</v>
      </c>
      <c r="N468" s="67" t="s">
        <v>2193</v>
      </c>
      <c r="O468" s="57">
        <v>3470</v>
      </c>
      <c r="P468" s="57">
        <v>3470</v>
      </c>
      <c r="Q468" s="60"/>
    </row>
    <row r="469" spans="1:31" ht="23.25" customHeight="1" x14ac:dyDescent="0.15">
      <c r="A469" s="9" t="s">
        <v>919</v>
      </c>
      <c r="B469" s="9" t="s">
        <v>1354</v>
      </c>
      <c r="C469" s="148" t="s">
        <v>676</v>
      </c>
      <c r="D469" s="56" t="s">
        <v>70</v>
      </c>
      <c r="E469" s="62" t="s">
        <v>677</v>
      </c>
      <c r="F469" s="58" t="s">
        <v>678</v>
      </c>
      <c r="G469" s="57">
        <v>0.04</v>
      </c>
      <c r="H469" s="57">
        <v>0</v>
      </c>
      <c r="I469" s="67" t="s">
        <v>2193</v>
      </c>
      <c r="J469" s="57">
        <v>0.04</v>
      </c>
      <c r="K469" s="57">
        <v>268915</v>
      </c>
      <c r="L469" s="67">
        <v>10756.6</v>
      </c>
      <c r="M469" s="57">
        <v>0</v>
      </c>
      <c r="N469" s="67" t="s">
        <v>2193</v>
      </c>
      <c r="O469" s="57">
        <v>268915</v>
      </c>
      <c r="P469" s="57">
        <v>10756.6</v>
      </c>
      <c r="Q469" s="60"/>
      <c r="AE469" s="2">
        <f>L469</f>
        <v>10756.6</v>
      </c>
    </row>
    <row r="470" spans="1:31" ht="23.25" customHeight="1" x14ac:dyDescent="0.15">
      <c r="A470" s="9" t="s">
        <v>1649</v>
      </c>
      <c r="B470" s="9" t="s">
        <v>1354</v>
      </c>
      <c r="C470" s="148" t="s">
        <v>1650</v>
      </c>
      <c r="D470" s="56" t="s">
        <v>1651</v>
      </c>
      <c r="E470" s="62" t="s">
        <v>1652</v>
      </c>
      <c r="F470" s="58" t="s">
        <v>616</v>
      </c>
      <c r="G470" s="57">
        <v>1</v>
      </c>
      <c r="H470" s="57">
        <v>322.60000000000036</v>
      </c>
      <c r="I470" s="67">
        <v>322.60000000000036</v>
      </c>
      <c r="J470" s="57">
        <v>1</v>
      </c>
      <c r="K470" s="57"/>
      <c r="L470" s="67" t="s">
        <v>2193</v>
      </c>
      <c r="M470" s="57"/>
      <c r="N470" s="67" t="s">
        <v>2193</v>
      </c>
      <c r="O470" s="57">
        <v>322.60000000000036</v>
      </c>
      <c r="P470" s="57">
        <v>322.60000000000036</v>
      </c>
      <c r="Q470" s="60"/>
    </row>
    <row r="471" spans="1:31" ht="23.25" customHeight="1" x14ac:dyDescent="0.15">
      <c r="B471" s="9" t="s">
        <v>1646</v>
      </c>
      <c r="C471" s="148"/>
      <c r="D471" s="56" t="s">
        <v>1647</v>
      </c>
      <c r="E471" s="62"/>
      <c r="F471" s="58"/>
      <c r="G471" s="57"/>
      <c r="H471" s="57"/>
      <c r="I471" s="67">
        <v>3792</v>
      </c>
      <c r="J471" s="57"/>
      <c r="K471" s="57"/>
      <c r="L471" s="67">
        <v>10756</v>
      </c>
      <c r="M471" s="57"/>
      <c r="N471" s="67">
        <v>0</v>
      </c>
      <c r="O471" s="57" t="s">
        <v>2193</v>
      </c>
      <c r="P471" s="57">
        <v>14548</v>
      </c>
      <c r="Q471" s="60"/>
      <c r="AC471" s="2">
        <f>TRUNC(AE471*옵션!$B$36/100,1)</f>
        <v>322.60000000000002</v>
      </c>
      <c r="AD471" s="2">
        <f>TRUNC(SUM(L467:L469))</f>
        <v>10756</v>
      </c>
      <c r="AE471" s="2">
        <f>TRUNC(SUM(AE467:AE470))</f>
        <v>10756</v>
      </c>
    </row>
    <row r="472" spans="1:31" ht="23.25" customHeight="1" x14ac:dyDescent="0.15">
      <c r="C472" s="148"/>
      <c r="D472" s="56"/>
      <c r="E472" s="62"/>
      <c r="F472" s="58"/>
      <c r="G472" s="57"/>
      <c r="H472" s="57"/>
      <c r="I472" s="67"/>
      <c r="J472" s="57"/>
      <c r="K472" s="57"/>
      <c r="L472" s="67"/>
      <c r="M472" s="57"/>
      <c r="N472" s="67"/>
      <c r="O472" s="57"/>
      <c r="P472" s="57"/>
      <c r="Q472" s="60"/>
    </row>
    <row r="473" spans="1:31" ht="23.25" customHeight="1" x14ac:dyDescent="0.15">
      <c r="A473" s="9" t="s">
        <v>1848</v>
      </c>
      <c r="B473" s="9" t="s">
        <v>1674</v>
      </c>
      <c r="C473" s="148" t="s">
        <v>1849</v>
      </c>
      <c r="D473" s="287" t="s">
        <v>1847</v>
      </c>
      <c r="E473" s="289"/>
      <c r="F473" s="58"/>
      <c r="G473" s="57"/>
      <c r="H473" s="57"/>
      <c r="I473" s="67"/>
      <c r="J473" s="57"/>
      <c r="K473" s="57"/>
      <c r="L473" s="67"/>
      <c r="M473" s="57"/>
      <c r="N473" s="67"/>
      <c r="O473" s="57"/>
      <c r="P473" s="57"/>
      <c r="Q473" s="60"/>
    </row>
    <row r="474" spans="1:31" ht="23.25" customHeight="1" x14ac:dyDescent="0.15">
      <c r="A474" s="9" t="s">
        <v>771</v>
      </c>
      <c r="B474" s="9" t="s">
        <v>1357</v>
      </c>
      <c r="C474" s="148" t="s">
        <v>299</v>
      </c>
      <c r="D474" s="56" t="s">
        <v>300</v>
      </c>
      <c r="E474" s="62" t="s">
        <v>301</v>
      </c>
      <c r="F474" s="58" t="s">
        <v>132</v>
      </c>
      <c r="G474" s="57">
        <v>1.05</v>
      </c>
      <c r="H474" s="57">
        <v>12968</v>
      </c>
      <c r="I474" s="67">
        <v>13616.4</v>
      </c>
      <c r="J474" s="57">
        <v>1</v>
      </c>
      <c r="K474" s="57">
        <v>0</v>
      </c>
      <c r="L474" s="67" t="s">
        <v>2193</v>
      </c>
      <c r="M474" s="57">
        <v>0</v>
      </c>
      <c r="N474" s="67" t="s">
        <v>2193</v>
      </c>
      <c r="O474" s="57">
        <v>12968</v>
      </c>
      <c r="P474" s="57">
        <v>13616.4</v>
      </c>
      <c r="Q474" s="60"/>
      <c r="R474" s="2" t="s">
        <v>1669</v>
      </c>
    </row>
    <row r="475" spans="1:31" ht="23.25" customHeight="1" x14ac:dyDescent="0.15">
      <c r="A475" s="9" t="s">
        <v>919</v>
      </c>
      <c r="B475" s="9" t="s">
        <v>1357</v>
      </c>
      <c r="C475" s="148" t="s">
        <v>676</v>
      </c>
      <c r="D475" s="56" t="s">
        <v>70</v>
      </c>
      <c r="E475" s="62" t="s">
        <v>677</v>
      </c>
      <c r="F475" s="58" t="s">
        <v>678</v>
      </c>
      <c r="G475" s="57">
        <v>0.23</v>
      </c>
      <c r="H475" s="57">
        <v>0</v>
      </c>
      <c r="I475" s="67" t="s">
        <v>2193</v>
      </c>
      <c r="J475" s="57">
        <v>0.23</v>
      </c>
      <c r="K475" s="57">
        <v>268915</v>
      </c>
      <c r="L475" s="67">
        <v>61850.400000000001</v>
      </c>
      <c r="M475" s="57">
        <v>0</v>
      </c>
      <c r="N475" s="67" t="s">
        <v>2193</v>
      </c>
      <c r="O475" s="57">
        <v>268915</v>
      </c>
      <c r="P475" s="57">
        <v>61850.400000000001</v>
      </c>
      <c r="Q475" s="60"/>
      <c r="AE475" s="2">
        <f>L475</f>
        <v>61850.400000000001</v>
      </c>
    </row>
    <row r="476" spans="1:31" ht="23.25" customHeight="1" x14ac:dyDescent="0.15">
      <c r="A476" s="9" t="s">
        <v>1649</v>
      </c>
      <c r="B476" s="9" t="s">
        <v>1357</v>
      </c>
      <c r="C476" s="148" t="s">
        <v>1650</v>
      </c>
      <c r="D476" s="56" t="s">
        <v>1651</v>
      </c>
      <c r="E476" s="62" t="s">
        <v>1652</v>
      </c>
      <c r="F476" s="58" t="s">
        <v>616</v>
      </c>
      <c r="G476" s="57">
        <v>1</v>
      </c>
      <c r="H476" s="57">
        <v>1855.5</v>
      </c>
      <c r="I476" s="67">
        <v>1855.5</v>
      </c>
      <c r="J476" s="57">
        <v>1</v>
      </c>
      <c r="K476" s="57"/>
      <c r="L476" s="67" t="s">
        <v>2193</v>
      </c>
      <c r="M476" s="57"/>
      <c r="N476" s="67" t="s">
        <v>2193</v>
      </c>
      <c r="O476" s="57">
        <v>1855.5</v>
      </c>
      <c r="P476" s="57">
        <v>1855.5</v>
      </c>
      <c r="Q476" s="60"/>
    </row>
    <row r="477" spans="1:31" ht="23.25" customHeight="1" x14ac:dyDescent="0.15">
      <c r="B477" s="9" t="s">
        <v>1646</v>
      </c>
      <c r="C477" s="148"/>
      <c r="D477" s="56" t="s">
        <v>1647</v>
      </c>
      <c r="E477" s="62"/>
      <c r="F477" s="58"/>
      <c r="G477" s="57"/>
      <c r="H477" s="57"/>
      <c r="I477" s="67">
        <v>15471</v>
      </c>
      <c r="J477" s="57"/>
      <c r="K477" s="57"/>
      <c r="L477" s="67">
        <v>61850</v>
      </c>
      <c r="M477" s="57"/>
      <c r="N477" s="67">
        <v>0</v>
      </c>
      <c r="O477" s="57" t="s">
        <v>2193</v>
      </c>
      <c r="P477" s="57">
        <v>77321</v>
      </c>
      <c r="Q477" s="60"/>
      <c r="AC477" s="2">
        <f>TRUNC(AE477*옵션!$B$36/100,1)</f>
        <v>1855.5</v>
      </c>
      <c r="AD477" s="2">
        <f>TRUNC(SUM(L473:L475))</f>
        <v>61850</v>
      </c>
      <c r="AE477" s="2">
        <f>TRUNC(SUM(AE473:AE476))</f>
        <v>61850</v>
      </c>
    </row>
    <row r="478" spans="1:31" ht="23.25" customHeight="1" x14ac:dyDescent="0.15">
      <c r="C478" s="148"/>
      <c r="D478" s="56"/>
      <c r="E478" s="62"/>
      <c r="F478" s="58"/>
      <c r="G478" s="57"/>
      <c r="H478" s="57"/>
      <c r="I478" s="67"/>
      <c r="J478" s="57"/>
      <c r="K478" s="57"/>
      <c r="L478" s="67"/>
      <c r="M478" s="57"/>
      <c r="N478" s="67"/>
      <c r="O478" s="57"/>
      <c r="P478" s="57"/>
      <c r="Q478" s="60"/>
    </row>
    <row r="479" spans="1:31" ht="23.25" customHeight="1" x14ac:dyDescent="0.15">
      <c r="A479" s="9" t="s">
        <v>1851</v>
      </c>
      <c r="B479" s="9" t="s">
        <v>1674</v>
      </c>
      <c r="C479" s="148" t="s">
        <v>1852</v>
      </c>
      <c r="D479" s="287" t="s">
        <v>1850</v>
      </c>
      <c r="E479" s="289"/>
      <c r="F479" s="58"/>
      <c r="G479" s="57"/>
      <c r="H479" s="57"/>
      <c r="I479" s="67"/>
      <c r="J479" s="57"/>
      <c r="K479" s="57"/>
      <c r="L479" s="67"/>
      <c r="M479" s="57"/>
      <c r="N479" s="67"/>
      <c r="O479" s="57"/>
      <c r="P479" s="57"/>
      <c r="Q479" s="60"/>
    </row>
    <row r="480" spans="1:31" ht="23.25" customHeight="1" x14ac:dyDescent="0.15">
      <c r="A480" s="9" t="s">
        <v>772</v>
      </c>
      <c r="B480" s="9" t="s">
        <v>1360</v>
      </c>
      <c r="C480" s="148" t="s">
        <v>305</v>
      </c>
      <c r="D480" s="56" t="s">
        <v>300</v>
      </c>
      <c r="E480" s="62" t="s">
        <v>306</v>
      </c>
      <c r="F480" s="58" t="s">
        <v>132</v>
      </c>
      <c r="G480" s="57">
        <v>1.05</v>
      </c>
      <c r="H480" s="57">
        <v>12934</v>
      </c>
      <c r="I480" s="67">
        <v>13580.7</v>
      </c>
      <c r="J480" s="57">
        <v>1</v>
      </c>
      <c r="K480" s="57">
        <v>0</v>
      </c>
      <c r="L480" s="67" t="s">
        <v>2193</v>
      </c>
      <c r="M480" s="57">
        <v>0</v>
      </c>
      <c r="N480" s="67" t="s">
        <v>2193</v>
      </c>
      <c r="O480" s="57">
        <v>12934</v>
      </c>
      <c r="P480" s="57">
        <v>13580.7</v>
      </c>
      <c r="Q480" s="60"/>
      <c r="R480" s="2" t="s">
        <v>1669</v>
      </c>
    </row>
    <row r="481" spans="1:31" ht="23.25" customHeight="1" x14ac:dyDescent="0.15">
      <c r="A481" s="9" t="s">
        <v>919</v>
      </c>
      <c r="B481" s="9" t="s">
        <v>1360</v>
      </c>
      <c r="C481" s="148" t="s">
        <v>676</v>
      </c>
      <c r="D481" s="56" t="s">
        <v>70</v>
      </c>
      <c r="E481" s="62" t="s">
        <v>677</v>
      </c>
      <c r="F481" s="58" t="s">
        <v>678</v>
      </c>
      <c r="G481" s="57">
        <v>0.3</v>
      </c>
      <c r="H481" s="57">
        <v>0</v>
      </c>
      <c r="I481" s="67" t="s">
        <v>2193</v>
      </c>
      <c r="J481" s="57">
        <v>0.3</v>
      </c>
      <c r="K481" s="57">
        <v>268915</v>
      </c>
      <c r="L481" s="67">
        <v>80674.5</v>
      </c>
      <c r="M481" s="57">
        <v>0</v>
      </c>
      <c r="N481" s="67" t="s">
        <v>2193</v>
      </c>
      <c r="O481" s="57">
        <v>268915</v>
      </c>
      <c r="P481" s="57">
        <v>80674.5</v>
      </c>
      <c r="Q481" s="60"/>
      <c r="AE481" s="2">
        <f>L481</f>
        <v>80674.5</v>
      </c>
    </row>
    <row r="482" spans="1:31" ht="23.25" customHeight="1" x14ac:dyDescent="0.15">
      <c r="A482" s="9" t="s">
        <v>1649</v>
      </c>
      <c r="B482" s="9" t="s">
        <v>1360</v>
      </c>
      <c r="C482" s="148" t="s">
        <v>1650</v>
      </c>
      <c r="D482" s="56" t="s">
        <v>1651</v>
      </c>
      <c r="E482" s="62" t="s">
        <v>1652</v>
      </c>
      <c r="F482" s="58" t="s">
        <v>616</v>
      </c>
      <c r="G482" s="57">
        <v>1</v>
      </c>
      <c r="H482" s="57">
        <v>2420.1999999999971</v>
      </c>
      <c r="I482" s="67">
        <v>2420.1999999999971</v>
      </c>
      <c r="J482" s="57">
        <v>1</v>
      </c>
      <c r="K482" s="57"/>
      <c r="L482" s="67" t="s">
        <v>2193</v>
      </c>
      <c r="M482" s="57"/>
      <c r="N482" s="67" t="s">
        <v>2193</v>
      </c>
      <c r="O482" s="57">
        <v>2420.1999999999971</v>
      </c>
      <c r="P482" s="57">
        <v>2420.1999999999971</v>
      </c>
      <c r="Q482" s="60"/>
    </row>
    <row r="483" spans="1:31" ht="23.25" customHeight="1" x14ac:dyDescent="0.15">
      <c r="B483" s="9" t="s">
        <v>1646</v>
      </c>
      <c r="C483" s="148"/>
      <c r="D483" s="56" t="s">
        <v>1647</v>
      </c>
      <c r="E483" s="62"/>
      <c r="F483" s="58"/>
      <c r="G483" s="57"/>
      <c r="H483" s="57"/>
      <c r="I483" s="67">
        <v>16000</v>
      </c>
      <c r="J483" s="57"/>
      <c r="K483" s="57"/>
      <c r="L483" s="67">
        <v>80674</v>
      </c>
      <c r="M483" s="57"/>
      <c r="N483" s="67">
        <v>0</v>
      </c>
      <c r="O483" s="57" t="s">
        <v>2193</v>
      </c>
      <c r="P483" s="57">
        <v>96674</v>
      </c>
      <c r="Q483" s="60"/>
      <c r="AC483" s="2">
        <f>TRUNC(AE483*옵션!$B$36/100,1)</f>
        <v>2420.1999999999998</v>
      </c>
      <c r="AD483" s="2">
        <f>TRUNC(SUM(L479:L481))</f>
        <v>80674</v>
      </c>
      <c r="AE483" s="2">
        <f>TRUNC(SUM(AE479:AE482))</f>
        <v>80674</v>
      </c>
    </row>
    <row r="484" spans="1:31" ht="23.25" customHeight="1" x14ac:dyDescent="0.15">
      <c r="C484" s="148"/>
      <c r="D484" s="56"/>
      <c r="E484" s="62"/>
      <c r="F484" s="58"/>
      <c r="G484" s="57"/>
      <c r="H484" s="57"/>
      <c r="I484" s="67"/>
      <c r="J484" s="57"/>
      <c r="K484" s="57"/>
      <c r="L484" s="67"/>
      <c r="M484" s="57"/>
      <c r="N484" s="67"/>
      <c r="O484" s="57"/>
      <c r="P484" s="57"/>
      <c r="Q484" s="60"/>
    </row>
    <row r="485" spans="1:31" ht="23.25" customHeight="1" x14ac:dyDescent="0.15">
      <c r="A485" s="9" t="s">
        <v>1854</v>
      </c>
      <c r="B485" s="9" t="s">
        <v>1674</v>
      </c>
      <c r="C485" s="148" t="s">
        <v>1855</v>
      </c>
      <c r="D485" s="287" t="s">
        <v>1853</v>
      </c>
      <c r="E485" s="289"/>
      <c r="F485" s="58"/>
      <c r="G485" s="57"/>
      <c r="H485" s="57"/>
      <c r="I485" s="67"/>
      <c r="J485" s="57"/>
      <c r="K485" s="57"/>
      <c r="L485" s="67"/>
      <c r="M485" s="57"/>
      <c r="N485" s="67"/>
      <c r="O485" s="57"/>
      <c r="P485" s="57"/>
      <c r="Q485" s="60"/>
    </row>
    <row r="486" spans="1:31" ht="23.25" customHeight="1" x14ac:dyDescent="0.15">
      <c r="A486" s="9" t="s">
        <v>773</v>
      </c>
      <c r="B486" s="9" t="s">
        <v>1363</v>
      </c>
      <c r="C486" s="148" t="s">
        <v>307</v>
      </c>
      <c r="D486" s="56" t="s">
        <v>300</v>
      </c>
      <c r="E486" s="62" t="s">
        <v>308</v>
      </c>
      <c r="F486" s="58" t="s">
        <v>132</v>
      </c>
      <c r="G486" s="57">
        <v>1.05</v>
      </c>
      <c r="H486" s="57">
        <v>25940</v>
      </c>
      <c r="I486" s="67">
        <v>27237</v>
      </c>
      <c r="J486" s="57">
        <v>1</v>
      </c>
      <c r="K486" s="57">
        <v>0</v>
      </c>
      <c r="L486" s="67" t="s">
        <v>2193</v>
      </c>
      <c r="M486" s="57">
        <v>0</v>
      </c>
      <c r="N486" s="67" t="s">
        <v>2193</v>
      </c>
      <c r="O486" s="57">
        <v>25940</v>
      </c>
      <c r="P486" s="57">
        <v>27237</v>
      </c>
      <c r="Q486" s="60"/>
    </row>
    <row r="487" spans="1:31" ht="23.25" customHeight="1" x14ac:dyDescent="0.15">
      <c r="A487" s="9" t="s">
        <v>919</v>
      </c>
      <c r="B487" s="9" t="s">
        <v>1363</v>
      </c>
      <c r="C487" s="148" t="s">
        <v>676</v>
      </c>
      <c r="D487" s="56" t="s">
        <v>70</v>
      </c>
      <c r="E487" s="62" t="s">
        <v>677</v>
      </c>
      <c r="F487" s="58" t="s">
        <v>678</v>
      </c>
      <c r="G487" s="57">
        <v>4.5999999999999999E-2</v>
      </c>
      <c r="H487" s="57">
        <v>0</v>
      </c>
      <c r="I487" s="67" t="s">
        <v>2193</v>
      </c>
      <c r="J487" s="57">
        <v>4.5999999999999999E-2</v>
      </c>
      <c r="K487" s="57">
        <v>268915</v>
      </c>
      <c r="L487" s="67">
        <v>12370</v>
      </c>
      <c r="M487" s="57">
        <v>0</v>
      </c>
      <c r="N487" s="67" t="s">
        <v>2193</v>
      </c>
      <c r="O487" s="57">
        <v>268915</v>
      </c>
      <c r="P487" s="57">
        <v>12370</v>
      </c>
      <c r="Q487" s="60"/>
      <c r="AE487" s="2">
        <f>L487</f>
        <v>12370</v>
      </c>
    </row>
    <row r="488" spans="1:31" ht="23.25" customHeight="1" x14ac:dyDescent="0.15">
      <c r="A488" s="9" t="s">
        <v>1649</v>
      </c>
      <c r="B488" s="9" t="s">
        <v>1363</v>
      </c>
      <c r="C488" s="148" t="s">
        <v>1650</v>
      </c>
      <c r="D488" s="56" t="s">
        <v>1651</v>
      </c>
      <c r="E488" s="62" t="s">
        <v>1652</v>
      </c>
      <c r="F488" s="58" t="s">
        <v>616</v>
      </c>
      <c r="G488" s="57">
        <v>1</v>
      </c>
      <c r="H488" s="57">
        <v>371.10000000000036</v>
      </c>
      <c r="I488" s="67">
        <v>371.10000000000036</v>
      </c>
      <c r="J488" s="57">
        <v>1</v>
      </c>
      <c r="K488" s="57"/>
      <c r="L488" s="67" t="s">
        <v>2193</v>
      </c>
      <c r="M488" s="57"/>
      <c r="N488" s="67" t="s">
        <v>2193</v>
      </c>
      <c r="O488" s="57">
        <v>371.10000000000036</v>
      </c>
      <c r="P488" s="57">
        <v>371.10000000000036</v>
      </c>
      <c r="Q488" s="60"/>
    </row>
    <row r="489" spans="1:31" ht="23.25" customHeight="1" x14ac:dyDescent="0.15">
      <c r="B489" s="9" t="s">
        <v>1646</v>
      </c>
      <c r="C489" s="148"/>
      <c r="D489" s="56" t="s">
        <v>1647</v>
      </c>
      <c r="E489" s="62"/>
      <c r="F489" s="58"/>
      <c r="G489" s="57"/>
      <c r="H489" s="57"/>
      <c r="I489" s="67">
        <v>27608</v>
      </c>
      <c r="J489" s="57"/>
      <c r="K489" s="57"/>
      <c r="L489" s="67">
        <v>12370</v>
      </c>
      <c r="M489" s="57"/>
      <c r="N489" s="67">
        <v>0</v>
      </c>
      <c r="O489" s="57" t="s">
        <v>2193</v>
      </c>
      <c r="P489" s="57">
        <v>39978</v>
      </c>
      <c r="Q489" s="60"/>
      <c r="AC489" s="2">
        <f>TRUNC(AE489*옵션!$B$36/100,1)</f>
        <v>371.1</v>
      </c>
      <c r="AD489" s="2">
        <f>TRUNC(SUM(L485:L487))</f>
        <v>12370</v>
      </c>
      <c r="AE489" s="2">
        <f>TRUNC(SUM(AE485:AE488))</f>
        <v>12370</v>
      </c>
    </row>
    <row r="490" spans="1:31" ht="23.25" customHeight="1" x14ac:dyDescent="0.15">
      <c r="C490" s="148"/>
      <c r="D490" s="56"/>
      <c r="E490" s="62"/>
      <c r="F490" s="58"/>
      <c r="G490" s="57"/>
      <c r="H490" s="57"/>
      <c r="I490" s="67"/>
      <c r="J490" s="57"/>
      <c r="K490" s="57"/>
      <c r="L490" s="67"/>
      <c r="M490" s="57"/>
      <c r="N490" s="67"/>
      <c r="O490" s="57"/>
      <c r="P490" s="57"/>
      <c r="Q490" s="60"/>
    </row>
    <row r="491" spans="1:31" ht="23.25" customHeight="1" x14ac:dyDescent="0.15">
      <c r="A491" s="9" t="s">
        <v>1857</v>
      </c>
      <c r="B491" s="9" t="s">
        <v>1674</v>
      </c>
      <c r="C491" s="148" t="s">
        <v>1858</v>
      </c>
      <c r="D491" s="287" t="s">
        <v>1856</v>
      </c>
      <c r="E491" s="289"/>
      <c r="F491" s="58"/>
      <c r="G491" s="57"/>
      <c r="H491" s="57"/>
      <c r="I491" s="67"/>
      <c r="J491" s="57"/>
      <c r="K491" s="57"/>
      <c r="L491" s="67"/>
      <c r="M491" s="57"/>
      <c r="N491" s="67"/>
      <c r="O491" s="57"/>
      <c r="P491" s="57"/>
      <c r="Q491" s="60"/>
    </row>
    <row r="492" spans="1:31" ht="23.25" customHeight="1" x14ac:dyDescent="0.15">
      <c r="A492" s="9" t="s">
        <v>774</v>
      </c>
      <c r="B492" s="9" t="s">
        <v>1366</v>
      </c>
      <c r="C492" s="148" t="s">
        <v>309</v>
      </c>
      <c r="D492" s="56" t="s">
        <v>300</v>
      </c>
      <c r="E492" s="62" t="s">
        <v>310</v>
      </c>
      <c r="F492" s="58" t="s">
        <v>132</v>
      </c>
      <c r="G492" s="57">
        <v>1.05</v>
      </c>
      <c r="H492" s="57">
        <v>41090</v>
      </c>
      <c r="I492" s="67">
        <v>43144.5</v>
      </c>
      <c r="J492" s="57">
        <v>1</v>
      </c>
      <c r="K492" s="57">
        <v>0</v>
      </c>
      <c r="L492" s="67" t="s">
        <v>2193</v>
      </c>
      <c r="M492" s="57">
        <v>0</v>
      </c>
      <c r="N492" s="67" t="s">
        <v>2193</v>
      </c>
      <c r="O492" s="57">
        <v>41090</v>
      </c>
      <c r="P492" s="57">
        <v>43144.5</v>
      </c>
      <c r="Q492" s="60"/>
    </row>
    <row r="493" spans="1:31" ht="23.25" customHeight="1" x14ac:dyDescent="0.15">
      <c r="A493" s="9" t="s">
        <v>919</v>
      </c>
      <c r="B493" s="9" t="s">
        <v>1366</v>
      </c>
      <c r="C493" s="148" t="s">
        <v>676</v>
      </c>
      <c r="D493" s="56" t="s">
        <v>70</v>
      </c>
      <c r="E493" s="62" t="s">
        <v>677</v>
      </c>
      <c r="F493" s="58" t="s">
        <v>678</v>
      </c>
      <c r="G493" s="57">
        <v>0.06</v>
      </c>
      <c r="H493" s="57">
        <v>0</v>
      </c>
      <c r="I493" s="67" t="s">
        <v>2193</v>
      </c>
      <c r="J493" s="57">
        <v>0.06</v>
      </c>
      <c r="K493" s="57">
        <v>268915</v>
      </c>
      <c r="L493" s="67">
        <v>16134.9</v>
      </c>
      <c r="M493" s="57">
        <v>0</v>
      </c>
      <c r="N493" s="67" t="s">
        <v>2193</v>
      </c>
      <c r="O493" s="57">
        <v>268915</v>
      </c>
      <c r="P493" s="57">
        <v>16134.9</v>
      </c>
      <c r="Q493" s="60"/>
      <c r="AE493" s="2">
        <f>L493</f>
        <v>16134.9</v>
      </c>
    </row>
    <row r="494" spans="1:31" ht="23.25" customHeight="1" x14ac:dyDescent="0.15">
      <c r="A494" s="9" t="s">
        <v>1649</v>
      </c>
      <c r="B494" s="9" t="s">
        <v>1366</v>
      </c>
      <c r="C494" s="148" t="s">
        <v>1650</v>
      </c>
      <c r="D494" s="56" t="s">
        <v>1651</v>
      </c>
      <c r="E494" s="62" t="s">
        <v>1652</v>
      </c>
      <c r="F494" s="58" t="s">
        <v>616</v>
      </c>
      <c r="G494" s="57">
        <v>1</v>
      </c>
      <c r="H494" s="57">
        <v>484</v>
      </c>
      <c r="I494" s="67">
        <v>484</v>
      </c>
      <c r="J494" s="57">
        <v>1</v>
      </c>
      <c r="K494" s="57"/>
      <c r="L494" s="67" t="s">
        <v>2193</v>
      </c>
      <c r="M494" s="57"/>
      <c r="N494" s="67" t="s">
        <v>2193</v>
      </c>
      <c r="O494" s="57">
        <v>484</v>
      </c>
      <c r="P494" s="57">
        <v>484</v>
      </c>
      <c r="Q494" s="60"/>
    </row>
    <row r="495" spans="1:31" ht="23.25" customHeight="1" x14ac:dyDescent="0.15">
      <c r="B495" s="9" t="s">
        <v>1646</v>
      </c>
      <c r="C495" s="148"/>
      <c r="D495" s="56" t="s">
        <v>1647</v>
      </c>
      <c r="E495" s="62"/>
      <c r="F495" s="58"/>
      <c r="G495" s="57"/>
      <c r="H495" s="57"/>
      <c r="I495" s="67">
        <v>43628</v>
      </c>
      <c r="J495" s="57"/>
      <c r="K495" s="57"/>
      <c r="L495" s="67">
        <v>16134</v>
      </c>
      <c r="M495" s="57"/>
      <c r="N495" s="67">
        <v>0</v>
      </c>
      <c r="O495" s="57" t="s">
        <v>2193</v>
      </c>
      <c r="P495" s="57">
        <v>59762</v>
      </c>
      <c r="Q495" s="60"/>
      <c r="AC495" s="2">
        <f>TRUNC(AE495*옵션!$B$36/100,1)</f>
        <v>484</v>
      </c>
      <c r="AD495" s="2">
        <f>TRUNC(SUM(L491:L493))</f>
        <v>16134</v>
      </c>
      <c r="AE495" s="2">
        <f>TRUNC(SUM(AE491:AE494))</f>
        <v>16134</v>
      </c>
    </row>
    <row r="496" spans="1:31" ht="23.25" customHeight="1" x14ac:dyDescent="0.15">
      <c r="C496" s="148"/>
      <c r="D496" s="56"/>
      <c r="E496" s="62"/>
      <c r="F496" s="58"/>
      <c r="G496" s="57"/>
      <c r="H496" s="57"/>
      <c r="I496" s="67"/>
      <c r="J496" s="57"/>
      <c r="K496" s="57"/>
      <c r="L496" s="67"/>
      <c r="M496" s="57"/>
      <c r="N496" s="67"/>
      <c r="O496" s="57"/>
      <c r="P496" s="57"/>
      <c r="Q496" s="60"/>
    </row>
    <row r="497" spans="1:31" ht="23.25" customHeight="1" x14ac:dyDescent="0.15">
      <c r="A497" s="9" t="s">
        <v>1860</v>
      </c>
      <c r="B497" s="9" t="s">
        <v>1674</v>
      </c>
      <c r="C497" s="148" t="s">
        <v>1861</v>
      </c>
      <c r="D497" s="287" t="s">
        <v>1859</v>
      </c>
      <c r="E497" s="289"/>
      <c r="F497" s="58"/>
      <c r="G497" s="57"/>
      <c r="H497" s="57"/>
      <c r="I497" s="67"/>
      <c r="J497" s="57"/>
      <c r="K497" s="57"/>
      <c r="L497" s="67"/>
      <c r="M497" s="57"/>
      <c r="N497" s="67"/>
      <c r="O497" s="57"/>
      <c r="P497" s="57"/>
      <c r="Q497" s="60"/>
    </row>
    <row r="498" spans="1:31" ht="23.25" customHeight="1" x14ac:dyDescent="0.15">
      <c r="A498" s="9" t="s">
        <v>775</v>
      </c>
      <c r="B498" s="9" t="s">
        <v>1369</v>
      </c>
      <c r="C498" s="148" t="s">
        <v>311</v>
      </c>
      <c r="D498" s="56" t="s">
        <v>312</v>
      </c>
      <c r="E498" s="62" t="s">
        <v>313</v>
      </c>
      <c r="F498" s="58" t="s">
        <v>181</v>
      </c>
      <c r="G498" s="57">
        <v>1</v>
      </c>
      <c r="H498" s="57">
        <v>17076</v>
      </c>
      <c r="I498" s="67">
        <v>17076</v>
      </c>
      <c r="J498" s="57">
        <v>1</v>
      </c>
      <c r="K498" s="57">
        <v>0</v>
      </c>
      <c r="L498" s="67" t="s">
        <v>2193</v>
      </c>
      <c r="M498" s="57">
        <v>0</v>
      </c>
      <c r="N498" s="67" t="s">
        <v>2193</v>
      </c>
      <c r="O498" s="57">
        <v>17076</v>
      </c>
      <c r="P498" s="57">
        <v>17076</v>
      </c>
      <c r="Q498" s="60"/>
      <c r="R498" s="2" t="s">
        <v>1669</v>
      </c>
    </row>
    <row r="499" spans="1:31" ht="23.25" customHeight="1" x14ac:dyDescent="0.15">
      <c r="A499" s="9" t="s">
        <v>919</v>
      </c>
      <c r="B499" s="9" t="s">
        <v>1369</v>
      </c>
      <c r="C499" s="148" t="s">
        <v>676</v>
      </c>
      <c r="D499" s="56" t="s">
        <v>70</v>
      </c>
      <c r="E499" s="62" t="s">
        <v>677</v>
      </c>
      <c r="F499" s="58" t="s">
        <v>678</v>
      </c>
      <c r="G499" s="57">
        <v>0.23</v>
      </c>
      <c r="H499" s="57">
        <v>0</v>
      </c>
      <c r="I499" s="67" t="s">
        <v>2193</v>
      </c>
      <c r="J499" s="57">
        <v>0.23</v>
      </c>
      <c r="K499" s="57">
        <v>268915</v>
      </c>
      <c r="L499" s="67">
        <v>61850.400000000001</v>
      </c>
      <c r="M499" s="57">
        <v>0</v>
      </c>
      <c r="N499" s="67" t="s">
        <v>2193</v>
      </c>
      <c r="O499" s="57">
        <v>268915</v>
      </c>
      <c r="P499" s="57">
        <v>61850.400000000001</v>
      </c>
      <c r="Q499" s="60"/>
      <c r="AE499" s="2">
        <f>L499</f>
        <v>61850.400000000001</v>
      </c>
    </row>
    <row r="500" spans="1:31" ht="23.25" customHeight="1" x14ac:dyDescent="0.15">
      <c r="A500" s="9" t="s">
        <v>1649</v>
      </c>
      <c r="B500" s="9" t="s">
        <v>1369</v>
      </c>
      <c r="C500" s="148" t="s">
        <v>1650</v>
      </c>
      <c r="D500" s="56" t="s">
        <v>1651</v>
      </c>
      <c r="E500" s="62" t="s">
        <v>1652</v>
      </c>
      <c r="F500" s="58" t="s">
        <v>616</v>
      </c>
      <c r="G500" s="57">
        <v>1</v>
      </c>
      <c r="H500" s="57">
        <v>1855.5</v>
      </c>
      <c r="I500" s="67">
        <v>1855.5</v>
      </c>
      <c r="J500" s="57">
        <v>1</v>
      </c>
      <c r="K500" s="57"/>
      <c r="L500" s="67" t="s">
        <v>2193</v>
      </c>
      <c r="M500" s="57"/>
      <c r="N500" s="67" t="s">
        <v>2193</v>
      </c>
      <c r="O500" s="57">
        <v>1855.5</v>
      </c>
      <c r="P500" s="57">
        <v>1855.5</v>
      </c>
      <c r="Q500" s="60"/>
    </row>
    <row r="501" spans="1:31" ht="23.25" customHeight="1" x14ac:dyDescent="0.15">
      <c r="B501" s="9" t="s">
        <v>1646</v>
      </c>
      <c r="C501" s="148"/>
      <c r="D501" s="56" t="s">
        <v>1647</v>
      </c>
      <c r="E501" s="62"/>
      <c r="F501" s="58"/>
      <c r="G501" s="57"/>
      <c r="H501" s="57"/>
      <c r="I501" s="67">
        <v>18931</v>
      </c>
      <c r="J501" s="57"/>
      <c r="K501" s="57"/>
      <c r="L501" s="67">
        <v>61850</v>
      </c>
      <c r="M501" s="57"/>
      <c r="N501" s="67">
        <v>0</v>
      </c>
      <c r="O501" s="57" t="s">
        <v>2193</v>
      </c>
      <c r="P501" s="57">
        <v>80781</v>
      </c>
      <c r="Q501" s="60"/>
      <c r="AC501" s="2">
        <f>TRUNC(AE501*옵션!$B$36/100,1)</f>
        <v>1855.5</v>
      </c>
      <c r="AD501" s="2">
        <f>TRUNC(SUM(L497:L499))</f>
        <v>61850</v>
      </c>
      <c r="AE501" s="2">
        <f>TRUNC(SUM(AE497:AE500))</f>
        <v>61850</v>
      </c>
    </row>
    <row r="502" spans="1:31" ht="23.25" customHeight="1" x14ac:dyDescent="0.15">
      <c r="C502" s="148"/>
      <c r="D502" s="56"/>
      <c r="E502" s="62"/>
      <c r="F502" s="58"/>
      <c r="G502" s="57"/>
      <c r="H502" s="57"/>
      <c r="I502" s="67"/>
      <c r="J502" s="57"/>
      <c r="K502" s="57"/>
      <c r="L502" s="67"/>
      <c r="M502" s="57"/>
      <c r="N502" s="67"/>
      <c r="O502" s="57"/>
      <c r="P502" s="57"/>
      <c r="Q502" s="60"/>
    </row>
    <row r="503" spans="1:31" ht="23.25" customHeight="1" x14ac:dyDescent="0.15">
      <c r="A503" s="9" t="s">
        <v>1863</v>
      </c>
      <c r="B503" s="9" t="s">
        <v>1674</v>
      </c>
      <c r="C503" s="148" t="s">
        <v>1864</v>
      </c>
      <c r="D503" s="287" t="s">
        <v>1862</v>
      </c>
      <c r="E503" s="289"/>
      <c r="F503" s="58"/>
      <c r="G503" s="57"/>
      <c r="H503" s="57"/>
      <c r="I503" s="67"/>
      <c r="J503" s="57"/>
      <c r="K503" s="57"/>
      <c r="L503" s="67"/>
      <c r="M503" s="57"/>
      <c r="N503" s="67"/>
      <c r="O503" s="57"/>
      <c r="P503" s="57"/>
      <c r="Q503" s="60"/>
    </row>
    <row r="504" spans="1:31" ht="23.25" customHeight="1" x14ac:dyDescent="0.15">
      <c r="A504" s="9" t="s">
        <v>776</v>
      </c>
      <c r="B504" s="9" t="s">
        <v>1372</v>
      </c>
      <c r="C504" s="148" t="s">
        <v>314</v>
      </c>
      <c r="D504" s="56" t="s">
        <v>312</v>
      </c>
      <c r="E504" s="62" t="s">
        <v>315</v>
      </c>
      <c r="F504" s="58" t="s">
        <v>181</v>
      </c>
      <c r="G504" s="57">
        <v>1</v>
      </c>
      <c r="H504" s="57">
        <v>19650</v>
      </c>
      <c r="I504" s="67">
        <v>19650</v>
      </c>
      <c r="J504" s="57">
        <v>1</v>
      </c>
      <c r="K504" s="57">
        <v>0</v>
      </c>
      <c r="L504" s="67" t="s">
        <v>2193</v>
      </c>
      <c r="M504" s="57">
        <v>0</v>
      </c>
      <c r="N504" s="67" t="s">
        <v>2193</v>
      </c>
      <c r="O504" s="57">
        <v>19650</v>
      </c>
      <c r="P504" s="57">
        <v>19650</v>
      </c>
      <c r="Q504" s="60"/>
      <c r="R504" s="2" t="s">
        <v>1669</v>
      </c>
    </row>
    <row r="505" spans="1:31" ht="23.25" customHeight="1" x14ac:dyDescent="0.15">
      <c r="A505" s="9" t="s">
        <v>919</v>
      </c>
      <c r="B505" s="9" t="s">
        <v>1372</v>
      </c>
      <c r="C505" s="148" t="s">
        <v>676</v>
      </c>
      <c r="D505" s="56" t="s">
        <v>70</v>
      </c>
      <c r="E505" s="62" t="s">
        <v>677</v>
      </c>
      <c r="F505" s="58" t="s">
        <v>678</v>
      </c>
      <c r="G505" s="57">
        <v>0.3</v>
      </c>
      <c r="H505" s="57">
        <v>0</v>
      </c>
      <c r="I505" s="67" t="s">
        <v>2193</v>
      </c>
      <c r="J505" s="57">
        <v>0.3</v>
      </c>
      <c r="K505" s="57">
        <v>268915</v>
      </c>
      <c r="L505" s="67">
        <v>80674.5</v>
      </c>
      <c r="M505" s="57">
        <v>0</v>
      </c>
      <c r="N505" s="67" t="s">
        <v>2193</v>
      </c>
      <c r="O505" s="57">
        <v>268915</v>
      </c>
      <c r="P505" s="57">
        <v>80674.5</v>
      </c>
      <c r="Q505" s="60"/>
      <c r="AE505" s="2">
        <f>L505</f>
        <v>80674.5</v>
      </c>
    </row>
    <row r="506" spans="1:31" ht="23.25" customHeight="1" x14ac:dyDescent="0.15">
      <c r="A506" s="9" t="s">
        <v>1649</v>
      </c>
      <c r="B506" s="9" t="s">
        <v>1372</v>
      </c>
      <c r="C506" s="148" t="s">
        <v>1650</v>
      </c>
      <c r="D506" s="56" t="s">
        <v>1651</v>
      </c>
      <c r="E506" s="62" t="s">
        <v>1652</v>
      </c>
      <c r="F506" s="58" t="s">
        <v>616</v>
      </c>
      <c r="G506" s="57">
        <v>1</v>
      </c>
      <c r="H506" s="57">
        <v>2420.1999999999971</v>
      </c>
      <c r="I506" s="67">
        <v>2420.1999999999971</v>
      </c>
      <c r="J506" s="57">
        <v>1</v>
      </c>
      <c r="K506" s="57"/>
      <c r="L506" s="67" t="s">
        <v>2193</v>
      </c>
      <c r="M506" s="57"/>
      <c r="N506" s="67" t="s">
        <v>2193</v>
      </c>
      <c r="O506" s="57">
        <v>2420.1999999999971</v>
      </c>
      <c r="P506" s="57">
        <v>2420.1999999999971</v>
      </c>
      <c r="Q506" s="60"/>
    </row>
    <row r="507" spans="1:31" ht="23.25" customHeight="1" x14ac:dyDescent="0.15">
      <c r="B507" s="9" t="s">
        <v>1646</v>
      </c>
      <c r="C507" s="148"/>
      <c r="D507" s="56" t="s">
        <v>1647</v>
      </c>
      <c r="E507" s="62"/>
      <c r="F507" s="58"/>
      <c r="G507" s="57"/>
      <c r="H507" s="57"/>
      <c r="I507" s="67">
        <v>22070</v>
      </c>
      <c r="J507" s="57"/>
      <c r="K507" s="57"/>
      <c r="L507" s="67">
        <v>80674</v>
      </c>
      <c r="M507" s="57"/>
      <c r="N507" s="67">
        <v>0</v>
      </c>
      <c r="O507" s="57" t="s">
        <v>2193</v>
      </c>
      <c r="P507" s="57">
        <v>102744</v>
      </c>
      <c r="Q507" s="60"/>
      <c r="AC507" s="2">
        <f>TRUNC(AE507*옵션!$B$36/100,1)</f>
        <v>2420.1999999999998</v>
      </c>
      <c r="AD507" s="2">
        <f>TRUNC(SUM(L503:L505))</f>
        <v>80674</v>
      </c>
      <c r="AE507" s="2">
        <f>TRUNC(SUM(AE503:AE506))</f>
        <v>80674</v>
      </c>
    </row>
    <row r="508" spans="1:31" ht="23.25" customHeight="1" x14ac:dyDescent="0.15">
      <c r="C508" s="148"/>
      <c r="D508" s="56"/>
      <c r="E508" s="62"/>
      <c r="F508" s="58"/>
      <c r="G508" s="57"/>
      <c r="H508" s="57"/>
      <c r="I508" s="67"/>
      <c r="J508" s="57"/>
      <c r="K508" s="57"/>
      <c r="L508" s="67"/>
      <c r="M508" s="57"/>
      <c r="N508" s="67"/>
      <c r="O508" s="57"/>
      <c r="P508" s="57"/>
      <c r="Q508" s="60"/>
    </row>
    <row r="509" spans="1:31" ht="23.25" customHeight="1" x14ac:dyDescent="0.15">
      <c r="A509" s="9" t="s">
        <v>1866</v>
      </c>
      <c r="B509" s="9" t="s">
        <v>1674</v>
      </c>
      <c r="C509" s="148" t="s">
        <v>1867</v>
      </c>
      <c r="D509" s="287" t="s">
        <v>1865</v>
      </c>
      <c r="E509" s="289"/>
      <c r="F509" s="58"/>
      <c r="G509" s="57"/>
      <c r="H509" s="57"/>
      <c r="I509" s="67"/>
      <c r="J509" s="57"/>
      <c r="K509" s="57"/>
      <c r="L509" s="67"/>
      <c r="M509" s="57"/>
      <c r="N509" s="67"/>
      <c r="O509" s="57"/>
      <c r="P509" s="57"/>
      <c r="Q509" s="60"/>
    </row>
    <row r="510" spans="1:31" ht="23.25" customHeight="1" x14ac:dyDescent="0.15">
      <c r="A510" s="9" t="s">
        <v>777</v>
      </c>
      <c r="B510" s="9" t="s">
        <v>1375</v>
      </c>
      <c r="C510" s="148" t="s">
        <v>316</v>
      </c>
      <c r="D510" s="56" t="s">
        <v>312</v>
      </c>
      <c r="E510" s="62" t="s">
        <v>317</v>
      </c>
      <c r="F510" s="58" t="s">
        <v>181</v>
      </c>
      <c r="G510" s="57">
        <v>1</v>
      </c>
      <c r="H510" s="57">
        <v>17552</v>
      </c>
      <c r="I510" s="67">
        <v>17552</v>
      </c>
      <c r="J510" s="57">
        <v>1</v>
      </c>
      <c r="K510" s="57">
        <v>0</v>
      </c>
      <c r="L510" s="67" t="s">
        <v>2193</v>
      </c>
      <c r="M510" s="57">
        <v>0</v>
      </c>
      <c r="N510" s="67" t="s">
        <v>2193</v>
      </c>
      <c r="O510" s="57">
        <v>17552</v>
      </c>
      <c r="P510" s="57">
        <v>17552</v>
      </c>
      <c r="Q510" s="60"/>
      <c r="R510" s="2" t="s">
        <v>1669</v>
      </c>
    </row>
    <row r="511" spans="1:31" ht="23.25" customHeight="1" x14ac:dyDescent="0.15">
      <c r="A511" s="9" t="s">
        <v>919</v>
      </c>
      <c r="B511" s="9" t="s">
        <v>1375</v>
      </c>
      <c r="C511" s="148" t="s">
        <v>676</v>
      </c>
      <c r="D511" s="56" t="s">
        <v>70</v>
      </c>
      <c r="E511" s="62" t="s">
        <v>677</v>
      </c>
      <c r="F511" s="58" t="s">
        <v>678</v>
      </c>
      <c r="G511" s="57">
        <v>0.23</v>
      </c>
      <c r="H511" s="57">
        <v>0</v>
      </c>
      <c r="I511" s="67" t="s">
        <v>2193</v>
      </c>
      <c r="J511" s="57">
        <v>0.23</v>
      </c>
      <c r="K511" s="57">
        <v>268915</v>
      </c>
      <c r="L511" s="67">
        <v>61850.400000000001</v>
      </c>
      <c r="M511" s="57">
        <v>0</v>
      </c>
      <c r="N511" s="67" t="s">
        <v>2193</v>
      </c>
      <c r="O511" s="57">
        <v>268915</v>
      </c>
      <c r="P511" s="57">
        <v>61850.400000000001</v>
      </c>
      <c r="Q511" s="60"/>
      <c r="AE511" s="2">
        <f>L511</f>
        <v>61850.400000000001</v>
      </c>
    </row>
    <row r="512" spans="1:31" ht="23.25" customHeight="1" x14ac:dyDescent="0.15">
      <c r="A512" s="9" t="s">
        <v>1649</v>
      </c>
      <c r="B512" s="9" t="s">
        <v>1375</v>
      </c>
      <c r="C512" s="148" t="s">
        <v>1650</v>
      </c>
      <c r="D512" s="56" t="s">
        <v>1651</v>
      </c>
      <c r="E512" s="62" t="s">
        <v>1652</v>
      </c>
      <c r="F512" s="58" t="s">
        <v>616</v>
      </c>
      <c r="G512" s="57">
        <v>1</v>
      </c>
      <c r="H512" s="57">
        <v>1855.5</v>
      </c>
      <c r="I512" s="67">
        <v>1855.5</v>
      </c>
      <c r="J512" s="57">
        <v>1</v>
      </c>
      <c r="K512" s="57"/>
      <c r="L512" s="67" t="s">
        <v>2193</v>
      </c>
      <c r="M512" s="57"/>
      <c r="N512" s="67" t="s">
        <v>2193</v>
      </c>
      <c r="O512" s="57">
        <v>1855.5</v>
      </c>
      <c r="P512" s="57">
        <v>1855.5</v>
      </c>
      <c r="Q512" s="60"/>
    </row>
    <row r="513" spans="1:31" ht="23.25" customHeight="1" x14ac:dyDescent="0.15">
      <c r="B513" s="9" t="s">
        <v>1646</v>
      </c>
      <c r="C513" s="148"/>
      <c r="D513" s="56" t="s">
        <v>1647</v>
      </c>
      <c r="E513" s="62"/>
      <c r="F513" s="58"/>
      <c r="G513" s="57"/>
      <c r="H513" s="57"/>
      <c r="I513" s="67">
        <v>19407</v>
      </c>
      <c r="J513" s="57"/>
      <c r="K513" s="57"/>
      <c r="L513" s="67">
        <v>61850</v>
      </c>
      <c r="M513" s="57"/>
      <c r="N513" s="67">
        <v>0</v>
      </c>
      <c r="O513" s="57" t="s">
        <v>2193</v>
      </c>
      <c r="P513" s="57">
        <v>81257</v>
      </c>
      <c r="Q513" s="60"/>
      <c r="AC513" s="2">
        <f>TRUNC(AE513*옵션!$B$36/100,1)</f>
        <v>1855.5</v>
      </c>
      <c r="AD513" s="2">
        <f>TRUNC(SUM(L509:L511))</f>
        <v>61850</v>
      </c>
      <c r="AE513" s="2">
        <f>TRUNC(SUM(AE509:AE512))</f>
        <v>61850</v>
      </c>
    </row>
    <row r="514" spans="1:31" ht="23.25" customHeight="1" x14ac:dyDescent="0.15">
      <c r="C514" s="148"/>
      <c r="D514" s="56"/>
      <c r="E514" s="62"/>
      <c r="F514" s="58"/>
      <c r="G514" s="57"/>
      <c r="H514" s="57"/>
      <c r="I514" s="67"/>
      <c r="J514" s="57"/>
      <c r="K514" s="57"/>
      <c r="L514" s="67"/>
      <c r="M514" s="57"/>
      <c r="N514" s="67"/>
      <c r="O514" s="57"/>
      <c r="P514" s="57"/>
      <c r="Q514" s="60"/>
    </row>
    <row r="515" spans="1:31" ht="23.25" customHeight="1" x14ac:dyDescent="0.15">
      <c r="A515" s="9" t="s">
        <v>1869</v>
      </c>
      <c r="B515" s="9" t="s">
        <v>1674</v>
      </c>
      <c r="C515" s="148" t="s">
        <v>1870</v>
      </c>
      <c r="D515" s="287" t="s">
        <v>1868</v>
      </c>
      <c r="E515" s="289"/>
      <c r="F515" s="58"/>
      <c r="G515" s="57"/>
      <c r="H515" s="57"/>
      <c r="I515" s="67"/>
      <c r="J515" s="57"/>
      <c r="K515" s="57"/>
      <c r="L515" s="67"/>
      <c r="M515" s="57"/>
      <c r="N515" s="67"/>
      <c r="O515" s="57"/>
      <c r="P515" s="57"/>
      <c r="Q515" s="60"/>
    </row>
    <row r="516" spans="1:31" ht="23.25" customHeight="1" x14ac:dyDescent="0.15">
      <c r="A516" s="9" t="s">
        <v>778</v>
      </c>
      <c r="B516" s="9" t="s">
        <v>1378</v>
      </c>
      <c r="C516" s="148" t="s">
        <v>318</v>
      </c>
      <c r="D516" s="56" t="s">
        <v>312</v>
      </c>
      <c r="E516" s="62" t="s">
        <v>319</v>
      </c>
      <c r="F516" s="58" t="s">
        <v>181</v>
      </c>
      <c r="G516" s="57">
        <v>1</v>
      </c>
      <c r="H516" s="57">
        <v>13358</v>
      </c>
      <c r="I516" s="67">
        <v>13358</v>
      </c>
      <c r="J516" s="57">
        <v>1</v>
      </c>
      <c r="K516" s="57">
        <v>0</v>
      </c>
      <c r="L516" s="67" t="s">
        <v>2193</v>
      </c>
      <c r="M516" s="57">
        <v>0</v>
      </c>
      <c r="N516" s="67" t="s">
        <v>2193</v>
      </c>
      <c r="O516" s="57">
        <v>13358</v>
      </c>
      <c r="P516" s="57">
        <v>13358</v>
      </c>
      <c r="Q516" s="60"/>
      <c r="R516" s="2" t="s">
        <v>1669</v>
      </c>
    </row>
    <row r="517" spans="1:31" ht="23.25" customHeight="1" x14ac:dyDescent="0.15">
      <c r="A517" s="9" t="s">
        <v>919</v>
      </c>
      <c r="B517" s="9" t="s">
        <v>1378</v>
      </c>
      <c r="C517" s="148" t="s">
        <v>676</v>
      </c>
      <c r="D517" s="56" t="s">
        <v>70</v>
      </c>
      <c r="E517" s="62" t="s">
        <v>677</v>
      </c>
      <c r="F517" s="58" t="s">
        <v>678</v>
      </c>
      <c r="G517" s="57">
        <v>0.3</v>
      </c>
      <c r="H517" s="57">
        <v>0</v>
      </c>
      <c r="I517" s="67" t="s">
        <v>2193</v>
      </c>
      <c r="J517" s="57">
        <v>0.3</v>
      </c>
      <c r="K517" s="57">
        <v>268915</v>
      </c>
      <c r="L517" s="67">
        <v>80674.5</v>
      </c>
      <c r="M517" s="57">
        <v>0</v>
      </c>
      <c r="N517" s="67" t="s">
        <v>2193</v>
      </c>
      <c r="O517" s="57">
        <v>268915</v>
      </c>
      <c r="P517" s="57">
        <v>80674.5</v>
      </c>
      <c r="Q517" s="60"/>
      <c r="AE517" s="2">
        <f>L517</f>
        <v>80674.5</v>
      </c>
    </row>
    <row r="518" spans="1:31" ht="23.25" customHeight="1" x14ac:dyDescent="0.15">
      <c r="A518" s="9" t="s">
        <v>1649</v>
      </c>
      <c r="B518" s="9" t="s">
        <v>1378</v>
      </c>
      <c r="C518" s="148" t="s">
        <v>1650</v>
      </c>
      <c r="D518" s="56" t="s">
        <v>1651</v>
      </c>
      <c r="E518" s="62" t="s">
        <v>1652</v>
      </c>
      <c r="F518" s="58" t="s">
        <v>616</v>
      </c>
      <c r="G518" s="57">
        <v>1</v>
      </c>
      <c r="H518" s="57">
        <v>2420.1999999999971</v>
      </c>
      <c r="I518" s="67">
        <v>2420.1999999999971</v>
      </c>
      <c r="J518" s="57">
        <v>1</v>
      </c>
      <c r="K518" s="57"/>
      <c r="L518" s="67" t="s">
        <v>2193</v>
      </c>
      <c r="M518" s="57"/>
      <c r="N518" s="67" t="s">
        <v>2193</v>
      </c>
      <c r="O518" s="57">
        <v>2420.1999999999971</v>
      </c>
      <c r="P518" s="57">
        <v>2420.1999999999971</v>
      </c>
      <c r="Q518" s="60"/>
    </row>
    <row r="519" spans="1:31" ht="23.25" customHeight="1" x14ac:dyDescent="0.15">
      <c r="B519" s="9" t="s">
        <v>1646</v>
      </c>
      <c r="C519" s="148"/>
      <c r="D519" s="56" t="s">
        <v>1647</v>
      </c>
      <c r="E519" s="62"/>
      <c r="F519" s="58"/>
      <c r="G519" s="57"/>
      <c r="H519" s="57"/>
      <c r="I519" s="67">
        <v>15778</v>
      </c>
      <c r="J519" s="57"/>
      <c r="K519" s="57"/>
      <c r="L519" s="67">
        <v>80674</v>
      </c>
      <c r="M519" s="57"/>
      <c r="N519" s="67">
        <v>0</v>
      </c>
      <c r="O519" s="57" t="s">
        <v>2193</v>
      </c>
      <c r="P519" s="57">
        <v>96452</v>
      </c>
      <c r="Q519" s="60"/>
      <c r="AC519" s="2">
        <f>TRUNC(AE519*옵션!$B$36/100,1)</f>
        <v>2420.1999999999998</v>
      </c>
      <c r="AD519" s="2">
        <f>TRUNC(SUM(L515:L517))</f>
        <v>80674</v>
      </c>
      <c r="AE519" s="2">
        <f>TRUNC(SUM(AE515:AE518))</f>
        <v>80674</v>
      </c>
    </row>
    <row r="520" spans="1:31" ht="23.25" customHeight="1" x14ac:dyDescent="0.15">
      <c r="C520" s="148"/>
      <c r="D520" s="56"/>
      <c r="E520" s="62"/>
      <c r="F520" s="58"/>
      <c r="G520" s="57"/>
      <c r="H520" s="57"/>
      <c r="I520" s="67"/>
      <c r="J520" s="57"/>
      <c r="K520" s="57"/>
      <c r="L520" s="67"/>
      <c r="M520" s="57"/>
      <c r="N520" s="67"/>
      <c r="O520" s="57"/>
      <c r="P520" s="57"/>
      <c r="Q520" s="60"/>
    </row>
    <row r="521" spans="1:31" ht="23.25" customHeight="1" x14ac:dyDescent="0.15">
      <c r="A521" s="9" t="s">
        <v>1872</v>
      </c>
      <c r="B521" s="9" t="s">
        <v>1674</v>
      </c>
      <c r="C521" s="148" t="s">
        <v>1873</v>
      </c>
      <c r="D521" s="287" t="s">
        <v>1871</v>
      </c>
      <c r="E521" s="289"/>
      <c r="F521" s="58"/>
      <c r="G521" s="57"/>
      <c r="H521" s="57"/>
      <c r="I521" s="67"/>
      <c r="J521" s="57"/>
      <c r="K521" s="57"/>
      <c r="L521" s="67"/>
      <c r="M521" s="57"/>
      <c r="N521" s="67"/>
      <c r="O521" s="57"/>
      <c r="P521" s="57"/>
      <c r="Q521" s="60"/>
    </row>
    <row r="522" spans="1:31" ht="23.25" customHeight="1" x14ac:dyDescent="0.15">
      <c r="A522" s="9" t="s">
        <v>779</v>
      </c>
      <c r="B522" s="9" t="s">
        <v>1381</v>
      </c>
      <c r="C522" s="148" t="s">
        <v>320</v>
      </c>
      <c r="D522" s="56" t="s">
        <v>312</v>
      </c>
      <c r="E522" s="62" t="s">
        <v>321</v>
      </c>
      <c r="F522" s="58" t="s">
        <v>181</v>
      </c>
      <c r="G522" s="57">
        <v>1</v>
      </c>
      <c r="H522" s="57">
        <v>27330</v>
      </c>
      <c r="I522" s="67">
        <v>27330</v>
      </c>
      <c r="J522" s="57">
        <v>1</v>
      </c>
      <c r="K522" s="57">
        <v>0</v>
      </c>
      <c r="L522" s="67" t="s">
        <v>2193</v>
      </c>
      <c r="M522" s="57">
        <v>0</v>
      </c>
      <c r="N522" s="67" t="s">
        <v>2193</v>
      </c>
      <c r="O522" s="57">
        <v>27330</v>
      </c>
      <c r="P522" s="57">
        <v>27330</v>
      </c>
      <c r="Q522" s="60"/>
      <c r="R522" s="2" t="s">
        <v>1669</v>
      </c>
    </row>
    <row r="523" spans="1:31" ht="23.25" customHeight="1" x14ac:dyDescent="0.15">
      <c r="A523" s="9" t="s">
        <v>919</v>
      </c>
      <c r="B523" s="9" t="s">
        <v>1381</v>
      </c>
      <c r="C523" s="148" t="s">
        <v>676</v>
      </c>
      <c r="D523" s="56" t="s">
        <v>70</v>
      </c>
      <c r="E523" s="62" t="s">
        <v>677</v>
      </c>
      <c r="F523" s="58" t="s">
        <v>678</v>
      </c>
      <c r="G523" s="57">
        <v>0.23</v>
      </c>
      <c r="H523" s="57">
        <v>0</v>
      </c>
      <c r="I523" s="67" t="s">
        <v>2193</v>
      </c>
      <c r="J523" s="57">
        <v>0.23</v>
      </c>
      <c r="K523" s="57">
        <v>268915</v>
      </c>
      <c r="L523" s="67">
        <v>61850.400000000001</v>
      </c>
      <c r="M523" s="57">
        <v>0</v>
      </c>
      <c r="N523" s="67" t="s">
        <v>2193</v>
      </c>
      <c r="O523" s="57">
        <v>268915</v>
      </c>
      <c r="P523" s="57">
        <v>61850.400000000001</v>
      </c>
      <c r="Q523" s="60"/>
      <c r="AE523" s="2">
        <f>L523</f>
        <v>61850.400000000001</v>
      </c>
    </row>
    <row r="524" spans="1:31" ht="23.25" customHeight="1" x14ac:dyDescent="0.15">
      <c r="A524" s="9" t="s">
        <v>1649</v>
      </c>
      <c r="B524" s="9" t="s">
        <v>1381</v>
      </c>
      <c r="C524" s="148" t="s">
        <v>1650</v>
      </c>
      <c r="D524" s="56" t="s">
        <v>1651</v>
      </c>
      <c r="E524" s="62" t="s">
        <v>1652</v>
      </c>
      <c r="F524" s="58" t="s">
        <v>616</v>
      </c>
      <c r="G524" s="57">
        <v>1</v>
      </c>
      <c r="H524" s="57">
        <v>1855.5</v>
      </c>
      <c r="I524" s="67">
        <v>1855.5</v>
      </c>
      <c r="J524" s="57">
        <v>1</v>
      </c>
      <c r="K524" s="57"/>
      <c r="L524" s="67" t="s">
        <v>2193</v>
      </c>
      <c r="M524" s="57"/>
      <c r="N524" s="67" t="s">
        <v>2193</v>
      </c>
      <c r="O524" s="57">
        <v>1855.5</v>
      </c>
      <c r="P524" s="57">
        <v>1855.5</v>
      </c>
      <c r="Q524" s="60"/>
    </row>
    <row r="525" spans="1:31" ht="23.25" customHeight="1" x14ac:dyDescent="0.15">
      <c r="B525" s="9" t="s">
        <v>1646</v>
      </c>
      <c r="C525" s="148"/>
      <c r="D525" s="56" t="s">
        <v>1647</v>
      </c>
      <c r="E525" s="62"/>
      <c r="F525" s="58"/>
      <c r="G525" s="57"/>
      <c r="H525" s="57"/>
      <c r="I525" s="67">
        <v>29185</v>
      </c>
      <c r="J525" s="57"/>
      <c r="K525" s="57"/>
      <c r="L525" s="67">
        <v>61850</v>
      </c>
      <c r="M525" s="57"/>
      <c r="N525" s="67">
        <v>0</v>
      </c>
      <c r="O525" s="57" t="s">
        <v>2193</v>
      </c>
      <c r="P525" s="57">
        <v>91035</v>
      </c>
      <c r="Q525" s="60"/>
      <c r="AC525" s="2">
        <f>TRUNC(AE525*옵션!$B$36/100,1)</f>
        <v>1855.5</v>
      </c>
      <c r="AD525" s="2">
        <f>TRUNC(SUM(L521:L523))</f>
        <v>61850</v>
      </c>
      <c r="AE525" s="2">
        <f>TRUNC(SUM(AE521:AE524))</f>
        <v>61850</v>
      </c>
    </row>
    <row r="526" spans="1:31" ht="23.25" customHeight="1" x14ac:dyDescent="0.15">
      <c r="C526" s="148"/>
      <c r="D526" s="56"/>
      <c r="E526" s="62"/>
      <c r="F526" s="58"/>
      <c r="G526" s="57"/>
      <c r="H526" s="57"/>
      <c r="I526" s="67"/>
      <c r="J526" s="57"/>
      <c r="K526" s="57"/>
      <c r="L526" s="67"/>
      <c r="M526" s="57"/>
      <c r="N526" s="67"/>
      <c r="O526" s="57"/>
      <c r="P526" s="57"/>
      <c r="Q526" s="60"/>
    </row>
    <row r="527" spans="1:31" ht="23.25" customHeight="1" x14ac:dyDescent="0.15">
      <c r="A527" s="9" t="s">
        <v>1875</v>
      </c>
      <c r="B527" s="9" t="s">
        <v>1674</v>
      </c>
      <c r="C527" s="148" t="s">
        <v>1876</v>
      </c>
      <c r="D527" s="287" t="s">
        <v>1874</v>
      </c>
      <c r="E527" s="289"/>
      <c r="F527" s="58"/>
      <c r="G527" s="57"/>
      <c r="H527" s="57"/>
      <c r="I527" s="67"/>
      <c r="J527" s="57"/>
      <c r="K527" s="57"/>
      <c r="L527" s="67"/>
      <c r="M527" s="57"/>
      <c r="N527" s="67"/>
      <c r="O527" s="57"/>
      <c r="P527" s="57"/>
      <c r="Q527" s="60"/>
    </row>
    <row r="528" spans="1:31" ht="23.25" customHeight="1" x14ac:dyDescent="0.15">
      <c r="A528" s="9" t="s">
        <v>780</v>
      </c>
      <c r="B528" s="9" t="s">
        <v>1384</v>
      </c>
      <c r="C528" s="148" t="s">
        <v>322</v>
      </c>
      <c r="D528" s="56" t="s">
        <v>312</v>
      </c>
      <c r="E528" s="62" t="s">
        <v>323</v>
      </c>
      <c r="F528" s="58" t="s">
        <v>181</v>
      </c>
      <c r="G528" s="57">
        <v>1</v>
      </c>
      <c r="H528" s="57">
        <v>23409</v>
      </c>
      <c r="I528" s="67">
        <v>23409</v>
      </c>
      <c r="J528" s="57">
        <v>1</v>
      </c>
      <c r="K528" s="57">
        <v>0</v>
      </c>
      <c r="L528" s="67" t="s">
        <v>2193</v>
      </c>
      <c r="M528" s="57">
        <v>0</v>
      </c>
      <c r="N528" s="67" t="s">
        <v>2193</v>
      </c>
      <c r="O528" s="57">
        <v>23409</v>
      </c>
      <c r="P528" s="57">
        <v>23409</v>
      </c>
      <c r="Q528" s="60"/>
      <c r="R528" s="2" t="s">
        <v>1669</v>
      </c>
    </row>
    <row r="529" spans="1:31" ht="23.25" customHeight="1" x14ac:dyDescent="0.15">
      <c r="A529" s="9" t="s">
        <v>919</v>
      </c>
      <c r="B529" s="9" t="s">
        <v>1384</v>
      </c>
      <c r="C529" s="148" t="s">
        <v>676</v>
      </c>
      <c r="D529" s="56" t="s">
        <v>70</v>
      </c>
      <c r="E529" s="62" t="s">
        <v>677</v>
      </c>
      <c r="F529" s="58" t="s">
        <v>678</v>
      </c>
      <c r="G529" s="57">
        <v>0.3</v>
      </c>
      <c r="H529" s="57">
        <v>0</v>
      </c>
      <c r="I529" s="67" t="s">
        <v>2193</v>
      </c>
      <c r="J529" s="57">
        <v>0.3</v>
      </c>
      <c r="K529" s="57">
        <v>268915</v>
      </c>
      <c r="L529" s="67">
        <v>80674.5</v>
      </c>
      <c r="M529" s="57">
        <v>0</v>
      </c>
      <c r="N529" s="67" t="s">
        <v>2193</v>
      </c>
      <c r="O529" s="57">
        <v>268915</v>
      </c>
      <c r="P529" s="57">
        <v>80674.5</v>
      </c>
      <c r="Q529" s="60"/>
      <c r="AE529" s="2">
        <f>L529</f>
        <v>80674.5</v>
      </c>
    </row>
    <row r="530" spans="1:31" ht="23.25" customHeight="1" x14ac:dyDescent="0.15">
      <c r="A530" s="9" t="s">
        <v>1649</v>
      </c>
      <c r="B530" s="9" t="s">
        <v>1384</v>
      </c>
      <c r="C530" s="148" t="s">
        <v>1650</v>
      </c>
      <c r="D530" s="56" t="s">
        <v>1651</v>
      </c>
      <c r="E530" s="62" t="s">
        <v>1652</v>
      </c>
      <c r="F530" s="58" t="s">
        <v>616</v>
      </c>
      <c r="G530" s="57">
        <v>1</v>
      </c>
      <c r="H530" s="57">
        <v>2420.1999999999971</v>
      </c>
      <c r="I530" s="67">
        <v>2420.1999999999971</v>
      </c>
      <c r="J530" s="57">
        <v>1</v>
      </c>
      <c r="K530" s="57"/>
      <c r="L530" s="67" t="s">
        <v>2193</v>
      </c>
      <c r="M530" s="57"/>
      <c r="N530" s="67" t="s">
        <v>2193</v>
      </c>
      <c r="O530" s="57">
        <v>2420.1999999999971</v>
      </c>
      <c r="P530" s="57">
        <v>2420.1999999999971</v>
      </c>
      <c r="Q530" s="60"/>
    </row>
    <row r="531" spans="1:31" ht="23.25" customHeight="1" x14ac:dyDescent="0.15">
      <c r="B531" s="9" t="s">
        <v>1646</v>
      </c>
      <c r="C531" s="148"/>
      <c r="D531" s="56" t="s">
        <v>1647</v>
      </c>
      <c r="E531" s="62"/>
      <c r="F531" s="58"/>
      <c r="G531" s="57"/>
      <c r="H531" s="57"/>
      <c r="I531" s="67">
        <v>25829</v>
      </c>
      <c r="J531" s="57"/>
      <c r="K531" s="57"/>
      <c r="L531" s="67">
        <v>80674</v>
      </c>
      <c r="M531" s="57"/>
      <c r="N531" s="67">
        <v>0</v>
      </c>
      <c r="O531" s="57" t="s">
        <v>2193</v>
      </c>
      <c r="P531" s="57">
        <v>106503</v>
      </c>
      <c r="Q531" s="60"/>
      <c r="AC531" s="2">
        <f>TRUNC(AE531*옵션!$B$36/100,1)</f>
        <v>2420.1999999999998</v>
      </c>
      <c r="AD531" s="2">
        <f>TRUNC(SUM(L527:L529))</f>
        <v>80674</v>
      </c>
      <c r="AE531" s="2">
        <f>TRUNC(SUM(AE527:AE530))</f>
        <v>80674</v>
      </c>
    </row>
    <row r="532" spans="1:31" ht="23.25" customHeight="1" x14ac:dyDescent="0.15">
      <c r="C532" s="148"/>
      <c r="D532" s="56"/>
      <c r="E532" s="62"/>
      <c r="F532" s="58"/>
      <c r="G532" s="57"/>
      <c r="H532" s="57"/>
      <c r="I532" s="67"/>
      <c r="J532" s="57"/>
      <c r="K532" s="57"/>
      <c r="L532" s="67"/>
      <c r="M532" s="57"/>
      <c r="N532" s="67"/>
      <c r="O532" s="57"/>
      <c r="P532" s="57"/>
      <c r="Q532" s="60"/>
    </row>
    <row r="533" spans="1:31" ht="23.25" customHeight="1" x14ac:dyDescent="0.15">
      <c r="A533" s="9" t="s">
        <v>1878</v>
      </c>
      <c r="B533" s="9" t="s">
        <v>1674</v>
      </c>
      <c r="C533" s="148" t="s">
        <v>1879</v>
      </c>
      <c r="D533" s="287" t="s">
        <v>1877</v>
      </c>
      <c r="E533" s="289"/>
      <c r="F533" s="58"/>
      <c r="G533" s="57"/>
      <c r="H533" s="57"/>
      <c r="I533" s="67"/>
      <c r="J533" s="57"/>
      <c r="K533" s="57"/>
      <c r="L533" s="67"/>
      <c r="M533" s="57"/>
      <c r="N533" s="67"/>
      <c r="O533" s="57"/>
      <c r="P533" s="57"/>
      <c r="Q533" s="60"/>
    </row>
    <row r="534" spans="1:31" ht="23.25" customHeight="1" x14ac:dyDescent="0.15">
      <c r="A534" s="9" t="s">
        <v>781</v>
      </c>
      <c r="B534" s="9" t="s">
        <v>1387</v>
      </c>
      <c r="C534" s="148" t="s">
        <v>324</v>
      </c>
      <c r="D534" s="56" t="s">
        <v>312</v>
      </c>
      <c r="E534" s="62" t="s">
        <v>325</v>
      </c>
      <c r="F534" s="58" t="s">
        <v>181</v>
      </c>
      <c r="G534" s="57">
        <v>1</v>
      </c>
      <c r="H534" s="57">
        <v>13944</v>
      </c>
      <c r="I534" s="67">
        <v>13944</v>
      </c>
      <c r="J534" s="57">
        <v>1</v>
      </c>
      <c r="K534" s="57">
        <v>0</v>
      </c>
      <c r="L534" s="67" t="s">
        <v>2193</v>
      </c>
      <c r="M534" s="57">
        <v>0</v>
      </c>
      <c r="N534" s="67" t="s">
        <v>2193</v>
      </c>
      <c r="O534" s="57">
        <v>13944</v>
      </c>
      <c r="P534" s="57">
        <v>13944</v>
      </c>
      <c r="Q534" s="60"/>
      <c r="R534" s="2" t="s">
        <v>1669</v>
      </c>
    </row>
    <row r="535" spans="1:31" ht="23.25" customHeight="1" x14ac:dyDescent="0.15">
      <c r="A535" s="9" t="s">
        <v>919</v>
      </c>
      <c r="B535" s="9" t="s">
        <v>1387</v>
      </c>
      <c r="C535" s="148" t="s">
        <v>676</v>
      </c>
      <c r="D535" s="56" t="s">
        <v>70</v>
      </c>
      <c r="E535" s="62" t="s">
        <v>677</v>
      </c>
      <c r="F535" s="58" t="s">
        <v>678</v>
      </c>
      <c r="G535" s="57">
        <v>0.3</v>
      </c>
      <c r="H535" s="57">
        <v>0</v>
      </c>
      <c r="I535" s="67" t="s">
        <v>2193</v>
      </c>
      <c r="J535" s="57">
        <v>0.3</v>
      </c>
      <c r="K535" s="57">
        <v>268915</v>
      </c>
      <c r="L535" s="67">
        <v>80674.5</v>
      </c>
      <c r="M535" s="57">
        <v>0</v>
      </c>
      <c r="N535" s="67" t="s">
        <v>2193</v>
      </c>
      <c r="O535" s="57">
        <v>268915</v>
      </c>
      <c r="P535" s="57">
        <v>80674.5</v>
      </c>
      <c r="Q535" s="60"/>
      <c r="AE535" s="2">
        <f>L535</f>
        <v>80674.5</v>
      </c>
    </row>
    <row r="536" spans="1:31" ht="23.25" customHeight="1" x14ac:dyDescent="0.15">
      <c r="A536" s="9" t="s">
        <v>1649</v>
      </c>
      <c r="B536" s="9" t="s">
        <v>1387</v>
      </c>
      <c r="C536" s="148" t="s">
        <v>1650</v>
      </c>
      <c r="D536" s="56" t="s">
        <v>1651</v>
      </c>
      <c r="E536" s="62" t="s">
        <v>1652</v>
      </c>
      <c r="F536" s="58" t="s">
        <v>616</v>
      </c>
      <c r="G536" s="57">
        <v>1</v>
      </c>
      <c r="H536" s="57">
        <v>2420.1999999999971</v>
      </c>
      <c r="I536" s="67">
        <v>2420.1999999999971</v>
      </c>
      <c r="J536" s="57">
        <v>1</v>
      </c>
      <c r="K536" s="57"/>
      <c r="L536" s="67" t="s">
        <v>2193</v>
      </c>
      <c r="M536" s="57"/>
      <c r="N536" s="67" t="s">
        <v>2193</v>
      </c>
      <c r="O536" s="57">
        <v>2420.1999999999971</v>
      </c>
      <c r="P536" s="57">
        <v>2420.1999999999971</v>
      </c>
      <c r="Q536" s="60"/>
    </row>
    <row r="537" spans="1:31" ht="23.25" customHeight="1" x14ac:dyDescent="0.15">
      <c r="B537" s="9" t="s">
        <v>1646</v>
      </c>
      <c r="C537" s="148"/>
      <c r="D537" s="56" t="s">
        <v>1647</v>
      </c>
      <c r="E537" s="62"/>
      <c r="F537" s="58"/>
      <c r="G537" s="57"/>
      <c r="H537" s="57"/>
      <c r="I537" s="67">
        <v>16364</v>
      </c>
      <c r="J537" s="57"/>
      <c r="K537" s="57"/>
      <c r="L537" s="67">
        <v>80674</v>
      </c>
      <c r="M537" s="57"/>
      <c r="N537" s="67">
        <v>0</v>
      </c>
      <c r="O537" s="57" t="s">
        <v>2193</v>
      </c>
      <c r="P537" s="57">
        <v>97038</v>
      </c>
      <c r="Q537" s="60"/>
      <c r="AC537" s="2">
        <f>TRUNC(AE537*옵션!$B$36/100,1)</f>
        <v>2420.1999999999998</v>
      </c>
      <c r="AD537" s="2">
        <f>TRUNC(SUM(L533:L535))</f>
        <v>80674</v>
      </c>
      <c r="AE537" s="2">
        <f>TRUNC(SUM(AE533:AE536))</f>
        <v>80674</v>
      </c>
    </row>
    <row r="538" spans="1:31" ht="23.25" customHeight="1" x14ac:dyDescent="0.15">
      <c r="C538" s="148"/>
      <c r="D538" s="56"/>
      <c r="E538" s="62"/>
      <c r="F538" s="58"/>
      <c r="G538" s="57"/>
      <c r="H538" s="57"/>
      <c r="I538" s="67"/>
      <c r="J538" s="57"/>
      <c r="K538" s="57"/>
      <c r="L538" s="67"/>
      <c r="M538" s="57"/>
      <c r="N538" s="67"/>
      <c r="O538" s="57"/>
      <c r="P538" s="57"/>
      <c r="Q538" s="60"/>
    </row>
    <row r="539" spans="1:31" ht="23.25" customHeight="1" x14ac:dyDescent="0.15">
      <c r="A539" s="9" t="s">
        <v>1881</v>
      </c>
      <c r="B539" s="9" t="s">
        <v>1674</v>
      </c>
      <c r="C539" s="148" t="s">
        <v>1882</v>
      </c>
      <c r="D539" s="287" t="s">
        <v>1880</v>
      </c>
      <c r="E539" s="289"/>
      <c r="F539" s="58"/>
      <c r="G539" s="57"/>
      <c r="H539" s="57"/>
      <c r="I539" s="67"/>
      <c r="J539" s="57"/>
      <c r="K539" s="57"/>
      <c r="L539" s="67"/>
      <c r="M539" s="57"/>
      <c r="N539" s="67"/>
      <c r="O539" s="57"/>
      <c r="P539" s="57"/>
      <c r="Q539" s="60"/>
    </row>
    <row r="540" spans="1:31" ht="23.25" customHeight="1" x14ac:dyDescent="0.15">
      <c r="A540" s="9" t="s">
        <v>802</v>
      </c>
      <c r="B540" s="9" t="s">
        <v>1390</v>
      </c>
      <c r="C540" s="148" t="s">
        <v>378</v>
      </c>
      <c r="D540" s="56" t="s">
        <v>379</v>
      </c>
      <c r="E540" s="62" t="s">
        <v>380</v>
      </c>
      <c r="F540" s="58" t="s">
        <v>132</v>
      </c>
      <c r="G540" s="57">
        <v>1</v>
      </c>
      <c r="H540" s="57">
        <v>494</v>
      </c>
      <c r="I540" s="67">
        <v>494</v>
      </c>
      <c r="J540" s="57">
        <v>1</v>
      </c>
      <c r="K540" s="57">
        <v>0</v>
      </c>
      <c r="L540" s="67" t="s">
        <v>2193</v>
      </c>
      <c r="M540" s="57">
        <v>0</v>
      </c>
      <c r="N540" s="67" t="s">
        <v>2193</v>
      </c>
      <c r="O540" s="57">
        <v>494</v>
      </c>
      <c r="P540" s="57">
        <v>494</v>
      </c>
      <c r="Q540" s="60"/>
      <c r="AC540" s="2">
        <f>G540*H540</f>
        <v>494</v>
      </c>
    </row>
    <row r="541" spans="1:31" ht="23.25" customHeight="1" x14ac:dyDescent="0.15">
      <c r="A541" s="9" t="s">
        <v>802</v>
      </c>
      <c r="B541" s="9" t="s">
        <v>1390</v>
      </c>
      <c r="C541" s="148" t="s">
        <v>378</v>
      </c>
      <c r="D541" s="56" t="s">
        <v>379</v>
      </c>
      <c r="E541" s="62" t="s">
        <v>380</v>
      </c>
      <c r="F541" s="58" t="s">
        <v>132</v>
      </c>
      <c r="G541" s="57">
        <v>0.1</v>
      </c>
      <c r="H541" s="57">
        <v>494</v>
      </c>
      <c r="I541" s="67">
        <v>49.4</v>
      </c>
      <c r="J541" s="57">
        <v>0.1</v>
      </c>
      <c r="K541" s="57">
        <v>0</v>
      </c>
      <c r="L541" s="67" t="s">
        <v>2193</v>
      </c>
      <c r="M541" s="57">
        <v>0</v>
      </c>
      <c r="N541" s="67" t="s">
        <v>2193</v>
      </c>
      <c r="O541" s="57">
        <v>494</v>
      </c>
      <c r="P541" s="57">
        <v>49.4</v>
      </c>
      <c r="Q541" s="60"/>
    </row>
    <row r="542" spans="1:31" ht="23.25" customHeight="1" x14ac:dyDescent="0.15">
      <c r="A542" s="9" t="s">
        <v>1658</v>
      </c>
      <c r="B542" s="9" t="s">
        <v>1390</v>
      </c>
      <c r="C542" s="148" t="s">
        <v>1659</v>
      </c>
      <c r="D542" s="56" t="s">
        <v>1660</v>
      </c>
      <c r="E542" s="62" t="s">
        <v>1661</v>
      </c>
      <c r="F542" s="58" t="s">
        <v>616</v>
      </c>
      <c r="G542" s="57">
        <v>1</v>
      </c>
      <c r="H542" s="57">
        <v>9.7999999999999545</v>
      </c>
      <c r="I542" s="67">
        <v>9.7999999999999545</v>
      </c>
      <c r="J542" s="57">
        <v>1</v>
      </c>
      <c r="K542" s="57"/>
      <c r="L542" s="67" t="s">
        <v>2193</v>
      </c>
      <c r="M542" s="57"/>
      <c r="N542" s="67" t="s">
        <v>2193</v>
      </c>
      <c r="O542" s="57">
        <v>9.7999999999999545</v>
      </c>
      <c r="P542" s="57">
        <v>9.7999999999999545</v>
      </c>
      <c r="Q542" s="60"/>
      <c r="AC542" s="2">
        <f>TRUNC(TRUNC(SUM(AC539:AC541))*옵션!$B$33/100,1)</f>
        <v>9.8000000000000007</v>
      </c>
      <c r="AD542" s="2">
        <f>TRUNC(SUM(I539:I541))+TRUNC(SUM(N539:N541))</f>
        <v>543</v>
      </c>
    </row>
    <row r="543" spans="1:31" ht="23.25" customHeight="1" x14ac:dyDescent="0.15">
      <c r="A543" s="9" t="s">
        <v>919</v>
      </c>
      <c r="B543" s="9" t="s">
        <v>1390</v>
      </c>
      <c r="C543" s="148" t="s">
        <v>676</v>
      </c>
      <c r="D543" s="56" t="s">
        <v>70</v>
      </c>
      <c r="E543" s="62" t="s">
        <v>677</v>
      </c>
      <c r="F543" s="58" t="s">
        <v>678</v>
      </c>
      <c r="G543" s="57">
        <v>8.0000000000000002E-3</v>
      </c>
      <c r="H543" s="57">
        <v>0</v>
      </c>
      <c r="I543" s="67" t="s">
        <v>2193</v>
      </c>
      <c r="J543" s="57">
        <v>8.0000000000000002E-3</v>
      </c>
      <c r="K543" s="57">
        <v>268915</v>
      </c>
      <c r="L543" s="67">
        <v>2151.3000000000002</v>
      </c>
      <c r="M543" s="57">
        <v>0</v>
      </c>
      <c r="N543" s="67" t="s">
        <v>2193</v>
      </c>
      <c r="O543" s="57">
        <v>268915</v>
      </c>
      <c r="P543" s="57">
        <v>2151.3000000000002</v>
      </c>
      <c r="Q543" s="60"/>
      <c r="AE543" s="2">
        <f>L543</f>
        <v>2151.3000000000002</v>
      </c>
    </row>
    <row r="544" spans="1:31" ht="23.25" customHeight="1" x14ac:dyDescent="0.15">
      <c r="A544" s="9" t="s">
        <v>1649</v>
      </c>
      <c r="B544" s="9" t="s">
        <v>1390</v>
      </c>
      <c r="C544" s="148" t="s">
        <v>1650</v>
      </c>
      <c r="D544" s="56" t="s">
        <v>1651</v>
      </c>
      <c r="E544" s="62" t="s">
        <v>1652</v>
      </c>
      <c r="F544" s="58" t="s">
        <v>616</v>
      </c>
      <c r="G544" s="57">
        <v>1</v>
      </c>
      <c r="H544" s="57">
        <v>64.5</v>
      </c>
      <c r="I544" s="67">
        <v>64.5</v>
      </c>
      <c r="J544" s="57">
        <v>1</v>
      </c>
      <c r="K544" s="57"/>
      <c r="L544" s="67" t="s">
        <v>2193</v>
      </c>
      <c r="M544" s="57"/>
      <c r="N544" s="67" t="s">
        <v>2193</v>
      </c>
      <c r="O544" s="57">
        <v>64.5</v>
      </c>
      <c r="P544" s="57">
        <v>64.5</v>
      </c>
      <c r="Q544" s="60"/>
    </row>
    <row r="545" spans="1:31" ht="23.25" customHeight="1" x14ac:dyDescent="0.15">
      <c r="B545" s="9" t="s">
        <v>1646</v>
      </c>
      <c r="C545" s="148"/>
      <c r="D545" s="56" t="s">
        <v>1647</v>
      </c>
      <c r="E545" s="62"/>
      <c r="F545" s="58"/>
      <c r="G545" s="57"/>
      <c r="H545" s="57"/>
      <c r="I545" s="67">
        <v>617</v>
      </c>
      <c r="J545" s="57"/>
      <c r="K545" s="57"/>
      <c r="L545" s="67">
        <v>2151</v>
      </c>
      <c r="M545" s="57"/>
      <c r="N545" s="67">
        <v>0</v>
      </c>
      <c r="O545" s="57" t="s">
        <v>2193</v>
      </c>
      <c r="P545" s="57">
        <v>2768</v>
      </c>
      <c r="Q545" s="60"/>
      <c r="AC545" s="2">
        <f>TRUNC(AE545*옵션!$B$36/100,1)</f>
        <v>64.5</v>
      </c>
      <c r="AD545" s="2">
        <f>TRUNC(SUM(L539:L543))</f>
        <v>2151</v>
      </c>
      <c r="AE545" s="2">
        <f>TRUNC(SUM(AE539:AE544))</f>
        <v>2151</v>
      </c>
    </row>
    <row r="546" spans="1:31" ht="23.25" customHeight="1" x14ac:dyDescent="0.15">
      <c r="C546" s="148"/>
      <c r="D546" s="56"/>
      <c r="E546" s="62"/>
      <c r="F546" s="58"/>
      <c r="G546" s="57"/>
      <c r="H546" s="57"/>
      <c r="I546" s="67"/>
      <c r="J546" s="57"/>
      <c r="K546" s="57"/>
      <c r="L546" s="67"/>
      <c r="M546" s="57"/>
      <c r="N546" s="67"/>
      <c r="O546" s="57"/>
      <c r="P546" s="57"/>
      <c r="Q546" s="60"/>
    </row>
    <row r="547" spans="1:31" ht="23.25" customHeight="1" x14ac:dyDescent="0.15">
      <c r="A547" s="9" t="s">
        <v>1884</v>
      </c>
      <c r="B547" s="9" t="s">
        <v>1674</v>
      </c>
      <c r="C547" s="148" t="s">
        <v>1885</v>
      </c>
      <c r="D547" s="287" t="s">
        <v>1883</v>
      </c>
      <c r="E547" s="289"/>
      <c r="F547" s="58"/>
      <c r="G547" s="57"/>
      <c r="H547" s="57"/>
      <c r="I547" s="67"/>
      <c r="J547" s="57"/>
      <c r="K547" s="57"/>
      <c r="L547" s="67"/>
      <c r="M547" s="57"/>
      <c r="N547" s="67"/>
      <c r="O547" s="57"/>
      <c r="P547" s="57"/>
      <c r="Q547" s="60"/>
    </row>
    <row r="548" spans="1:31" ht="23.25" customHeight="1" x14ac:dyDescent="0.15">
      <c r="A548" s="9" t="s">
        <v>803</v>
      </c>
      <c r="B548" s="9" t="s">
        <v>1393</v>
      </c>
      <c r="C548" s="148" t="s">
        <v>384</v>
      </c>
      <c r="D548" s="56" t="s">
        <v>379</v>
      </c>
      <c r="E548" s="62" t="s">
        <v>385</v>
      </c>
      <c r="F548" s="58" t="s">
        <v>132</v>
      </c>
      <c r="G548" s="57">
        <v>1</v>
      </c>
      <c r="H548" s="57">
        <v>494</v>
      </c>
      <c r="I548" s="67">
        <v>494</v>
      </c>
      <c r="J548" s="57">
        <v>1</v>
      </c>
      <c r="K548" s="57">
        <v>0</v>
      </c>
      <c r="L548" s="67" t="s">
        <v>2193</v>
      </c>
      <c r="M548" s="57">
        <v>0</v>
      </c>
      <c r="N548" s="67" t="s">
        <v>2193</v>
      </c>
      <c r="O548" s="57">
        <v>494</v>
      </c>
      <c r="P548" s="57">
        <v>494</v>
      </c>
      <c r="Q548" s="60"/>
      <c r="AC548" s="2">
        <f>G548*H548</f>
        <v>494</v>
      </c>
    </row>
    <row r="549" spans="1:31" ht="23.25" customHeight="1" x14ac:dyDescent="0.15">
      <c r="A549" s="9" t="s">
        <v>803</v>
      </c>
      <c r="B549" s="9" t="s">
        <v>1393</v>
      </c>
      <c r="C549" s="148" t="s">
        <v>384</v>
      </c>
      <c r="D549" s="56" t="s">
        <v>379</v>
      </c>
      <c r="E549" s="62" t="s">
        <v>385</v>
      </c>
      <c r="F549" s="58" t="s">
        <v>132</v>
      </c>
      <c r="G549" s="57">
        <v>0.1</v>
      </c>
      <c r="H549" s="57">
        <v>494</v>
      </c>
      <c r="I549" s="67">
        <v>49.4</v>
      </c>
      <c r="J549" s="57">
        <v>0.1</v>
      </c>
      <c r="K549" s="57">
        <v>0</v>
      </c>
      <c r="L549" s="67" t="s">
        <v>2193</v>
      </c>
      <c r="M549" s="57">
        <v>0</v>
      </c>
      <c r="N549" s="67" t="s">
        <v>2193</v>
      </c>
      <c r="O549" s="57">
        <v>494</v>
      </c>
      <c r="P549" s="57">
        <v>49.4</v>
      </c>
      <c r="Q549" s="60"/>
    </row>
    <row r="550" spans="1:31" ht="23.25" customHeight="1" x14ac:dyDescent="0.15">
      <c r="A550" s="9" t="s">
        <v>1658</v>
      </c>
      <c r="B550" s="9" t="s">
        <v>1393</v>
      </c>
      <c r="C550" s="148" t="s">
        <v>1659</v>
      </c>
      <c r="D550" s="56" t="s">
        <v>1660</v>
      </c>
      <c r="E550" s="62" t="s">
        <v>1661</v>
      </c>
      <c r="F550" s="58" t="s">
        <v>616</v>
      </c>
      <c r="G550" s="57">
        <v>1</v>
      </c>
      <c r="H550" s="57">
        <v>9.7999999999999545</v>
      </c>
      <c r="I550" s="67">
        <v>9.7999999999999545</v>
      </c>
      <c r="J550" s="57">
        <v>1</v>
      </c>
      <c r="K550" s="57"/>
      <c r="L550" s="67" t="s">
        <v>2193</v>
      </c>
      <c r="M550" s="57"/>
      <c r="N550" s="67" t="s">
        <v>2193</v>
      </c>
      <c r="O550" s="57">
        <v>9.7999999999999545</v>
      </c>
      <c r="P550" s="57">
        <v>9.7999999999999545</v>
      </c>
      <c r="Q550" s="60"/>
      <c r="AC550" s="2">
        <f>TRUNC(TRUNC(SUM(AC547:AC549))*옵션!$B$33/100,1)</f>
        <v>9.8000000000000007</v>
      </c>
      <c r="AD550" s="2">
        <f>TRUNC(SUM(I547:I549))+TRUNC(SUM(N547:N549))</f>
        <v>543</v>
      </c>
    </row>
    <row r="551" spans="1:31" ht="23.25" customHeight="1" x14ac:dyDescent="0.15">
      <c r="A551" s="9" t="s">
        <v>919</v>
      </c>
      <c r="B551" s="9" t="s">
        <v>1393</v>
      </c>
      <c r="C551" s="148" t="s">
        <v>676</v>
      </c>
      <c r="D551" s="56" t="s">
        <v>70</v>
      </c>
      <c r="E551" s="62" t="s">
        <v>677</v>
      </c>
      <c r="F551" s="58" t="s">
        <v>678</v>
      </c>
      <c r="G551" s="57">
        <v>0.01</v>
      </c>
      <c r="H551" s="57">
        <v>0</v>
      </c>
      <c r="I551" s="67" t="s">
        <v>2193</v>
      </c>
      <c r="J551" s="57">
        <v>0.01</v>
      </c>
      <c r="K551" s="57">
        <v>268915</v>
      </c>
      <c r="L551" s="67">
        <v>2689.1</v>
      </c>
      <c r="M551" s="57">
        <v>0</v>
      </c>
      <c r="N551" s="67" t="s">
        <v>2193</v>
      </c>
      <c r="O551" s="57">
        <v>268915</v>
      </c>
      <c r="P551" s="57">
        <v>2689.1</v>
      </c>
      <c r="Q551" s="60"/>
      <c r="AE551" s="2">
        <f>L551</f>
        <v>2689.1</v>
      </c>
    </row>
    <row r="552" spans="1:31" ht="23.25" customHeight="1" x14ac:dyDescent="0.15">
      <c r="A552" s="9" t="s">
        <v>1649</v>
      </c>
      <c r="B552" s="9" t="s">
        <v>1393</v>
      </c>
      <c r="C552" s="148" t="s">
        <v>1650</v>
      </c>
      <c r="D552" s="56" t="s">
        <v>1651</v>
      </c>
      <c r="E552" s="62" t="s">
        <v>1652</v>
      </c>
      <c r="F552" s="58" t="s">
        <v>616</v>
      </c>
      <c r="G552" s="57">
        <v>1</v>
      </c>
      <c r="H552" s="57">
        <v>80.599999999999909</v>
      </c>
      <c r="I552" s="67">
        <v>80.599999999999909</v>
      </c>
      <c r="J552" s="57">
        <v>1</v>
      </c>
      <c r="K552" s="57"/>
      <c r="L552" s="67" t="s">
        <v>2193</v>
      </c>
      <c r="M552" s="57"/>
      <c r="N552" s="67" t="s">
        <v>2193</v>
      </c>
      <c r="O552" s="57">
        <v>80.599999999999909</v>
      </c>
      <c r="P552" s="57">
        <v>80.599999999999909</v>
      </c>
      <c r="Q552" s="60"/>
    </row>
    <row r="553" spans="1:31" ht="23.25" customHeight="1" x14ac:dyDescent="0.15">
      <c r="B553" s="9" t="s">
        <v>1646</v>
      </c>
      <c r="C553" s="148"/>
      <c r="D553" s="56" t="s">
        <v>1647</v>
      </c>
      <c r="E553" s="62"/>
      <c r="F553" s="58"/>
      <c r="G553" s="57"/>
      <c r="H553" s="57"/>
      <c r="I553" s="67">
        <v>633</v>
      </c>
      <c r="J553" s="57"/>
      <c r="K553" s="57"/>
      <c r="L553" s="67">
        <v>2689</v>
      </c>
      <c r="M553" s="57"/>
      <c r="N553" s="67">
        <v>0</v>
      </c>
      <c r="O553" s="57" t="s">
        <v>2193</v>
      </c>
      <c r="P553" s="57">
        <v>3322</v>
      </c>
      <c r="Q553" s="60"/>
      <c r="AC553" s="2">
        <f>TRUNC(AE553*옵션!$B$36/100,1)</f>
        <v>80.599999999999994</v>
      </c>
      <c r="AD553" s="2">
        <f>TRUNC(SUM(L547:L551))</f>
        <v>2689</v>
      </c>
      <c r="AE553" s="2">
        <f>TRUNC(SUM(AE547:AE552))</f>
        <v>2689</v>
      </c>
    </row>
    <row r="554" spans="1:31" ht="23.25" customHeight="1" x14ac:dyDescent="0.15">
      <c r="C554" s="148"/>
      <c r="D554" s="56"/>
      <c r="E554" s="62"/>
      <c r="F554" s="58"/>
      <c r="G554" s="57"/>
      <c r="H554" s="57"/>
      <c r="I554" s="67"/>
      <c r="J554" s="57"/>
      <c r="K554" s="57"/>
      <c r="L554" s="67"/>
      <c r="M554" s="57"/>
      <c r="N554" s="67"/>
      <c r="O554" s="57"/>
      <c r="P554" s="57"/>
      <c r="Q554" s="60"/>
    </row>
    <row r="555" spans="1:31" ht="23.25" customHeight="1" x14ac:dyDescent="0.15">
      <c r="A555" s="9" t="s">
        <v>1887</v>
      </c>
      <c r="B555" s="9" t="s">
        <v>1674</v>
      </c>
      <c r="C555" s="148" t="s">
        <v>1888</v>
      </c>
      <c r="D555" s="287" t="s">
        <v>1886</v>
      </c>
      <c r="E555" s="289"/>
      <c r="F555" s="58"/>
      <c r="G555" s="57"/>
      <c r="H555" s="57"/>
      <c r="I555" s="67"/>
      <c r="J555" s="57"/>
      <c r="K555" s="57"/>
      <c r="L555" s="67"/>
      <c r="M555" s="57"/>
      <c r="N555" s="67"/>
      <c r="O555" s="57"/>
      <c r="P555" s="57"/>
      <c r="Q555" s="60"/>
    </row>
    <row r="556" spans="1:31" ht="23.25" customHeight="1" x14ac:dyDescent="0.15">
      <c r="A556" s="9" t="s">
        <v>804</v>
      </c>
      <c r="B556" s="9" t="s">
        <v>1396</v>
      </c>
      <c r="C556" s="148" t="s">
        <v>386</v>
      </c>
      <c r="D556" s="56" t="s">
        <v>387</v>
      </c>
      <c r="E556" s="62" t="s">
        <v>388</v>
      </c>
      <c r="F556" s="58" t="s">
        <v>132</v>
      </c>
      <c r="G556" s="57">
        <v>1</v>
      </c>
      <c r="H556" s="57">
        <v>921</v>
      </c>
      <c r="I556" s="67">
        <v>921</v>
      </c>
      <c r="J556" s="57">
        <v>1</v>
      </c>
      <c r="K556" s="57">
        <v>0</v>
      </c>
      <c r="L556" s="67" t="s">
        <v>2193</v>
      </c>
      <c r="M556" s="57">
        <v>0</v>
      </c>
      <c r="N556" s="67" t="s">
        <v>2193</v>
      </c>
      <c r="O556" s="57">
        <v>921</v>
      </c>
      <c r="P556" s="57">
        <v>921</v>
      </c>
      <c r="Q556" s="60"/>
      <c r="AC556" s="2">
        <f>G556*H556</f>
        <v>921</v>
      </c>
    </row>
    <row r="557" spans="1:31" ht="23.25" customHeight="1" x14ac:dyDescent="0.15">
      <c r="A557" s="9" t="s">
        <v>804</v>
      </c>
      <c r="B557" s="9" t="s">
        <v>1396</v>
      </c>
      <c r="C557" s="148" t="s">
        <v>386</v>
      </c>
      <c r="D557" s="56" t="s">
        <v>387</v>
      </c>
      <c r="E557" s="62" t="s">
        <v>388</v>
      </c>
      <c r="F557" s="58" t="s">
        <v>132</v>
      </c>
      <c r="G557" s="57">
        <v>0.1</v>
      </c>
      <c r="H557" s="57">
        <v>921</v>
      </c>
      <c r="I557" s="67">
        <v>92.1</v>
      </c>
      <c r="J557" s="57">
        <v>0.1</v>
      </c>
      <c r="K557" s="57">
        <v>0</v>
      </c>
      <c r="L557" s="67" t="s">
        <v>2193</v>
      </c>
      <c r="M557" s="57">
        <v>0</v>
      </c>
      <c r="N557" s="67" t="s">
        <v>2193</v>
      </c>
      <c r="O557" s="57">
        <v>921</v>
      </c>
      <c r="P557" s="57">
        <v>92.1</v>
      </c>
      <c r="Q557" s="60"/>
    </row>
    <row r="558" spans="1:31" ht="23.25" customHeight="1" x14ac:dyDescent="0.15">
      <c r="A558" s="9" t="s">
        <v>1658</v>
      </c>
      <c r="B558" s="9" t="s">
        <v>1396</v>
      </c>
      <c r="C558" s="148" t="s">
        <v>1659</v>
      </c>
      <c r="D558" s="56" t="s">
        <v>1660</v>
      </c>
      <c r="E558" s="62" t="s">
        <v>1661</v>
      </c>
      <c r="F558" s="58" t="s">
        <v>616</v>
      </c>
      <c r="G558" s="57">
        <v>1</v>
      </c>
      <c r="H558" s="57">
        <v>18.400000000000091</v>
      </c>
      <c r="I558" s="67">
        <v>18.400000000000091</v>
      </c>
      <c r="J558" s="57">
        <v>1</v>
      </c>
      <c r="K558" s="57"/>
      <c r="L558" s="67" t="s">
        <v>2193</v>
      </c>
      <c r="M558" s="57"/>
      <c r="N558" s="67" t="s">
        <v>2193</v>
      </c>
      <c r="O558" s="57">
        <v>18.400000000000091</v>
      </c>
      <c r="P558" s="57">
        <v>18.400000000000091</v>
      </c>
      <c r="Q558" s="60"/>
      <c r="AC558" s="2">
        <f>TRUNC(TRUNC(SUM(AC555:AC557))*옵션!$B$33/100,1)</f>
        <v>18.399999999999999</v>
      </c>
      <c r="AD558" s="2">
        <f>TRUNC(SUM(I555:I557))+TRUNC(SUM(N555:N557))</f>
        <v>1013</v>
      </c>
    </row>
    <row r="559" spans="1:31" ht="23.25" customHeight="1" x14ac:dyDescent="0.15">
      <c r="A559" s="9" t="s">
        <v>919</v>
      </c>
      <c r="B559" s="9" t="s">
        <v>1396</v>
      </c>
      <c r="C559" s="148" t="s">
        <v>676</v>
      </c>
      <c r="D559" s="56" t="s">
        <v>70</v>
      </c>
      <c r="E559" s="62" t="s">
        <v>677</v>
      </c>
      <c r="F559" s="58" t="s">
        <v>678</v>
      </c>
      <c r="G559" s="57">
        <v>8.9999999999999993E-3</v>
      </c>
      <c r="H559" s="57">
        <v>0</v>
      </c>
      <c r="I559" s="67" t="s">
        <v>2193</v>
      </c>
      <c r="J559" s="57">
        <v>8.9999999999999993E-3</v>
      </c>
      <c r="K559" s="57">
        <v>268915</v>
      </c>
      <c r="L559" s="67">
        <v>2420.1999999999998</v>
      </c>
      <c r="M559" s="57">
        <v>0</v>
      </c>
      <c r="N559" s="67" t="s">
        <v>2193</v>
      </c>
      <c r="O559" s="57">
        <v>268915</v>
      </c>
      <c r="P559" s="57">
        <v>2420.1999999999998</v>
      </c>
      <c r="Q559" s="60"/>
      <c r="AE559" s="2">
        <f>L559</f>
        <v>2420.1999999999998</v>
      </c>
    </row>
    <row r="560" spans="1:31" ht="23.25" customHeight="1" x14ac:dyDescent="0.15">
      <c r="A560" s="9" t="s">
        <v>1649</v>
      </c>
      <c r="B560" s="9" t="s">
        <v>1396</v>
      </c>
      <c r="C560" s="148" t="s">
        <v>1650</v>
      </c>
      <c r="D560" s="56" t="s">
        <v>1651</v>
      </c>
      <c r="E560" s="62" t="s">
        <v>1652</v>
      </c>
      <c r="F560" s="58" t="s">
        <v>616</v>
      </c>
      <c r="G560" s="57">
        <v>1</v>
      </c>
      <c r="H560" s="57">
        <v>72.599999999999909</v>
      </c>
      <c r="I560" s="67">
        <v>72.599999999999909</v>
      </c>
      <c r="J560" s="57">
        <v>1</v>
      </c>
      <c r="K560" s="57"/>
      <c r="L560" s="67" t="s">
        <v>2193</v>
      </c>
      <c r="M560" s="57"/>
      <c r="N560" s="67" t="s">
        <v>2193</v>
      </c>
      <c r="O560" s="57">
        <v>72.599999999999909</v>
      </c>
      <c r="P560" s="57">
        <v>72.599999999999909</v>
      </c>
      <c r="Q560" s="60"/>
    </row>
    <row r="561" spans="1:31" ht="23.25" customHeight="1" x14ac:dyDescent="0.15">
      <c r="B561" s="9" t="s">
        <v>1646</v>
      </c>
      <c r="C561" s="148"/>
      <c r="D561" s="56" t="s">
        <v>1647</v>
      </c>
      <c r="E561" s="62"/>
      <c r="F561" s="58"/>
      <c r="G561" s="57"/>
      <c r="H561" s="57"/>
      <c r="I561" s="67">
        <v>1104</v>
      </c>
      <c r="J561" s="57"/>
      <c r="K561" s="57"/>
      <c r="L561" s="67">
        <v>2420</v>
      </c>
      <c r="M561" s="57"/>
      <c r="N561" s="67">
        <v>0</v>
      </c>
      <c r="O561" s="57" t="s">
        <v>2193</v>
      </c>
      <c r="P561" s="57">
        <v>3524</v>
      </c>
      <c r="Q561" s="60"/>
      <c r="AC561" s="2">
        <f>TRUNC(AE561*옵션!$B$36/100,1)</f>
        <v>72.599999999999994</v>
      </c>
      <c r="AD561" s="2">
        <f>TRUNC(SUM(L555:L559))</f>
        <v>2420</v>
      </c>
      <c r="AE561" s="2">
        <f>TRUNC(SUM(AE555:AE560))</f>
        <v>2420</v>
      </c>
    </row>
    <row r="562" spans="1:31" ht="23.25" customHeight="1" x14ac:dyDescent="0.15">
      <c r="C562" s="148"/>
      <c r="D562" s="56"/>
      <c r="E562" s="62"/>
      <c r="F562" s="58"/>
      <c r="G562" s="57"/>
      <c r="H562" s="57"/>
      <c r="I562" s="67"/>
      <c r="J562" s="57"/>
      <c r="K562" s="57"/>
      <c r="L562" s="67"/>
      <c r="M562" s="57"/>
      <c r="N562" s="67"/>
      <c r="O562" s="57"/>
      <c r="P562" s="57"/>
      <c r="Q562" s="60"/>
    </row>
    <row r="563" spans="1:31" ht="23.25" customHeight="1" x14ac:dyDescent="0.15">
      <c r="A563" s="9" t="s">
        <v>1890</v>
      </c>
      <c r="B563" s="9" t="s">
        <v>1674</v>
      </c>
      <c r="C563" s="148" t="s">
        <v>1891</v>
      </c>
      <c r="D563" s="287" t="s">
        <v>1889</v>
      </c>
      <c r="E563" s="289"/>
      <c r="F563" s="58"/>
      <c r="G563" s="57"/>
      <c r="H563" s="57"/>
      <c r="I563" s="67"/>
      <c r="J563" s="57"/>
      <c r="K563" s="57"/>
      <c r="L563" s="67"/>
      <c r="M563" s="57"/>
      <c r="N563" s="67"/>
      <c r="O563" s="57"/>
      <c r="P563" s="57"/>
      <c r="Q563" s="60"/>
    </row>
    <row r="564" spans="1:31" ht="23.25" customHeight="1" x14ac:dyDescent="0.15">
      <c r="A564" s="9" t="s">
        <v>805</v>
      </c>
      <c r="B564" s="9" t="s">
        <v>1399</v>
      </c>
      <c r="C564" s="148" t="s">
        <v>391</v>
      </c>
      <c r="D564" s="56" t="s">
        <v>387</v>
      </c>
      <c r="E564" s="62" t="s">
        <v>392</v>
      </c>
      <c r="F564" s="58" t="s">
        <v>132</v>
      </c>
      <c r="G564" s="57">
        <v>1</v>
      </c>
      <c r="H564" s="57">
        <v>1045</v>
      </c>
      <c r="I564" s="67">
        <v>1045</v>
      </c>
      <c r="J564" s="57">
        <v>1</v>
      </c>
      <c r="K564" s="57">
        <v>0</v>
      </c>
      <c r="L564" s="67" t="s">
        <v>2193</v>
      </c>
      <c r="M564" s="57">
        <v>0</v>
      </c>
      <c r="N564" s="67" t="s">
        <v>2193</v>
      </c>
      <c r="O564" s="57">
        <v>1045</v>
      </c>
      <c r="P564" s="57">
        <v>1045</v>
      </c>
      <c r="Q564" s="60"/>
      <c r="AC564" s="2">
        <f>G564*H564</f>
        <v>1045</v>
      </c>
    </row>
    <row r="565" spans="1:31" ht="23.25" customHeight="1" x14ac:dyDescent="0.15">
      <c r="A565" s="9" t="s">
        <v>805</v>
      </c>
      <c r="B565" s="9" t="s">
        <v>1399</v>
      </c>
      <c r="C565" s="148" t="s">
        <v>391</v>
      </c>
      <c r="D565" s="56" t="s">
        <v>387</v>
      </c>
      <c r="E565" s="62" t="s">
        <v>392</v>
      </c>
      <c r="F565" s="58" t="s">
        <v>132</v>
      </c>
      <c r="G565" s="57">
        <v>0.1</v>
      </c>
      <c r="H565" s="57">
        <v>1045</v>
      </c>
      <c r="I565" s="67">
        <v>104.5</v>
      </c>
      <c r="J565" s="57">
        <v>0.1</v>
      </c>
      <c r="K565" s="57">
        <v>0</v>
      </c>
      <c r="L565" s="67" t="s">
        <v>2193</v>
      </c>
      <c r="M565" s="57">
        <v>0</v>
      </c>
      <c r="N565" s="67" t="s">
        <v>2193</v>
      </c>
      <c r="O565" s="57">
        <v>1045</v>
      </c>
      <c r="P565" s="57">
        <v>104.5</v>
      </c>
      <c r="Q565" s="60"/>
    </row>
    <row r="566" spans="1:31" ht="23.25" customHeight="1" x14ac:dyDescent="0.15">
      <c r="A566" s="9" t="s">
        <v>1658</v>
      </c>
      <c r="B566" s="9" t="s">
        <v>1399</v>
      </c>
      <c r="C566" s="148" t="s">
        <v>1659</v>
      </c>
      <c r="D566" s="56" t="s">
        <v>1660</v>
      </c>
      <c r="E566" s="62" t="s">
        <v>1661</v>
      </c>
      <c r="F566" s="58" t="s">
        <v>616</v>
      </c>
      <c r="G566" s="57">
        <v>1</v>
      </c>
      <c r="H566" s="57">
        <v>20.900000000000091</v>
      </c>
      <c r="I566" s="67">
        <v>20.900000000000091</v>
      </c>
      <c r="J566" s="57">
        <v>1</v>
      </c>
      <c r="K566" s="57"/>
      <c r="L566" s="67" t="s">
        <v>2193</v>
      </c>
      <c r="M566" s="57"/>
      <c r="N566" s="67" t="s">
        <v>2193</v>
      </c>
      <c r="O566" s="57">
        <v>20.900000000000091</v>
      </c>
      <c r="P566" s="57">
        <v>20.900000000000091</v>
      </c>
      <c r="Q566" s="60"/>
      <c r="AC566" s="2">
        <f>TRUNC(TRUNC(SUM(AC563:AC565))*옵션!$B$33/100,1)</f>
        <v>20.9</v>
      </c>
      <c r="AD566" s="2">
        <f>TRUNC(SUM(I563:I565))+TRUNC(SUM(N563:N565))</f>
        <v>1149</v>
      </c>
    </row>
    <row r="567" spans="1:31" ht="23.25" customHeight="1" x14ac:dyDescent="0.15">
      <c r="A567" s="9" t="s">
        <v>919</v>
      </c>
      <c r="B567" s="9" t="s">
        <v>1399</v>
      </c>
      <c r="C567" s="148" t="s">
        <v>676</v>
      </c>
      <c r="D567" s="56" t="s">
        <v>70</v>
      </c>
      <c r="E567" s="62" t="s">
        <v>677</v>
      </c>
      <c r="F567" s="58" t="s">
        <v>678</v>
      </c>
      <c r="G567" s="57">
        <v>8.9999999999999993E-3</v>
      </c>
      <c r="H567" s="57">
        <v>0</v>
      </c>
      <c r="I567" s="67" t="s">
        <v>2193</v>
      </c>
      <c r="J567" s="57">
        <v>8.9999999999999993E-3</v>
      </c>
      <c r="K567" s="57">
        <v>268915</v>
      </c>
      <c r="L567" s="67">
        <v>2420.1999999999998</v>
      </c>
      <c r="M567" s="57">
        <v>0</v>
      </c>
      <c r="N567" s="67" t="s">
        <v>2193</v>
      </c>
      <c r="O567" s="57">
        <v>268915</v>
      </c>
      <c r="P567" s="57">
        <v>2420.1999999999998</v>
      </c>
      <c r="Q567" s="60"/>
      <c r="AE567" s="2">
        <f>L567</f>
        <v>2420.1999999999998</v>
      </c>
    </row>
    <row r="568" spans="1:31" ht="23.25" customHeight="1" x14ac:dyDescent="0.15">
      <c r="A568" s="9" t="s">
        <v>1649</v>
      </c>
      <c r="B568" s="9" t="s">
        <v>1399</v>
      </c>
      <c r="C568" s="148" t="s">
        <v>1650</v>
      </c>
      <c r="D568" s="56" t="s">
        <v>1651</v>
      </c>
      <c r="E568" s="62" t="s">
        <v>1652</v>
      </c>
      <c r="F568" s="58" t="s">
        <v>616</v>
      </c>
      <c r="G568" s="57">
        <v>1</v>
      </c>
      <c r="H568" s="57">
        <v>72.599999999999909</v>
      </c>
      <c r="I568" s="67">
        <v>72.599999999999909</v>
      </c>
      <c r="J568" s="57">
        <v>1</v>
      </c>
      <c r="K568" s="57"/>
      <c r="L568" s="67" t="s">
        <v>2193</v>
      </c>
      <c r="M568" s="57"/>
      <c r="N568" s="67" t="s">
        <v>2193</v>
      </c>
      <c r="O568" s="57">
        <v>72.599999999999909</v>
      </c>
      <c r="P568" s="57">
        <v>72.599999999999909</v>
      </c>
      <c r="Q568" s="60"/>
    </row>
    <row r="569" spans="1:31" ht="23.25" customHeight="1" x14ac:dyDescent="0.15">
      <c r="B569" s="9" t="s">
        <v>1646</v>
      </c>
      <c r="C569" s="148"/>
      <c r="D569" s="56" t="s">
        <v>1647</v>
      </c>
      <c r="E569" s="62"/>
      <c r="F569" s="58"/>
      <c r="G569" s="57"/>
      <c r="H569" s="57"/>
      <c r="I569" s="67">
        <v>1243</v>
      </c>
      <c r="J569" s="57"/>
      <c r="K569" s="57"/>
      <c r="L569" s="67">
        <v>2420</v>
      </c>
      <c r="M569" s="57"/>
      <c r="N569" s="67">
        <v>0</v>
      </c>
      <c r="O569" s="57" t="s">
        <v>2193</v>
      </c>
      <c r="P569" s="57">
        <v>3663</v>
      </c>
      <c r="Q569" s="60"/>
      <c r="AC569" s="2">
        <f>TRUNC(AE569*옵션!$B$36/100,1)</f>
        <v>72.599999999999994</v>
      </c>
      <c r="AD569" s="2">
        <f>TRUNC(SUM(L563:L567))</f>
        <v>2420</v>
      </c>
      <c r="AE569" s="2">
        <f>TRUNC(SUM(AE563:AE568))</f>
        <v>2420</v>
      </c>
    </row>
    <row r="570" spans="1:31" ht="23.25" customHeight="1" x14ac:dyDescent="0.15">
      <c r="C570" s="148"/>
      <c r="D570" s="56"/>
      <c r="E570" s="62"/>
      <c r="F570" s="58"/>
      <c r="G570" s="57"/>
      <c r="H570" s="57"/>
      <c r="I570" s="67"/>
      <c r="J570" s="57"/>
      <c r="K570" s="57"/>
      <c r="L570" s="67"/>
      <c r="M570" s="57"/>
      <c r="N570" s="67"/>
      <c r="O570" s="57"/>
      <c r="P570" s="57"/>
      <c r="Q570" s="60"/>
    </row>
    <row r="571" spans="1:31" ht="23.25" customHeight="1" x14ac:dyDescent="0.15">
      <c r="A571" s="9" t="s">
        <v>1893</v>
      </c>
      <c r="B571" s="9" t="s">
        <v>1674</v>
      </c>
      <c r="C571" s="148" t="s">
        <v>1894</v>
      </c>
      <c r="D571" s="287" t="s">
        <v>1892</v>
      </c>
      <c r="E571" s="289"/>
      <c r="F571" s="58"/>
      <c r="G571" s="57"/>
      <c r="H571" s="57"/>
      <c r="I571" s="67"/>
      <c r="J571" s="57"/>
      <c r="K571" s="57"/>
      <c r="L571" s="67"/>
      <c r="M571" s="57"/>
      <c r="N571" s="67"/>
      <c r="O571" s="57"/>
      <c r="P571" s="57"/>
      <c r="Q571" s="60"/>
    </row>
    <row r="572" spans="1:31" ht="23.25" customHeight="1" x14ac:dyDescent="0.15">
      <c r="A572" s="9" t="s">
        <v>806</v>
      </c>
      <c r="B572" s="9" t="s">
        <v>1402</v>
      </c>
      <c r="C572" s="148" t="s">
        <v>393</v>
      </c>
      <c r="D572" s="56" t="s">
        <v>387</v>
      </c>
      <c r="E572" s="62" t="s">
        <v>394</v>
      </c>
      <c r="F572" s="58" t="s">
        <v>132</v>
      </c>
      <c r="G572" s="57">
        <v>1</v>
      </c>
      <c r="H572" s="57">
        <v>1895</v>
      </c>
      <c r="I572" s="67">
        <v>1895</v>
      </c>
      <c r="J572" s="57">
        <v>1</v>
      </c>
      <c r="K572" s="57">
        <v>0</v>
      </c>
      <c r="L572" s="67" t="s">
        <v>2193</v>
      </c>
      <c r="M572" s="57">
        <v>0</v>
      </c>
      <c r="N572" s="67" t="s">
        <v>2193</v>
      </c>
      <c r="O572" s="57">
        <v>1895</v>
      </c>
      <c r="P572" s="57">
        <v>1895</v>
      </c>
      <c r="Q572" s="60"/>
      <c r="AC572" s="2">
        <f>G572*H572</f>
        <v>1895</v>
      </c>
    </row>
    <row r="573" spans="1:31" ht="23.25" customHeight="1" x14ac:dyDescent="0.15">
      <c r="A573" s="9" t="s">
        <v>806</v>
      </c>
      <c r="B573" s="9" t="s">
        <v>1402</v>
      </c>
      <c r="C573" s="148" t="s">
        <v>393</v>
      </c>
      <c r="D573" s="56" t="s">
        <v>387</v>
      </c>
      <c r="E573" s="62" t="s">
        <v>394</v>
      </c>
      <c r="F573" s="58" t="s">
        <v>132</v>
      </c>
      <c r="G573" s="57">
        <v>0.1</v>
      </c>
      <c r="H573" s="57">
        <v>1895</v>
      </c>
      <c r="I573" s="67">
        <v>189.5</v>
      </c>
      <c r="J573" s="57">
        <v>0.1</v>
      </c>
      <c r="K573" s="57">
        <v>0</v>
      </c>
      <c r="L573" s="67" t="s">
        <v>2193</v>
      </c>
      <c r="M573" s="57">
        <v>0</v>
      </c>
      <c r="N573" s="67" t="s">
        <v>2193</v>
      </c>
      <c r="O573" s="57">
        <v>1895</v>
      </c>
      <c r="P573" s="57">
        <v>189.5</v>
      </c>
      <c r="Q573" s="60"/>
    </row>
    <row r="574" spans="1:31" ht="23.25" customHeight="1" x14ac:dyDescent="0.15">
      <c r="A574" s="9" t="s">
        <v>1658</v>
      </c>
      <c r="B574" s="9" t="s">
        <v>1402</v>
      </c>
      <c r="C574" s="148" t="s">
        <v>1659</v>
      </c>
      <c r="D574" s="56" t="s">
        <v>1660</v>
      </c>
      <c r="E574" s="62" t="s">
        <v>1661</v>
      </c>
      <c r="F574" s="58" t="s">
        <v>616</v>
      </c>
      <c r="G574" s="57">
        <v>1</v>
      </c>
      <c r="H574" s="57">
        <v>37.900000000000091</v>
      </c>
      <c r="I574" s="67">
        <v>37.900000000000091</v>
      </c>
      <c r="J574" s="57">
        <v>1</v>
      </c>
      <c r="K574" s="57"/>
      <c r="L574" s="67" t="s">
        <v>2193</v>
      </c>
      <c r="M574" s="57"/>
      <c r="N574" s="67" t="s">
        <v>2193</v>
      </c>
      <c r="O574" s="57">
        <v>37.900000000000091</v>
      </c>
      <c r="P574" s="57">
        <v>37.900000000000091</v>
      </c>
      <c r="Q574" s="60"/>
      <c r="AC574" s="2">
        <f>TRUNC(TRUNC(SUM(AC571:AC573))*옵션!$B$33/100,1)</f>
        <v>37.9</v>
      </c>
      <c r="AD574" s="2">
        <f>TRUNC(SUM(I571:I573))+TRUNC(SUM(N571:N573))</f>
        <v>2084</v>
      </c>
    </row>
    <row r="575" spans="1:31" ht="23.25" customHeight="1" x14ac:dyDescent="0.15">
      <c r="A575" s="9" t="s">
        <v>919</v>
      </c>
      <c r="B575" s="9" t="s">
        <v>1402</v>
      </c>
      <c r="C575" s="148" t="s">
        <v>676</v>
      </c>
      <c r="D575" s="56" t="s">
        <v>70</v>
      </c>
      <c r="E575" s="62" t="s">
        <v>677</v>
      </c>
      <c r="F575" s="58" t="s">
        <v>678</v>
      </c>
      <c r="G575" s="57">
        <v>8.9999999999999993E-3</v>
      </c>
      <c r="H575" s="57">
        <v>0</v>
      </c>
      <c r="I575" s="67" t="s">
        <v>2193</v>
      </c>
      <c r="J575" s="57">
        <v>8.9999999999999993E-3</v>
      </c>
      <c r="K575" s="57">
        <v>268915</v>
      </c>
      <c r="L575" s="67">
        <v>2420.1999999999998</v>
      </c>
      <c r="M575" s="57">
        <v>0</v>
      </c>
      <c r="N575" s="67" t="s">
        <v>2193</v>
      </c>
      <c r="O575" s="57">
        <v>268915</v>
      </c>
      <c r="P575" s="57">
        <v>2420.1999999999998</v>
      </c>
      <c r="Q575" s="60"/>
      <c r="AE575" s="2">
        <f>L575</f>
        <v>2420.1999999999998</v>
      </c>
    </row>
    <row r="576" spans="1:31" ht="23.25" customHeight="1" x14ac:dyDescent="0.15">
      <c r="A576" s="9" t="s">
        <v>1649</v>
      </c>
      <c r="B576" s="9" t="s">
        <v>1402</v>
      </c>
      <c r="C576" s="148" t="s">
        <v>1650</v>
      </c>
      <c r="D576" s="56" t="s">
        <v>1651</v>
      </c>
      <c r="E576" s="62" t="s">
        <v>1652</v>
      </c>
      <c r="F576" s="58" t="s">
        <v>616</v>
      </c>
      <c r="G576" s="57">
        <v>1</v>
      </c>
      <c r="H576" s="57">
        <v>72.599999999999909</v>
      </c>
      <c r="I576" s="67">
        <v>72.599999999999909</v>
      </c>
      <c r="J576" s="57">
        <v>1</v>
      </c>
      <c r="K576" s="57"/>
      <c r="L576" s="67" t="s">
        <v>2193</v>
      </c>
      <c r="M576" s="57"/>
      <c r="N576" s="67" t="s">
        <v>2193</v>
      </c>
      <c r="O576" s="57">
        <v>72.599999999999909</v>
      </c>
      <c r="P576" s="57">
        <v>72.599999999999909</v>
      </c>
      <c r="Q576" s="60"/>
    </row>
    <row r="577" spans="1:31" ht="23.25" customHeight="1" x14ac:dyDescent="0.15">
      <c r="B577" s="9" t="s">
        <v>1646</v>
      </c>
      <c r="C577" s="148"/>
      <c r="D577" s="56" t="s">
        <v>1647</v>
      </c>
      <c r="E577" s="62"/>
      <c r="F577" s="58"/>
      <c r="G577" s="57"/>
      <c r="H577" s="57"/>
      <c r="I577" s="67">
        <v>2195</v>
      </c>
      <c r="J577" s="57"/>
      <c r="K577" s="57"/>
      <c r="L577" s="67">
        <v>2420</v>
      </c>
      <c r="M577" s="57"/>
      <c r="N577" s="67">
        <v>0</v>
      </c>
      <c r="O577" s="57" t="s">
        <v>2193</v>
      </c>
      <c r="P577" s="57">
        <v>4615</v>
      </c>
      <c r="Q577" s="60"/>
      <c r="AC577" s="2">
        <f>TRUNC(AE577*옵션!$B$36/100,1)</f>
        <v>72.599999999999994</v>
      </c>
      <c r="AD577" s="2">
        <f>TRUNC(SUM(L571:L575))</f>
        <v>2420</v>
      </c>
      <c r="AE577" s="2">
        <f>TRUNC(SUM(AE571:AE576))</f>
        <v>2420</v>
      </c>
    </row>
    <row r="578" spans="1:31" ht="23.25" customHeight="1" x14ac:dyDescent="0.15">
      <c r="C578" s="148"/>
      <c r="D578" s="56"/>
      <c r="E578" s="62"/>
      <c r="F578" s="58"/>
      <c r="G578" s="57"/>
      <c r="H578" s="57"/>
      <c r="I578" s="67"/>
      <c r="J578" s="57"/>
      <c r="K578" s="57"/>
      <c r="L578" s="67"/>
      <c r="M578" s="57"/>
      <c r="N578" s="67"/>
      <c r="O578" s="57"/>
      <c r="P578" s="57"/>
      <c r="Q578" s="60"/>
    </row>
    <row r="579" spans="1:31" ht="23.25" customHeight="1" x14ac:dyDescent="0.15">
      <c r="A579" s="9" t="s">
        <v>1896</v>
      </c>
      <c r="B579" s="9" t="s">
        <v>1674</v>
      </c>
      <c r="C579" s="148" t="s">
        <v>1897</v>
      </c>
      <c r="D579" s="287" t="s">
        <v>1895</v>
      </c>
      <c r="E579" s="289"/>
      <c r="F579" s="58"/>
      <c r="G579" s="57"/>
      <c r="H579" s="57"/>
      <c r="I579" s="67"/>
      <c r="J579" s="57"/>
      <c r="K579" s="57"/>
      <c r="L579" s="67"/>
      <c r="M579" s="57"/>
      <c r="N579" s="67"/>
      <c r="O579" s="57"/>
      <c r="P579" s="57"/>
      <c r="Q579" s="60"/>
    </row>
    <row r="580" spans="1:31" ht="23.25" customHeight="1" x14ac:dyDescent="0.15">
      <c r="A580" s="9" t="s">
        <v>807</v>
      </c>
      <c r="B580" s="9" t="s">
        <v>1405</v>
      </c>
      <c r="C580" s="148" t="s">
        <v>395</v>
      </c>
      <c r="D580" s="56" t="s">
        <v>387</v>
      </c>
      <c r="E580" s="62" t="s">
        <v>396</v>
      </c>
      <c r="F580" s="58" t="s">
        <v>132</v>
      </c>
      <c r="G580" s="57">
        <v>1</v>
      </c>
      <c r="H580" s="57">
        <v>2397</v>
      </c>
      <c r="I580" s="67">
        <v>2397</v>
      </c>
      <c r="J580" s="57">
        <v>1</v>
      </c>
      <c r="K580" s="57">
        <v>0</v>
      </c>
      <c r="L580" s="67" t="s">
        <v>2193</v>
      </c>
      <c r="M580" s="57">
        <v>0</v>
      </c>
      <c r="N580" s="67" t="s">
        <v>2193</v>
      </c>
      <c r="O580" s="57">
        <v>2397</v>
      </c>
      <c r="P580" s="57">
        <v>2397</v>
      </c>
      <c r="Q580" s="60"/>
      <c r="AC580" s="2">
        <f>G580*H580</f>
        <v>2397</v>
      </c>
    </row>
    <row r="581" spans="1:31" ht="23.25" customHeight="1" x14ac:dyDescent="0.15">
      <c r="A581" s="9" t="s">
        <v>807</v>
      </c>
      <c r="B581" s="9" t="s">
        <v>1405</v>
      </c>
      <c r="C581" s="148" t="s">
        <v>395</v>
      </c>
      <c r="D581" s="56" t="s">
        <v>387</v>
      </c>
      <c r="E581" s="62" t="s">
        <v>396</v>
      </c>
      <c r="F581" s="58" t="s">
        <v>132</v>
      </c>
      <c r="G581" s="57">
        <v>0.1</v>
      </c>
      <c r="H581" s="57">
        <v>2397</v>
      </c>
      <c r="I581" s="67">
        <v>239.7</v>
      </c>
      <c r="J581" s="57">
        <v>0.1</v>
      </c>
      <c r="K581" s="57">
        <v>0</v>
      </c>
      <c r="L581" s="67" t="s">
        <v>2193</v>
      </c>
      <c r="M581" s="57">
        <v>0</v>
      </c>
      <c r="N581" s="67" t="s">
        <v>2193</v>
      </c>
      <c r="O581" s="57">
        <v>2397</v>
      </c>
      <c r="P581" s="57">
        <v>239.7</v>
      </c>
      <c r="Q581" s="60"/>
    </row>
    <row r="582" spans="1:31" ht="23.25" customHeight="1" x14ac:dyDescent="0.15">
      <c r="A582" s="9" t="s">
        <v>1658</v>
      </c>
      <c r="B582" s="9" t="s">
        <v>1405</v>
      </c>
      <c r="C582" s="148" t="s">
        <v>1659</v>
      </c>
      <c r="D582" s="56" t="s">
        <v>1660</v>
      </c>
      <c r="E582" s="62" t="s">
        <v>1661</v>
      </c>
      <c r="F582" s="58" t="s">
        <v>616</v>
      </c>
      <c r="G582" s="57">
        <v>1</v>
      </c>
      <c r="H582" s="57">
        <v>47.900000000000091</v>
      </c>
      <c r="I582" s="67">
        <v>47.900000000000091</v>
      </c>
      <c r="J582" s="57">
        <v>1</v>
      </c>
      <c r="K582" s="57"/>
      <c r="L582" s="67" t="s">
        <v>2193</v>
      </c>
      <c r="M582" s="57"/>
      <c r="N582" s="67" t="s">
        <v>2193</v>
      </c>
      <c r="O582" s="57">
        <v>47.900000000000091</v>
      </c>
      <c r="P582" s="57">
        <v>47.900000000000091</v>
      </c>
      <c r="Q582" s="60"/>
      <c r="AC582" s="2">
        <f>TRUNC(TRUNC(SUM(AC579:AC581))*옵션!$B$33/100,1)</f>
        <v>47.9</v>
      </c>
      <c r="AD582" s="2">
        <f>TRUNC(SUM(I579:I581))+TRUNC(SUM(N579:N581))</f>
        <v>2636</v>
      </c>
    </row>
    <row r="583" spans="1:31" ht="23.25" customHeight="1" x14ac:dyDescent="0.15">
      <c r="A583" s="9" t="s">
        <v>919</v>
      </c>
      <c r="B583" s="9" t="s">
        <v>1405</v>
      </c>
      <c r="C583" s="148" t="s">
        <v>676</v>
      </c>
      <c r="D583" s="56" t="s">
        <v>70</v>
      </c>
      <c r="E583" s="62" t="s">
        <v>677</v>
      </c>
      <c r="F583" s="58" t="s">
        <v>678</v>
      </c>
      <c r="G583" s="57">
        <v>1.0500000000000001E-2</v>
      </c>
      <c r="H583" s="57">
        <v>0</v>
      </c>
      <c r="I583" s="67" t="s">
        <v>2193</v>
      </c>
      <c r="J583" s="57">
        <v>1.0500000000000001E-2</v>
      </c>
      <c r="K583" s="57">
        <v>268915</v>
      </c>
      <c r="L583" s="67">
        <v>2823.6</v>
      </c>
      <c r="M583" s="57">
        <v>0</v>
      </c>
      <c r="N583" s="67" t="s">
        <v>2193</v>
      </c>
      <c r="O583" s="57">
        <v>268915</v>
      </c>
      <c r="P583" s="57">
        <v>2823.6</v>
      </c>
      <c r="Q583" s="60"/>
      <c r="AE583" s="2">
        <f>L583</f>
        <v>2823.6</v>
      </c>
    </row>
    <row r="584" spans="1:31" ht="23.25" customHeight="1" x14ac:dyDescent="0.15">
      <c r="A584" s="9" t="s">
        <v>1649</v>
      </c>
      <c r="B584" s="9" t="s">
        <v>1405</v>
      </c>
      <c r="C584" s="148" t="s">
        <v>1650</v>
      </c>
      <c r="D584" s="56" t="s">
        <v>1651</v>
      </c>
      <c r="E584" s="62" t="s">
        <v>1652</v>
      </c>
      <c r="F584" s="58" t="s">
        <v>616</v>
      </c>
      <c r="G584" s="57">
        <v>1</v>
      </c>
      <c r="H584" s="57">
        <v>84.599999999999909</v>
      </c>
      <c r="I584" s="67">
        <v>84.599999999999909</v>
      </c>
      <c r="J584" s="57">
        <v>1</v>
      </c>
      <c r="K584" s="57"/>
      <c r="L584" s="67" t="s">
        <v>2193</v>
      </c>
      <c r="M584" s="57"/>
      <c r="N584" s="67" t="s">
        <v>2193</v>
      </c>
      <c r="O584" s="57">
        <v>84.599999999999909</v>
      </c>
      <c r="P584" s="57">
        <v>84.599999999999909</v>
      </c>
      <c r="Q584" s="60"/>
    </row>
    <row r="585" spans="1:31" ht="23.25" customHeight="1" x14ac:dyDescent="0.15">
      <c r="B585" s="9" t="s">
        <v>1646</v>
      </c>
      <c r="C585" s="148"/>
      <c r="D585" s="56" t="s">
        <v>1647</v>
      </c>
      <c r="E585" s="62"/>
      <c r="F585" s="58"/>
      <c r="G585" s="57"/>
      <c r="H585" s="57"/>
      <c r="I585" s="67">
        <v>2769</v>
      </c>
      <c r="J585" s="57"/>
      <c r="K585" s="57"/>
      <c r="L585" s="67">
        <v>2823</v>
      </c>
      <c r="M585" s="57"/>
      <c r="N585" s="67">
        <v>0</v>
      </c>
      <c r="O585" s="57" t="s">
        <v>2193</v>
      </c>
      <c r="P585" s="57">
        <v>5592</v>
      </c>
      <c r="Q585" s="60"/>
      <c r="AC585" s="2">
        <f>TRUNC(AE585*옵션!$B$36/100,1)</f>
        <v>84.6</v>
      </c>
      <c r="AD585" s="2">
        <f>TRUNC(SUM(L579:L583))</f>
        <v>2823</v>
      </c>
      <c r="AE585" s="2">
        <f>TRUNC(SUM(AE579:AE584))</f>
        <v>2823</v>
      </c>
    </row>
    <row r="586" spans="1:31" ht="23.25" customHeight="1" x14ac:dyDescent="0.15">
      <c r="C586" s="148"/>
      <c r="D586" s="56"/>
      <c r="E586" s="62"/>
      <c r="F586" s="58"/>
      <c r="G586" s="57"/>
      <c r="H586" s="57"/>
      <c r="I586" s="67"/>
      <c r="J586" s="57"/>
      <c r="K586" s="57"/>
      <c r="L586" s="67"/>
      <c r="M586" s="57"/>
      <c r="N586" s="67"/>
      <c r="O586" s="57"/>
      <c r="P586" s="57"/>
      <c r="Q586" s="60"/>
    </row>
    <row r="587" spans="1:31" ht="23.25" customHeight="1" x14ac:dyDescent="0.15">
      <c r="A587" s="9" t="s">
        <v>1899</v>
      </c>
      <c r="B587" s="9" t="s">
        <v>1674</v>
      </c>
      <c r="C587" s="148" t="s">
        <v>1900</v>
      </c>
      <c r="D587" s="287" t="s">
        <v>1898</v>
      </c>
      <c r="E587" s="289"/>
      <c r="F587" s="58"/>
      <c r="G587" s="57"/>
      <c r="H587" s="57"/>
      <c r="I587" s="67"/>
      <c r="J587" s="57"/>
      <c r="K587" s="57"/>
      <c r="L587" s="67"/>
      <c r="M587" s="57"/>
      <c r="N587" s="67"/>
      <c r="O587" s="57"/>
      <c r="P587" s="57"/>
      <c r="Q587" s="60"/>
    </row>
    <row r="588" spans="1:31" ht="23.25" customHeight="1" x14ac:dyDescent="0.15">
      <c r="A588" s="9" t="s">
        <v>808</v>
      </c>
      <c r="B588" s="9" t="s">
        <v>1408</v>
      </c>
      <c r="C588" s="148" t="s">
        <v>397</v>
      </c>
      <c r="D588" s="56" t="s">
        <v>387</v>
      </c>
      <c r="E588" s="62" t="s">
        <v>398</v>
      </c>
      <c r="F588" s="58" t="s">
        <v>132</v>
      </c>
      <c r="G588" s="57">
        <v>1</v>
      </c>
      <c r="H588" s="57">
        <v>7178</v>
      </c>
      <c r="I588" s="67">
        <v>7178</v>
      </c>
      <c r="J588" s="57">
        <v>1</v>
      </c>
      <c r="K588" s="57">
        <v>0</v>
      </c>
      <c r="L588" s="67" t="s">
        <v>2193</v>
      </c>
      <c r="M588" s="57">
        <v>0</v>
      </c>
      <c r="N588" s="67" t="s">
        <v>2193</v>
      </c>
      <c r="O588" s="57">
        <v>7178</v>
      </c>
      <c r="P588" s="57">
        <v>7178</v>
      </c>
      <c r="Q588" s="60"/>
      <c r="AC588" s="2">
        <f>G588*H588</f>
        <v>7178</v>
      </c>
    </row>
    <row r="589" spans="1:31" ht="23.25" customHeight="1" x14ac:dyDescent="0.15">
      <c r="A589" s="9" t="s">
        <v>808</v>
      </c>
      <c r="B589" s="9" t="s">
        <v>1408</v>
      </c>
      <c r="C589" s="148" t="s">
        <v>397</v>
      </c>
      <c r="D589" s="56" t="s">
        <v>387</v>
      </c>
      <c r="E589" s="62" t="s">
        <v>398</v>
      </c>
      <c r="F589" s="58" t="s">
        <v>132</v>
      </c>
      <c r="G589" s="57">
        <v>0.1</v>
      </c>
      <c r="H589" s="57">
        <v>7178</v>
      </c>
      <c r="I589" s="67">
        <v>717.8</v>
      </c>
      <c r="J589" s="57">
        <v>0.1</v>
      </c>
      <c r="K589" s="57">
        <v>0</v>
      </c>
      <c r="L589" s="67" t="s">
        <v>2193</v>
      </c>
      <c r="M589" s="57">
        <v>0</v>
      </c>
      <c r="N589" s="67" t="s">
        <v>2193</v>
      </c>
      <c r="O589" s="57">
        <v>7178</v>
      </c>
      <c r="P589" s="57">
        <v>717.8</v>
      </c>
      <c r="Q589" s="60"/>
    </row>
    <row r="590" spans="1:31" ht="23.25" customHeight="1" x14ac:dyDescent="0.15">
      <c r="A590" s="9" t="s">
        <v>1658</v>
      </c>
      <c r="B590" s="9" t="s">
        <v>1408</v>
      </c>
      <c r="C590" s="148" t="s">
        <v>1659</v>
      </c>
      <c r="D590" s="56" t="s">
        <v>1660</v>
      </c>
      <c r="E590" s="62" t="s">
        <v>1661</v>
      </c>
      <c r="F590" s="58" t="s">
        <v>616</v>
      </c>
      <c r="G590" s="57">
        <v>1</v>
      </c>
      <c r="H590" s="57">
        <v>143.5</v>
      </c>
      <c r="I590" s="67">
        <v>143.5</v>
      </c>
      <c r="J590" s="57">
        <v>1</v>
      </c>
      <c r="K590" s="57"/>
      <c r="L590" s="67" t="s">
        <v>2193</v>
      </c>
      <c r="M590" s="57"/>
      <c r="N590" s="67" t="s">
        <v>2193</v>
      </c>
      <c r="O590" s="57">
        <v>143.5</v>
      </c>
      <c r="P590" s="57">
        <v>143.5</v>
      </c>
      <c r="Q590" s="60"/>
      <c r="AC590" s="2">
        <f>TRUNC(TRUNC(SUM(AC587:AC589))*옵션!$B$33/100,1)</f>
        <v>143.5</v>
      </c>
      <c r="AD590" s="2">
        <f>TRUNC(SUM(I587:I589))+TRUNC(SUM(N587:N589))</f>
        <v>7895</v>
      </c>
    </row>
    <row r="591" spans="1:31" ht="23.25" customHeight="1" x14ac:dyDescent="0.15">
      <c r="A591" s="9" t="s">
        <v>919</v>
      </c>
      <c r="B591" s="9" t="s">
        <v>1408</v>
      </c>
      <c r="C591" s="148" t="s">
        <v>676</v>
      </c>
      <c r="D591" s="56" t="s">
        <v>70</v>
      </c>
      <c r="E591" s="62" t="s">
        <v>677</v>
      </c>
      <c r="F591" s="58" t="s">
        <v>678</v>
      </c>
      <c r="G591" s="57">
        <v>1.2E-2</v>
      </c>
      <c r="H591" s="57">
        <v>0</v>
      </c>
      <c r="I591" s="67" t="s">
        <v>2193</v>
      </c>
      <c r="J591" s="57">
        <v>1.2E-2</v>
      </c>
      <c r="K591" s="57">
        <v>268915</v>
      </c>
      <c r="L591" s="67">
        <v>3226.9</v>
      </c>
      <c r="M591" s="57">
        <v>0</v>
      </c>
      <c r="N591" s="67" t="s">
        <v>2193</v>
      </c>
      <c r="O591" s="57">
        <v>268915</v>
      </c>
      <c r="P591" s="57">
        <v>3226.9</v>
      </c>
      <c r="Q591" s="60"/>
      <c r="AE591" s="2">
        <f>L591</f>
        <v>3226.9</v>
      </c>
    </row>
    <row r="592" spans="1:31" ht="23.25" customHeight="1" x14ac:dyDescent="0.15">
      <c r="A592" s="9" t="s">
        <v>1649</v>
      </c>
      <c r="B592" s="9" t="s">
        <v>1408</v>
      </c>
      <c r="C592" s="148" t="s">
        <v>1650</v>
      </c>
      <c r="D592" s="56" t="s">
        <v>1651</v>
      </c>
      <c r="E592" s="62" t="s">
        <v>1652</v>
      </c>
      <c r="F592" s="58" t="s">
        <v>616</v>
      </c>
      <c r="G592" s="57">
        <v>1</v>
      </c>
      <c r="H592" s="57">
        <v>96.699999999999818</v>
      </c>
      <c r="I592" s="67">
        <v>96.699999999999818</v>
      </c>
      <c r="J592" s="57">
        <v>1</v>
      </c>
      <c r="K592" s="57"/>
      <c r="L592" s="67" t="s">
        <v>2193</v>
      </c>
      <c r="M592" s="57"/>
      <c r="N592" s="67" t="s">
        <v>2193</v>
      </c>
      <c r="O592" s="57">
        <v>96.699999999999818</v>
      </c>
      <c r="P592" s="57">
        <v>96.699999999999818</v>
      </c>
      <c r="Q592" s="60"/>
    </row>
    <row r="593" spans="1:31" ht="23.25" customHeight="1" x14ac:dyDescent="0.15">
      <c r="B593" s="9" t="s">
        <v>1646</v>
      </c>
      <c r="C593" s="148"/>
      <c r="D593" s="56" t="s">
        <v>1647</v>
      </c>
      <c r="E593" s="62"/>
      <c r="F593" s="58"/>
      <c r="G593" s="57"/>
      <c r="H593" s="57"/>
      <c r="I593" s="67">
        <v>8136</v>
      </c>
      <c r="J593" s="57"/>
      <c r="K593" s="57"/>
      <c r="L593" s="67">
        <v>3226</v>
      </c>
      <c r="M593" s="57"/>
      <c r="N593" s="67">
        <v>0</v>
      </c>
      <c r="O593" s="57" t="s">
        <v>2193</v>
      </c>
      <c r="P593" s="57">
        <v>11362</v>
      </c>
      <c r="Q593" s="60"/>
      <c r="AC593" s="2">
        <f>TRUNC(AE593*옵션!$B$36/100,1)</f>
        <v>96.7</v>
      </c>
      <c r="AD593" s="2">
        <f>TRUNC(SUM(L587:L591))</f>
        <v>3226</v>
      </c>
      <c r="AE593" s="2">
        <f>TRUNC(SUM(AE587:AE592))</f>
        <v>3226</v>
      </c>
    </row>
    <row r="594" spans="1:31" ht="23.25" customHeight="1" x14ac:dyDescent="0.15">
      <c r="C594" s="148"/>
      <c r="D594" s="56"/>
      <c r="E594" s="62"/>
      <c r="F594" s="58"/>
      <c r="G594" s="57"/>
      <c r="H594" s="57"/>
      <c r="I594" s="67"/>
      <c r="J594" s="57"/>
      <c r="K594" s="57"/>
      <c r="L594" s="67"/>
      <c r="M594" s="57"/>
      <c r="N594" s="67"/>
      <c r="O594" s="57"/>
      <c r="P594" s="57"/>
      <c r="Q594" s="60"/>
    </row>
    <row r="595" spans="1:31" ht="23.25" customHeight="1" x14ac:dyDescent="0.15">
      <c r="A595" s="9" t="s">
        <v>1902</v>
      </c>
      <c r="B595" s="9" t="s">
        <v>1674</v>
      </c>
      <c r="C595" s="148" t="s">
        <v>1903</v>
      </c>
      <c r="D595" s="287" t="s">
        <v>1901</v>
      </c>
      <c r="E595" s="289"/>
      <c r="F595" s="58"/>
      <c r="G595" s="57"/>
      <c r="H595" s="57"/>
      <c r="I595" s="67"/>
      <c r="J595" s="57"/>
      <c r="K595" s="57"/>
      <c r="L595" s="67"/>
      <c r="M595" s="57"/>
      <c r="N595" s="67"/>
      <c r="O595" s="57"/>
      <c r="P595" s="57"/>
      <c r="Q595" s="60"/>
    </row>
    <row r="596" spans="1:31" ht="23.25" customHeight="1" x14ac:dyDescent="0.15">
      <c r="A596" s="9" t="s">
        <v>809</v>
      </c>
      <c r="B596" s="9" t="s">
        <v>1411</v>
      </c>
      <c r="C596" s="148" t="s">
        <v>399</v>
      </c>
      <c r="D596" s="56" t="s">
        <v>387</v>
      </c>
      <c r="E596" s="62" t="s">
        <v>400</v>
      </c>
      <c r="F596" s="58" t="s">
        <v>132</v>
      </c>
      <c r="G596" s="57">
        <v>1</v>
      </c>
      <c r="H596" s="57">
        <v>13672</v>
      </c>
      <c r="I596" s="67">
        <v>13672</v>
      </c>
      <c r="J596" s="57">
        <v>1</v>
      </c>
      <c r="K596" s="57">
        <v>0</v>
      </c>
      <c r="L596" s="67" t="s">
        <v>2193</v>
      </c>
      <c r="M596" s="57">
        <v>0</v>
      </c>
      <c r="N596" s="67" t="s">
        <v>2193</v>
      </c>
      <c r="O596" s="57">
        <v>13672</v>
      </c>
      <c r="P596" s="57">
        <v>13672</v>
      </c>
      <c r="Q596" s="60"/>
      <c r="AC596" s="2">
        <f>G596*H596</f>
        <v>13672</v>
      </c>
    </row>
    <row r="597" spans="1:31" ht="23.25" customHeight="1" x14ac:dyDescent="0.15">
      <c r="A597" s="9" t="s">
        <v>809</v>
      </c>
      <c r="B597" s="9" t="s">
        <v>1411</v>
      </c>
      <c r="C597" s="148" t="s">
        <v>399</v>
      </c>
      <c r="D597" s="56" t="s">
        <v>387</v>
      </c>
      <c r="E597" s="62" t="s">
        <v>400</v>
      </c>
      <c r="F597" s="58" t="s">
        <v>132</v>
      </c>
      <c r="G597" s="57">
        <v>0.1</v>
      </c>
      <c r="H597" s="57">
        <v>13672</v>
      </c>
      <c r="I597" s="67">
        <v>1367.2</v>
      </c>
      <c r="J597" s="57">
        <v>0.1</v>
      </c>
      <c r="K597" s="57">
        <v>0</v>
      </c>
      <c r="L597" s="67" t="s">
        <v>2193</v>
      </c>
      <c r="M597" s="57">
        <v>0</v>
      </c>
      <c r="N597" s="67" t="s">
        <v>2193</v>
      </c>
      <c r="O597" s="57">
        <v>13672</v>
      </c>
      <c r="P597" s="57">
        <v>1367.2</v>
      </c>
      <c r="Q597" s="60"/>
    </row>
    <row r="598" spans="1:31" ht="23.25" customHeight="1" x14ac:dyDescent="0.15">
      <c r="A598" s="9" t="s">
        <v>1658</v>
      </c>
      <c r="B598" s="9" t="s">
        <v>1411</v>
      </c>
      <c r="C598" s="148" t="s">
        <v>1659</v>
      </c>
      <c r="D598" s="56" t="s">
        <v>1660</v>
      </c>
      <c r="E598" s="62" t="s">
        <v>1661</v>
      </c>
      <c r="F598" s="58" t="s">
        <v>616</v>
      </c>
      <c r="G598" s="57">
        <v>1</v>
      </c>
      <c r="H598" s="57">
        <v>273.39999999999964</v>
      </c>
      <c r="I598" s="67">
        <v>273.39999999999964</v>
      </c>
      <c r="J598" s="57">
        <v>1</v>
      </c>
      <c r="K598" s="57"/>
      <c r="L598" s="67" t="s">
        <v>2193</v>
      </c>
      <c r="M598" s="57"/>
      <c r="N598" s="67" t="s">
        <v>2193</v>
      </c>
      <c r="O598" s="57">
        <v>273.39999999999964</v>
      </c>
      <c r="P598" s="57">
        <v>273.39999999999964</v>
      </c>
      <c r="Q598" s="60"/>
      <c r="AC598" s="2">
        <f>TRUNC(TRUNC(SUM(AC595:AC597))*옵션!$B$33/100,1)</f>
        <v>273.39999999999998</v>
      </c>
      <c r="AD598" s="2">
        <f>TRUNC(SUM(I595:I597))+TRUNC(SUM(N595:N597))</f>
        <v>15039</v>
      </c>
    </row>
    <row r="599" spans="1:31" ht="23.25" customHeight="1" x14ac:dyDescent="0.15">
      <c r="A599" s="9" t="s">
        <v>919</v>
      </c>
      <c r="B599" s="9" t="s">
        <v>1411</v>
      </c>
      <c r="C599" s="148" t="s">
        <v>676</v>
      </c>
      <c r="D599" s="56" t="s">
        <v>70</v>
      </c>
      <c r="E599" s="62" t="s">
        <v>677</v>
      </c>
      <c r="F599" s="58" t="s">
        <v>678</v>
      </c>
      <c r="G599" s="57">
        <v>1.2E-2</v>
      </c>
      <c r="H599" s="57">
        <v>0</v>
      </c>
      <c r="I599" s="67" t="s">
        <v>2193</v>
      </c>
      <c r="J599" s="57">
        <v>1.2E-2</v>
      </c>
      <c r="K599" s="57">
        <v>268915</v>
      </c>
      <c r="L599" s="67">
        <v>3226.9</v>
      </c>
      <c r="M599" s="57">
        <v>0</v>
      </c>
      <c r="N599" s="67" t="s">
        <v>2193</v>
      </c>
      <c r="O599" s="57">
        <v>268915</v>
      </c>
      <c r="P599" s="57">
        <v>3226.9</v>
      </c>
      <c r="Q599" s="60"/>
      <c r="AE599" s="2">
        <f>L599</f>
        <v>3226.9</v>
      </c>
    </row>
    <row r="600" spans="1:31" ht="23.25" customHeight="1" x14ac:dyDescent="0.15">
      <c r="A600" s="9" t="s">
        <v>1649</v>
      </c>
      <c r="B600" s="9" t="s">
        <v>1411</v>
      </c>
      <c r="C600" s="148" t="s">
        <v>1650</v>
      </c>
      <c r="D600" s="56" t="s">
        <v>1651</v>
      </c>
      <c r="E600" s="62" t="s">
        <v>1652</v>
      </c>
      <c r="F600" s="58" t="s">
        <v>616</v>
      </c>
      <c r="G600" s="57">
        <v>1</v>
      </c>
      <c r="H600" s="57">
        <v>96.699999999999818</v>
      </c>
      <c r="I600" s="67">
        <v>96.699999999999818</v>
      </c>
      <c r="J600" s="57">
        <v>1</v>
      </c>
      <c r="K600" s="57"/>
      <c r="L600" s="67" t="s">
        <v>2193</v>
      </c>
      <c r="M600" s="57"/>
      <c r="N600" s="67" t="s">
        <v>2193</v>
      </c>
      <c r="O600" s="57">
        <v>96.699999999999818</v>
      </c>
      <c r="P600" s="57">
        <v>96.699999999999818</v>
      </c>
      <c r="Q600" s="60"/>
    </row>
    <row r="601" spans="1:31" ht="23.25" customHeight="1" x14ac:dyDescent="0.15">
      <c r="B601" s="9" t="s">
        <v>1646</v>
      </c>
      <c r="C601" s="148"/>
      <c r="D601" s="56" t="s">
        <v>1647</v>
      </c>
      <c r="E601" s="62"/>
      <c r="F601" s="58"/>
      <c r="G601" s="57"/>
      <c r="H601" s="57"/>
      <c r="I601" s="67">
        <v>15409</v>
      </c>
      <c r="J601" s="57"/>
      <c r="K601" s="57"/>
      <c r="L601" s="67">
        <v>3226</v>
      </c>
      <c r="M601" s="57"/>
      <c r="N601" s="67">
        <v>0</v>
      </c>
      <c r="O601" s="57" t="s">
        <v>2193</v>
      </c>
      <c r="P601" s="57">
        <v>18635</v>
      </c>
      <c r="Q601" s="60"/>
      <c r="AC601" s="2">
        <f>TRUNC(AE601*옵션!$B$36/100,1)</f>
        <v>96.7</v>
      </c>
      <c r="AD601" s="2">
        <f>TRUNC(SUM(L595:L599))</f>
        <v>3226</v>
      </c>
      <c r="AE601" s="2">
        <f>TRUNC(SUM(AE595:AE600))</f>
        <v>3226</v>
      </c>
    </row>
    <row r="602" spans="1:31" ht="23.25" customHeight="1" x14ac:dyDescent="0.15">
      <c r="C602" s="148"/>
      <c r="D602" s="56"/>
      <c r="E602" s="62"/>
      <c r="F602" s="58"/>
      <c r="G602" s="57"/>
      <c r="H602" s="57"/>
      <c r="I602" s="67"/>
      <c r="J602" s="57"/>
      <c r="K602" s="57"/>
      <c r="L602" s="67"/>
      <c r="M602" s="57"/>
      <c r="N602" s="67"/>
      <c r="O602" s="57"/>
      <c r="P602" s="57"/>
      <c r="Q602" s="60"/>
    </row>
    <row r="603" spans="1:31" ht="23.25" customHeight="1" x14ac:dyDescent="0.15">
      <c r="A603" s="9" t="s">
        <v>1905</v>
      </c>
      <c r="B603" s="9" t="s">
        <v>1674</v>
      </c>
      <c r="C603" s="148" t="s">
        <v>1906</v>
      </c>
      <c r="D603" s="287" t="s">
        <v>1904</v>
      </c>
      <c r="E603" s="289"/>
      <c r="F603" s="58"/>
      <c r="G603" s="57"/>
      <c r="H603" s="57"/>
      <c r="I603" s="67"/>
      <c r="J603" s="57"/>
      <c r="K603" s="57"/>
      <c r="L603" s="67"/>
      <c r="M603" s="57"/>
      <c r="N603" s="67"/>
      <c r="O603" s="57"/>
      <c r="P603" s="57"/>
      <c r="Q603" s="60"/>
    </row>
    <row r="604" spans="1:31" ht="23.25" customHeight="1" x14ac:dyDescent="0.15">
      <c r="A604" s="9" t="s">
        <v>810</v>
      </c>
      <c r="B604" s="9" t="s">
        <v>1414</v>
      </c>
      <c r="C604" s="148" t="s">
        <v>401</v>
      </c>
      <c r="D604" s="56" t="s">
        <v>387</v>
      </c>
      <c r="E604" s="62" t="s">
        <v>402</v>
      </c>
      <c r="F604" s="58" t="s">
        <v>132</v>
      </c>
      <c r="G604" s="57">
        <v>1</v>
      </c>
      <c r="H604" s="57">
        <v>17192</v>
      </c>
      <c r="I604" s="67">
        <v>17192</v>
      </c>
      <c r="J604" s="57">
        <v>1</v>
      </c>
      <c r="K604" s="57">
        <v>0</v>
      </c>
      <c r="L604" s="67" t="s">
        <v>2193</v>
      </c>
      <c r="M604" s="57">
        <v>0</v>
      </c>
      <c r="N604" s="67" t="s">
        <v>2193</v>
      </c>
      <c r="O604" s="57">
        <v>17192</v>
      </c>
      <c r="P604" s="57">
        <v>17192</v>
      </c>
      <c r="Q604" s="60"/>
      <c r="AC604" s="2">
        <f>G604*H604</f>
        <v>17192</v>
      </c>
    </row>
    <row r="605" spans="1:31" ht="23.25" customHeight="1" x14ac:dyDescent="0.15">
      <c r="A605" s="9" t="s">
        <v>810</v>
      </c>
      <c r="B605" s="9" t="s">
        <v>1414</v>
      </c>
      <c r="C605" s="148" t="s">
        <v>401</v>
      </c>
      <c r="D605" s="56" t="s">
        <v>387</v>
      </c>
      <c r="E605" s="62" t="s">
        <v>402</v>
      </c>
      <c r="F605" s="58" t="s">
        <v>132</v>
      </c>
      <c r="G605" s="57">
        <v>0.1</v>
      </c>
      <c r="H605" s="57">
        <v>17192</v>
      </c>
      <c r="I605" s="67">
        <v>1719.2</v>
      </c>
      <c r="J605" s="57">
        <v>0.1</v>
      </c>
      <c r="K605" s="57">
        <v>0</v>
      </c>
      <c r="L605" s="67" t="s">
        <v>2193</v>
      </c>
      <c r="M605" s="57">
        <v>0</v>
      </c>
      <c r="N605" s="67" t="s">
        <v>2193</v>
      </c>
      <c r="O605" s="57">
        <v>17192</v>
      </c>
      <c r="P605" s="57">
        <v>1719.2</v>
      </c>
      <c r="Q605" s="60"/>
    </row>
    <row r="606" spans="1:31" ht="23.25" customHeight="1" x14ac:dyDescent="0.15">
      <c r="A606" s="9" t="s">
        <v>1658</v>
      </c>
      <c r="B606" s="9" t="s">
        <v>1414</v>
      </c>
      <c r="C606" s="148" t="s">
        <v>1659</v>
      </c>
      <c r="D606" s="56" t="s">
        <v>1660</v>
      </c>
      <c r="E606" s="62" t="s">
        <v>1661</v>
      </c>
      <c r="F606" s="58" t="s">
        <v>616</v>
      </c>
      <c r="G606" s="57">
        <v>1</v>
      </c>
      <c r="H606" s="57">
        <v>343.79999999999927</v>
      </c>
      <c r="I606" s="67">
        <v>343.79999999999927</v>
      </c>
      <c r="J606" s="57">
        <v>1</v>
      </c>
      <c r="K606" s="57"/>
      <c r="L606" s="67" t="s">
        <v>2193</v>
      </c>
      <c r="M606" s="57"/>
      <c r="N606" s="67" t="s">
        <v>2193</v>
      </c>
      <c r="O606" s="57">
        <v>343.79999999999927</v>
      </c>
      <c r="P606" s="57">
        <v>343.79999999999927</v>
      </c>
      <c r="Q606" s="60"/>
      <c r="AC606" s="2">
        <f>TRUNC(TRUNC(SUM(AC603:AC605))*옵션!$B$33/100,1)</f>
        <v>343.8</v>
      </c>
      <c r="AD606" s="2">
        <f>TRUNC(SUM(I603:I605))+TRUNC(SUM(N603:N605))</f>
        <v>18911</v>
      </c>
    </row>
    <row r="607" spans="1:31" ht="23.25" customHeight="1" x14ac:dyDescent="0.15">
      <c r="A607" s="9" t="s">
        <v>919</v>
      </c>
      <c r="B607" s="9" t="s">
        <v>1414</v>
      </c>
      <c r="C607" s="148" t="s">
        <v>676</v>
      </c>
      <c r="D607" s="56" t="s">
        <v>70</v>
      </c>
      <c r="E607" s="62" t="s">
        <v>677</v>
      </c>
      <c r="F607" s="58" t="s">
        <v>678</v>
      </c>
      <c r="G607" s="57">
        <v>1.6500000000000001E-2</v>
      </c>
      <c r="H607" s="57">
        <v>0</v>
      </c>
      <c r="I607" s="67" t="s">
        <v>2193</v>
      </c>
      <c r="J607" s="57">
        <v>1.6500000000000001E-2</v>
      </c>
      <c r="K607" s="57">
        <v>268915</v>
      </c>
      <c r="L607" s="67">
        <v>4437</v>
      </c>
      <c r="M607" s="57">
        <v>0</v>
      </c>
      <c r="N607" s="67" t="s">
        <v>2193</v>
      </c>
      <c r="O607" s="57">
        <v>268915</v>
      </c>
      <c r="P607" s="57">
        <v>4437</v>
      </c>
      <c r="Q607" s="60"/>
      <c r="AE607" s="2">
        <f>L607</f>
        <v>4437</v>
      </c>
    </row>
    <row r="608" spans="1:31" ht="23.25" customHeight="1" x14ac:dyDescent="0.15">
      <c r="A608" s="9" t="s">
        <v>1649</v>
      </c>
      <c r="B608" s="9" t="s">
        <v>1414</v>
      </c>
      <c r="C608" s="148" t="s">
        <v>1650</v>
      </c>
      <c r="D608" s="56" t="s">
        <v>1651</v>
      </c>
      <c r="E608" s="62" t="s">
        <v>1652</v>
      </c>
      <c r="F608" s="58" t="s">
        <v>616</v>
      </c>
      <c r="G608" s="57">
        <v>1</v>
      </c>
      <c r="H608" s="57">
        <v>133.10000000000036</v>
      </c>
      <c r="I608" s="67">
        <v>133.10000000000036</v>
      </c>
      <c r="J608" s="57">
        <v>1</v>
      </c>
      <c r="K608" s="57"/>
      <c r="L608" s="67" t="s">
        <v>2193</v>
      </c>
      <c r="M608" s="57"/>
      <c r="N608" s="67" t="s">
        <v>2193</v>
      </c>
      <c r="O608" s="57">
        <v>133.10000000000036</v>
      </c>
      <c r="P608" s="57">
        <v>133.10000000000036</v>
      </c>
      <c r="Q608" s="60"/>
    </row>
    <row r="609" spans="1:31" ht="23.25" customHeight="1" x14ac:dyDescent="0.15">
      <c r="B609" s="9" t="s">
        <v>1646</v>
      </c>
      <c r="C609" s="148"/>
      <c r="D609" s="56" t="s">
        <v>1647</v>
      </c>
      <c r="E609" s="62"/>
      <c r="F609" s="58"/>
      <c r="G609" s="57"/>
      <c r="H609" s="57"/>
      <c r="I609" s="67">
        <v>19388</v>
      </c>
      <c r="J609" s="57"/>
      <c r="K609" s="57"/>
      <c r="L609" s="67">
        <v>4437</v>
      </c>
      <c r="M609" s="57"/>
      <c r="N609" s="67">
        <v>0</v>
      </c>
      <c r="O609" s="57" t="s">
        <v>2193</v>
      </c>
      <c r="P609" s="57">
        <v>23825</v>
      </c>
      <c r="Q609" s="60"/>
      <c r="AC609" s="2">
        <f>TRUNC(AE609*옵션!$B$36/100,1)</f>
        <v>133.1</v>
      </c>
      <c r="AD609" s="2">
        <f>TRUNC(SUM(L603:L607))</f>
        <v>4437</v>
      </c>
      <c r="AE609" s="2">
        <f>TRUNC(SUM(AE603:AE608))</f>
        <v>4437</v>
      </c>
    </row>
    <row r="610" spans="1:31" ht="23.25" customHeight="1" x14ac:dyDescent="0.15">
      <c r="C610" s="148"/>
      <c r="D610" s="56"/>
      <c r="E610" s="62"/>
      <c r="F610" s="58"/>
      <c r="G610" s="57"/>
      <c r="H610" s="57"/>
      <c r="I610" s="67"/>
      <c r="J610" s="57"/>
      <c r="K610" s="57"/>
      <c r="L610" s="67"/>
      <c r="M610" s="57"/>
      <c r="N610" s="67"/>
      <c r="O610" s="57"/>
      <c r="P610" s="57"/>
      <c r="Q610" s="60"/>
    </row>
    <row r="611" spans="1:31" ht="23.25" customHeight="1" x14ac:dyDescent="0.15">
      <c r="A611" s="9" t="s">
        <v>1908</v>
      </c>
      <c r="B611" s="9" t="s">
        <v>1674</v>
      </c>
      <c r="C611" s="148" t="s">
        <v>1909</v>
      </c>
      <c r="D611" s="287" t="s">
        <v>1907</v>
      </c>
      <c r="E611" s="289"/>
      <c r="F611" s="58"/>
      <c r="G611" s="57"/>
      <c r="H611" s="57"/>
      <c r="I611" s="67"/>
      <c r="J611" s="57"/>
      <c r="K611" s="57"/>
      <c r="L611" s="67"/>
      <c r="M611" s="57"/>
      <c r="N611" s="67"/>
      <c r="O611" s="57"/>
      <c r="P611" s="57"/>
      <c r="Q611" s="60"/>
    </row>
    <row r="612" spans="1:31" ht="23.25" customHeight="1" x14ac:dyDescent="0.15">
      <c r="A612" s="9" t="s">
        <v>811</v>
      </c>
      <c r="B612" s="9" t="s">
        <v>1417</v>
      </c>
      <c r="C612" s="148" t="s">
        <v>403</v>
      </c>
      <c r="D612" s="56" t="s">
        <v>404</v>
      </c>
      <c r="E612" s="62" t="s">
        <v>405</v>
      </c>
      <c r="F612" s="58" t="s">
        <v>132</v>
      </c>
      <c r="G612" s="57">
        <v>1</v>
      </c>
      <c r="H612" s="57">
        <v>9810</v>
      </c>
      <c r="I612" s="67">
        <v>9810</v>
      </c>
      <c r="J612" s="57">
        <v>1</v>
      </c>
      <c r="K612" s="57">
        <v>0</v>
      </c>
      <c r="L612" s="67" t="s">
        <v>2193</v>
      </c>
      <c r="M612" s="57">
        <v>0</v>
      </c>
      <c r="N612" s="67" t="s">
        <v>2193</v>
      </c>
      <c r="O612" s="57">
        <v>9810</v>
      </c>
      <c r="P612" s="57">
        <v>9810</v>
      </c>
      <c r="Q612" s="60"/>
      <c r="AC612" s="2">
        <f>G612*H612</f>
        <v>9810</v>
      </c>
    </row>
    <row r="613" spans="1:31" ht="23.25" customHeight="1" x14ac:dyDescent="0.15">
      <c r="A613" s="9" t="s">
        <v>811</v>
      </c>
      <c r="B613" s="9" t="s">
        <v>1417</v>
      </c>
      <c r="C613" s="148" t="s">
        <v>403</v>
      </c>
      <c r="D613" s="56" t="s">
        <v>404</v>
      </c>
      <c r="E613" s="62" t="s">
        <v>405</v>
      </c>
      <c r="F613" s="58" t="s">
        <v>132</v>
      </c>
      <c r="G613" s="57">
        <v>0.1</v>
      </c>
      <c r="H613" s="57">
        <v>9810</v>
      </c>
      <c r="I613" s="67">
        <v>981</v>
      </c>
      <c r="J613" s="57">
        <v>0.1</v>
      </c>
      <c r="K613" s="57">
        <v>0</v>
      </c>
      <c r="L613" s="67" t="s">
        <v>2193</v>
      </c>
      <c r="M613" s="57">
        <v>0</v>
      </c>
      <c r="N613" s="67" t="s">
        <v>2193</v>
      </c>
      <c r="O613" s="57">
        <v>9810</v>
      </c>
      <c r="P613" s="57">
        <v>981</v>
      </c>
      <c r="Q613" s="60"/>
    </row>
    <row r="614" spans="1:31" ht="23.25" customHeight="1" x14ac:dyDescent="0.15">
      <c r="A614" s="9" t="s">
        <v>1658</v>
      </c>
      <c r="B614" s="9" t="s">
        <v>1417</v>
      </c>
      <c r="C614" s="148" t="s">
        <v>1659</v>
      </c>
      <c r="D614" s="56" t="s">
        <v>1660</v>
      </c>
      <c r="E614" s="62" t="s">
        <v>1661</v>
      </c>
      <c r="F614" s="58" t="s">
        <v>616</v>
      </c>
      <c r="G614" s="57">
        <v>1</v>
      </c>
      <c r="H614" s="57">
        <v>196.20000000000073</v>
      </c>
      <c r="I614" s="67">
        <v>196.20000000000073</v>
      </c>
      <c r="J614" s="57">
        <v>1</v>
      </c>
      <c r="K614" s="57"/>
      <c r="L614" s="67" t="s">
        <v>2193</v>
      </c>
      <c r="M614" s="57"/>
      <c r="N614" s="67" t="s">
        <v>2193</v>
      </c>
      <c r="O614" s="57">
        <v>196.20000000000073</v>
      </c>
      <c r="P614" s="57">
        <v>196.20000000000073</v>
      </c>
      <c r="Q614" s="60"/>
      <c r="AC614" s="2">
        <f>TRUNC(TRUNC(SUM(AC611:AC613))*옵션!$B$33/100,1)</f>
        <v>196.2</v>
      </c>
      <c r="AD614" s="2">
        <f>TRUNC(SUM(I611:I613))+TRUNC(SUM(N611:N613))</f>
        <v>10791</v>
      </c>
    </row>
    <row r="615" spans="1:31" ht="23.25" customHeight="1" x14ac:dyDescent="0.15">
      <c r="A615" s="9" t="s">
        <v>919</v>
      </c>
      <c r="B615" s="9" t="s">
        <v>1417</v>
      </c>
      <c r="C615" s="148" t="s">
        <v>676</v>
      </c>
      <c r="D615" s="56" t="s">
        <v>70</v>
      </c>
      <c r="E615" s="62" t="s">
        <v>677</v>
      </c>
      <c r="F615" s="58" t="s">
        <v>678</v>
      </c>
      <c r="G615" s="57">
        <v>8.0000000000000002E-3</v>
      </c>
      <c r="H615" s="57">
        <v>0</v>
      </c>
      <c r="I615" s="67" t="s">
        <v>2193</v>
      </c>
      <c r="J615" s="57">
        <v>8.0000000000000002E-3</v>
      </c>
      <c r="K615" s="57">
        <v>268915</v>
      </c>
      <c r="L615" s="67">
        <v>2151.3000000000002</v>
      </c>
      <c r="M615" s="57">
        <v>0</v>
      </c>
      <c r="N615" s="67" t="s">
        <v>2193</v>
      </c>
      <c r="O615" s="57">
        <v>268915</v>
      </c>
      <c r="P615" s="57">
        <v>2151.3000000000002</v>
      </c>
      <c r="Q615" s="60"/>
      <c r="AE615" s="2">
        <f>L615</f>
        <v>2151.3000000000002</v>
      </c>
    </row>
    <row r="616" spans="1:31" ht="23.25" customHeight="1" x14ac:dyDescent="0.15">
      <c r="A616" s="9" t="s">
        <v>1649</v>
      </c>
      <c r="B616" s="9" t="s">
        <v>1417</v>
      </c>
      <c r="C616" s="148" t="s">
        <v>1650</v>
      </c>
      <c r="D616" s="56" t="s">
        <v>1651</v>
      </c>
      <c r="E616" s="62" t="s">
        <v>1652</v>
      </c>
      <c r="F616" s="58" t="s">
        <v>616</v>
      </c>
      <c r="G616" s="57">
        <v>1</v>
      </c>
      <c r="H616" s="57">
        <v>64.5</v>
      </c>
      <c r="I616" s="67">
        <v>64.5</v>
      </c>
      <c r="J616" s="57">
        <v>1</v>
      </c>
      <c r="K616" s="57"/>
      <c r="L616" s="67" t="s">
        <v>2193</v>
      </c>
      <c r="M616" s="57"/>
      <c r="N616" s="67" t="s">
        <v>2193</v>
      </c>
      <c r="O616" s="57">
        <v>64.5</v>
      </c>
      <c r="P616" s="57">
        <v>64.5</v>
      </c>
      <c r="Q616" s="60"/>
    </row>
    <row r="617" spans="1:31" ht="23.25" customHeight="1" x14ac:dyDescent="0.15">
      <c r="B617" s="9" t="s">
        <v>1646</v>
      </c>
      <c r="C617" s="148"/>
      <c r="D617" s="56" t="s">
        <v>1647</v>
      </c>
      <c r="E617" s="62"/>
      <c r="F617" s="58"/>
      <c r="G617" s="57"/>
      <c r="H617" s="57"/>
      <c r="I617" s="67">
        <v>11051</v>
      </c>
      <c r="J617" s="57"/>
      <c r="K617" s="57"/>
      <c r="L617" s="67">
        <v>2151</v>
      </c>
      <c r="M617" s="57"/>
      <c r="N617" s="67">
        <v>0</v>
      </c>
      <c r="O617" s="57" t="s">
        <v>2193</v>
      </c>
      <c r="P617" s="57">
        <v>13202</v>
      </c>
      <c r="Q617" s="60"/>
      <c r="AC617" s="2">
        <f>TRUNC(AE617*옵션!$B$36/100,1)</f>
        <v>64.5</v>
      </c>
      <c r="AD617" s="2">
        <f>TRUNC(SUM(L611:L615))</f>
        <v>2151</v>
      </c>
      <c r="AE617" s="2">
        <f>TRUNC(SUM(AE611:AE616))</f>
        <v>2151</v>
      </c>
    </row>
    <row r="618" spans="1:31" ht="23.25" customHeight="1" x14ac:dyDescent="0.15">
      <c r="C618" s="148"/>
      <c r="D618" s="56"/>
      <c r="E618" s="62"/>
      <c r="F618" s="58"/>
      <c r="G618" s="57"/>
      <c r="H618" s="57"/>
      <c r="I618" s="67"/>
      <c r="J618" s="57"/>
      <c r="K618" s="57"/>
      <c r="L618" s="67"/>
      <c r="M618" s="57"/>
      <c r="N618" s="67"/>
      <c r="O618" s="57"/>
      <c r="P618" s="57"/>
      <c r="Q618" s="60"/>
    </row>
    <row r="619" spans="1:31" ht="23.25" customHeight="1" x14ac:dyDescent="0.15">
      <c r="A619" s="9" t="s">
        <v>1911</v>
      </c>
      <c r="B619" s="9" t="s">
        <v>1674</v>
      </c>
      <c r="C619" s="148" t="s">
        <v>1912</v>
      </c>
      <c r="D619" s="287" t="s">
        <v>1910</v>
      </c>
      <c r="E619" s="289"/>
      <c r="F619" s="58"/>
      <c r="G619" s="57"/>
      <c r="H619" s="57"/>
      <c r="I619" s="67"/>
      <c r="J619" s="57"/>
      <c r="K619" s="57"/>
      <c r="L619" s="67"/>
      <c r="M619" s="57"/>
      <c r="N619" s="67"/>
      <c r="O619" s="57"/>
      <c r="P619" s="57"/>
      <c r="Q619" s="60"/>
    </row>
    <row r="620" spans="1:31" ht="23.25" customHeight="1" x14ac:dyDescent="0.15">
      <c r="A620" s="9" t="s">
        <v>812</v>
      </c>
      <c r="B620" s="9" t="s">
        <v>1420</v>
      </c>
      <c r="C620" s="148" t="s">
        <v>408</v>
      </c>
      <c r="D620" s="56" t="s">
        <v>409</v>
      </c>
      <c r="E620" s="62" t="s">
        <v>410</v>
      </c>
      <c r="F620" s="58" t="s">
        <v>132</v>
      </c>
      <c r="G620" s="57">
        <v>1</v>
      </c>
      <c r="H620" s="57">
        <v>16300</v>
      </c>
      <c r="I620" s="67">
        <v>16300</v>
      </c>
      <c r="J620" s="57">
        <v>1</v>
      </c>
      <c r="K620" s="57">
        <v>0</v>
      </c>
      <c r="L620" s="67" t="s">
        <v>2193</v>
      </c>
      <c r="M620" s="57">
        <v>0</v>
      </c>
      <c r="N620" s="67" t="s">
        <v>2193</v>
      </c>
      <c r="O620" s="57">
        <v>16300</v>
      </c>
      <c r="P620" s="57">
        <v>16300</v>
      </c>
      <c r="Q620" s="60"/>
      <c r="AC620" s="2">
        <f>G620*H620</f>
        <v>16300</v>
      </c>
    </row>
    <row r="621" spans="1:31" ht="23.25" customHeight="1" x14ac:dyDescent="0.15">
      <c r="A621" s="9" t="s">
        <v>812</v>
      </c>
      <c r="B621" s="9" t="s">
        <v>1420</v>
      </c>
      <c r="C621" s="148" t="s">
        <v>408</v>
      </c>
      <c r="D621" s="56" t="s">
        <v>409</v>
      </c>
      <c r="E621" s="62" t="s">
        <v>410</v>
      </c>
      <c r="F621" s="58" t="s">
        <v>132</v>
      </c>
      <c r="G621" s="57">
        <v>0.05</v>
      </c>
      <c r="H621" s="57">
        <v>16300</v>
      </c>
      <c r="I621" s="67">
        <v>815</v>
      </c>
      <c r="J621" s="57">
        <v>0.05</v>
      </c>
      <c r="K621" s="57">
        <v>0</v>
      </c>
      <c r="L621" s="67" t="s">
        <v>2193</v>
      </c>
      <c r="M621" s="57">
        <v>0</v>
      </c>
      <c r="N621" s="67" t="s">
        <v>2193</v>
      </c>
      <c r="O621" s="57">
        <v>16300</v>
      </c>
      <c r="P621" s="57">
        <v>815</v>
      </c>
      <c r="Q621" s="60"/>
    </row>
    <row r="622" spans="1:31" ht="23.25" customHeight="1" x14ac:dyDescent="0.15">
      <c r="A622" s="9" t="s">
        <v>1658</v>
      </c>
      <c r="B622" s="9" t="s">
        <v>1420</v>
      </c>
      <c r="C622" s="148" t="s">
        <v>1659</v>
      </c>
      <c r="D622" s="56" t="s">
        <v>1660</v>
      </c>
      <c r="E622" s="62" t="s">
        <v>1661</v>
      </c>
      <c r="F622" s="58" t="s">
        <v>616</v>
      </c>
      <c r="G622" s="57">
        <v>1</v>
      </c>
      <c r="H622" s="57">
        <v>326</v>
      </c>
      <c r="I622" s="67">
        <v>326</v>
      </c>
      <c r="J622" s="57">
        <v>1</v>
      </c>
      <c r="K622" s="57"/>
      <c r="L622" s="67" t="s">
        <v>2193</v>
      </c>
      <c r="M622" s="57"/>
      <c r="N622" s="67" t="s">
        <v>2193</v>
      </c>
      <c r="O622" s="57">
        <v>326</v>
      </c>
      <c r="P622" s="57">
        <v>326</v>
      </c>
      <c r="Q622" s="60"/>
      <c r="AC622" s="2">
        <f>TRUNC(TRUNC(SUM(AC619:AC621))*옵션!$B$33/100,1)</f>
        <v>326</v>
      </c>
      <c r="AD622" s="2">
        <f>TRUNC(SUM(I619:I621))+TRUNC(SUM(N619:N621))</f>
        <v>17115</v>
      </c>
    </row>
    <row r="623" spans="1:31" ht="23.25" customHeight="1" x14ac:dyDescent="0.15">
      <c r="A623" s="9" t="s">
        <v>920</v>
      </c>
      <c r="B623" s="9" t="s">
        <v>1420</v>
      </c>
      <c r="C623" s="148" t="s">
        <v>679</v>
      </c>
      <c r="D623" s="56" t="s">
        <v>70</v>
      </c>
      <c r="E623" s="62" t="s">
        <v>680</v>
      </c>
      <c r="F623" s="58" t="s">
        <v>678</v>
      </c>
      <c r="G623" s="57">
        <v>6.0350000000000001E-2</v>
      </c>
      <c r="H623" s="57">
        <v>0</v>
      </c>
      <c r="I623" s="67" t="s">
        <v>2193</v>
      </c>
      <c r="J623" s="57">
        <v>6.0350000000000001E-2</v>
      </c>
      <c r="K623" s="57">
        <v>300337</v>
      </c>
      <c r="L623" s="67">
        <v>18125.3</v>
      </c>
      <c r="M623" s="57">
        <v>0</v>
      </c>
      <c r="N623" s="67" t="s">
        <v>2193</v>
      </c>
      <c r="O623" s="57">
        <v>300337</v>
      </c>
      <c r="P623" s="57">
        <v>18125.3</v>
      </c>
      <c r="Q623" s="60"/>
      <c r="AE623" s="2">
        <f>L623</f>
        <v>18125.3</v>
      </c>
    </row>
    <row r="624" spans="1:31" ht="23.25" customHeight="1" x14ac:dyDescent="0.15">
      <c r="A624" s="9" t="s">
        <v>1649</v>
      </c>
      <c r="B624" s="9" t="s">
        <v>1420</v>
      </c>
      <c r="C624" s="148" t="s">
        <v>1650</v>
      </c>
      <c r="D624" s="56" t="s">
        <v>1651</v>
      </c>
      <c r="E624" s="62" t="s">
        <v>1652</v>
      </c>
      <c r="F624" s="58" t="s">
        <v>616</v>
      </c>
      <c r="G624" s="57">
        <v>1</v>
      </c>
      <c r="H624" s="57">
        <v>543.70000000000073</v>
      </c>
      <c r="I624" s="67">
        <v>543.70000000000073</v>
      </c>
      <c r="J624" s="57">
        <v>1</v>
      </c>
      <c r="K624" s="57"/>
      <c r="L624" s="67" t="s">
        <v>2193</v>
      </c>
      <c r="M624" s="57"/>
      <c r="N624" s="67" t="s">
        <v>2193</v>
      </c>
      <c r="O624" s="57">
        <v>543.70000000000073</v>
      </c>
      <c r="P624" s="57">
        <v>543.70000000000073</v>
      </c>
      <c r="Q624" s="60"/>
    </row>
    <row r="625" spans="1:31" ht="23.25" customHeight="1" x14ac:dyDescent="0.15">
      <c r="B625" s="9" t="s">
        <v>1646</v>
      </c>
      <c r="C625" s="148"/>
      <c r="D625" s="56" t="s">
        <v>1647</v>
      </c>
      <c r="E625" s="62"/>
      <c r="F625" s="58"/>
      <c r="G625" s="57"/>
      <c r="H625" s="57"/>
      <c r="I625" s="67">
        <v>17984</v>
      </c>
      <c r="J625" s="57"/>
      <c r="K625" s="57"/>
      <c r="L625" s="67">
        <v>18125</v>
      </c>
      <c r="M625" s="57"/>
      <c r="N625" s="67">
        <v>0</v>
      </c>
      <c r="O625" s="57" t="s">
        <v>2193</v>
      </c>
      <c r="P625" s="57">
        <v>36109</v>
      </c>
      <c r="Q625" s="60"/>
      <c r="AC625" s="2">
        <f>TRUNC(AE625*옵션!$B$36/100,1)</f>
        <v>543.70000000000005</v>
      </c>
      <c r="AD625" s="2">
        <f>TRUNC(SUM(L619:L623))</f>
        <v>18125</v>
      </c>
      <c r="AE625" s="2">
        <f>TRUNC(SUM(AE619:AE624))</f>
        <v>18125</v>
      </c>
    </row>
    <row r="626" spans="1:31" ht="23.25" customHeight="1" x14ac:dyDescent="0.15">
      <c r="C626" s="148"/>
      <c r="D626" s="56"/>
      <c r="E626" s="62"/>
      <c r="F626" s="58"/>
      <c r="G626" s="57"/>
      <c r="H626" s="57"/>
      <c r="I626" s="67"/>
      <c r="J626" s="57"/>
      <c r="K626" s="57"/>
      <c r="L626" s="67"/>
      <c r="M626" s="57"/>
      <c r="N626" s="67"/>
      <c r="O626" s="57"/>
      <c r="P626" s="57"/>
      <c r="Q626" s="60"/>
    </row>
    <row r="627" spans="1:31" ht="23.25" customHeight="1" x14ac:dyDescent="0.15">
      <c r="A627" s="9" t="s">
        <v>1914</v>
      </c>
      <c r="B627" s="9" t="s">
        <v>1674</v>
      </c>
      <c r="C627" s="148" t="s">
        <v>1915</v>
      </c>
      <c r="D627" s="287" t="s">
        <v>1913</v>
      </c>
      <c r="E627" s="289"/>
      <c r="F627" s="58"/>
      <c r="G627" s="57"/>
      <c r="H627" s="57"/>
      <c r="I627" s="67"/>
      <c r="J627" s="57"/>
      <c r="K627" s="57"/>
      <c r="L627" s="67"/>
      <c r="M627" s="57"/>
      <c r="N627" s="67"/>
      <c r="O627" s="57"/>
      <c r="P627" s="57"/>
      <c r="Q627" s="60"/>
    </row>
    <row r="628" spans="1:31" ht="23.25" customHeight="1" x14ac:dyDescent="0.15">
      <c r="A628" s="9" t="s">
        <v>813</v>
      </c>
      <c r="B628" s="9" t="s">
        <v>1423</v>
      </c>
      <c r="C628" s="148" t="s">
        <v>412</v>
      </c>
      <c r="D628" s="56" t="s">
        <v>409</v>
      </c>
      <c r="E628" s="62" t="s">
        <v>413</v>
      </c>
      <c r="F628" s="58" t="s">
        <v>132</v>
      </c>
      <c r="G628" s="57">
        <v>1</v>
      </c>
      <c r="H628" s="57">
        <v>31235</v>
      </c>
      <c r="I628" s="67">
        <v>31235</v>
      </c>
      <c r="J628" s="57">
        <v>1</v>
      </c>
      <c r="K628" s="57">
        <v>0</v>
      </c>
      <c r="L628" s="67" t="s">
        <v>2193</v>
      </c>
      <c r="M628" s="57">
        <v>0</v>
      </c>
      <c r="N628" s="67" t="s">
        <v>2193</v>
      </c>
      <c r="O628" s="57">
        <v>31235</v>
      </c>
      <c r="P628" s="57">
        <v>31235</v>
      </c>
      <c r="Q628" s="60"/>
      <c r="AC628" s="2">
        <f>G628*H628</f>
        <v>31235</v>
      </c>
    </row>
    <row r="629" spans="1:31" ht="23.25" customHeight="1" x14ac:dyDescent="0.15">
      <c r="A629" s="9" t="s">
        <v>813</v>
      </c>
      <c r="B629" s="9" t="s">
        <v>1423</v>
      </c>
      <c r="C629" s="148" t="s">
        <v>412</v>
      </c>
      <c r="D629" s="56" t="s">
        <v>409</v>
      </c>
      <c r="E629" s="62" t="s">
        <v>413</v>
      </c>
      <c r="F629" s="58" t="s">
        <v>132</v>
      </c>
      <c r="G629" s="57">
        <v>0.05</v>
      </c>
      <c r="H629" s="57">
        <v>31235</v>
      </c>
      <c r="I629" s="67">
        <v>1561.7</v>
      </c>
      <c r="J629" s="57">
        <v>0.05</v>
      </c>
      <c r="K629" s="57">
        <v>0</v>
      </c>
      <c r="L629" s="67" t="s">
        <v>2193</v>
      </c>
      <c r="M629" s="57">
        <v>0</v>
      </c>
      <c r="N629" s="67" t="s">
        <v>2193</v>
      </c>
      <c r="O629" s="57">
        <v>31235</v>
      </c>
      <c r="P629" s="57">
        <v>1561.7</v>
      </c>
      <c r="Q629" s="60"/>
    </row>
    <row r="630" spans="1:31" ht="23.25" customHeight="1" x14ac:dyDescent="0.15">
      <c r="A630" s="9" t="s">
        <v>1658</v>
      </c>
      <c r="B630" s="9" t="s">
        <v>1423</v>
      </c>
      <c r="C630" s="148" t="s">
        <v>1659</v>
      </c>
      <c r="D630" s="56" t="s">
        <v>1660</v>
      </c>
      <c r="E630" s="62" t="s">
        <v>1661</v>
      </c>
      <c r="F630" s="58" t="s">
        <v>616</v>
      </c>
      <c r="G630" s="57">
        <v>1</v>
      </c>
      <c r="H630" s="57">
        <v>624.69999999999709</v>
      </c>
      <c r="I630" s="67">
        <v>624.69999999999709</v>
      </c>
      <c r="J630" s="57">
        <v>1</v>
      </c>
      <c r="K630" s="57"/>
      <c r="L630" s="67" t="s">
        <v>2193</v>
      </c>
      <c r="M630" s="57"/>
      <c r="N630" s="67" t="s">
        <v>2193</v>
      </c>
      <c r="O630" s="57">
        <v>624.69999999999709</v>
      </c>
      <c r="P630" s="57">
        <v>624.69999999999709</v>
      </c>
      <c r="Q630" s="60"/>
      <c r="AC630" s="2">
        <f>TRUNC(TRUNC(SUM(AC627:AC629))*옵션!$B$33/100,1)</f>
        <v>624.70000000000005</v>
      </c>
      <c r="AD630" s="2">
        <f>TRUNC(SUM(I627:I629))+TRUNC(SUM(N627:N629))</f>
        <v>32796</v>
      </c>
    </row>
    <row r="631" spans="1:31" ht="23.25" customHeight="1" x14ac:dyDescent="0.15">
      <c r="A631" s="9" t="s">
        <v>920</v>
      </c>
      <c r="B631" s="9" t="s">
        <v>1423</v>
      </c>
      <c r="C631" s="148" t="s">
        <v>679</v>
      </c>
      <c r="D631" s="56" t="s">
        <v>70</v>
      </c>
      <c r="E631" s="62" t="s">
        <v>680</v>
      </c>
      <c r="F631" s="58" t="s">
        <v>678</v>
      </c>
      <c r="G631" s="57">
        <v>9.1800000000000007E-2</v>
      </c>
      <c r="H631" s="57">
        <v>0</v>
      </c>
      <c r="I631" s="67" t="s">
        <v>2193</v>
      </c>
      <c r="J631" s="57">
        <v>9.1800000000000007E-2</v>
      </c>
      <c r="K631" s="57">
        <v>300337</v>
      </c>
      <c r="L631" s="67">
        <v>27570.9</v>
      </c>
      <c r="M631" s="57">
        <v>0</v>
      </c>
      <c r="N631" s="67" t="s">
        <v>2193</v>
      </c>
      <c r="O631" s="57">
        <v>300337</v>
      </c>
      <c r="P631" s="57">
        <v>27570.9</v>
      </c>
      <c r="Q631" s="60"/>
      <c r="AE631" s="2">
        <f>L631</f>
        <v>27570.9</v>
      </c>
    </row>
    <row r="632" spans="1:31" ht="23.25" customHeight="1" x14ac:dyDescent="0.15">
      <c r="A632" s="9" t="s">
        <v>1649</v>
      </c>
      <c r="B632" s="9" t="s">
        <v>1423</v>
      </c>
      <c r="C632" s="148" t="s">
        <v>1650</v>
      </c>
      <c r="D632" s="56" t="s">
        <v>1651</v>
      </c>
      <c r="E632" s="62" t="s">
        <v>1652</v>
      </c>
      <c r="F632" s="58" t="s">
        <v>616</v>
      </c>
      <c r="G632" s="57">
        <v>1</v>
      </c>
      <c r="H632" s="57">
        <v>827.09999999999854</v>
      </c>
      <c r="I632" s="67">
        <v>827.09999999999854</v>
      </c>
      <c r="J632" s="57">
        <v>1</v>
      </c>
      <c r="K632" s="57"/>
      <c r="L632" s="67" t="s">
        <v>2193</v>
      </c>
      <c r="M632" s="57"/>
      <c r="N632" s="67" t="s">
        <v>2193</v>
      </c>
      <c r="O632" s="57">
        <v>827.09999999999854</v>
      </c>
      <c r="P632" s="57">
        <v>827.09999999999854</v>
      </c>
      <c r="Q632" s="60"/>
    </row>
    <row r="633" spans="1:31" ht="23.25" customHeight="1" x14ac:dyDescent="0.15">
      <c r="B633" s="9" t="s">
        <v>1646</v>
      </c>
      <c r="C633" s="148"/>
      <c r="D633" s="56" t="s">
        <v>1647</v>
      </c>
      <c r="E633" s="62"/>
      <c r="F633" s="58"/>
      <c r="G633" s="57"/>
      <c r="H633" s="57"/>
      <c r="I633" s="67">
        <v>34248</v>
      </c>
      <c r="J633" s="57"/>
      <c r="K633" s="57"/>
      <c r="L633" s="67">
        <v>27570</v>
      </c>
      <c r="M633" s="57"/>
      <c r="N633" s="67">
        <v>0</v>
      </c>
      <c r="O633" s="57" t="s">
        <v>2193</v>
      </c>
      <c r="P633" s="57">
        <v>61818</v>
      </c>
      <c r="Q633" s="60"/>
      <c r="AC633" s="2">
        <f>TRUNC(AE633*옵션!$B$36/100,1)</f>
        <v>827.1</v>
      </c>
      <c r="AD633" s="2">
        <f>TRUNC(SUM(L627:L631))</f>
        <v>27570</v>
      </c>
      <c r="AE633" s="2">
        <f>TRUNC(SUM(AE627:AE632))</f>
        <v>27570</v>
      </c>
    </row>
    <row r="634" spans="1:31" ht="23.25" customHeight="1" x14ac:dyDescent="0.15">
      <c r="C634" s="148"/>
      <c r="D634" s="56"/>
      <c r="E634" s="62"/>
      <c r="F634" s="58"/>
      <c r="G634" s="57"/>
      <c r="H634" s="57"/>
      <c r="I634" s="67"/>
      <c r="J634" s="57"/>
      <c r="K634" s="57"/>
      <c r="L634" s="67"/>
      <c r="M634" s="57"/>
      <c r="N634" s="67"/>
      <c r="O634" s="57"/>
      <c r="P634" s="57"/>
      <c r="Q634" s="60"/>
    </row>
    <row r="635" spans="1:31" ht="23.25" customHeight="1" x14ac:dyDescent="0.15">
      <c r="A635" s="9" t="s">
        <v>1917</v>
      </c>
      <c r="B635" s="9" t="s">
        <v>1674</v>
      </c>
      <c r="C635" s="148" t="s">
        <v>1918</v>
      </c>
      <c r="D635" s="287" t="s">
        <v>1916</v>
      </c>
      <c r="E635" s="289"/>
      <c r="F635" s="58"/>
      <c r="G635" s="57"/>
      <c r="H635" s="57"/>
      <c r="I635" s="67"/>
      <c r="J635" s="57"/>
      <c r="K635" s="57"/>
      <c r="L635" s="67"/>
      <c r="M635" s="57"/>
      <c r="N635" s="67"/>
      <c r="O635" s="57"/>
      <c r="P635" s="57"/>
      <c r="Q635" s="60"/>
    </row>
    <row r="636" spans="1:31" ht="23.25" customHeight="1" x14ac:dyDescent="0.15">
      <c r="A636" s="9" t="s">
        <v>814</v>
      </c>
      <c r="B636" s="9" t="s">
        <v>1426</v>
      </c>
      <c r="C636" s="148" t="s">
        <v>414</v>
      </c>
      <c r="D636" s="56" t="s">
        <v>415</v>
      </c>
      <c r="E636" s="62" t="s">
        <v>413</v>
      </c>
      <c r="F636" s="58" t="s">
        <v>132</v>
      </c>
      <c r="G636" s="57">
        <v>1</v>
      </c>
      <c r="H636" s="57">
        <v>31235</v>
      </c>
      <c r="I636" s="67">
        <v>31235</v>
      </c>
      <c r="J636" s="57">
        <v>1</v>
      </c>
      <c r="K636" s="57">
        <v>0</v>
      </c>
      <c r="L636" s="67" t="s">
        <v>2193</v>
      </c>
      <c r="M636" s="57">
        <v>0</v>
      </c>
      <c r="N636" s="67" t="s">
        <v>2193</v>
      </c>
      <c r="O636" s="57">
        <v>31235</v>
      </c>
      <c r="P636" s="57">
        <v>31235</v>
      </c>
      <c r="Q636" s="60"/>
      <c r="AC636" s="2">
        <f>G636*H636</f>
        <v>31235</v>
      </c>
    </row>
    <row r="637" spans="1:31" ht="23.25" customHeight="1" x14ac:dyDescent="0.15">
      <c r="A637" s="9" t="s">
        <v>814</v>
      </c>
      <c r="B637" s="9" t="s">
        <v>1426</v>
      </c>
      <c r="C637" s="148" t="s">
        <v>414</v>
      </c>
      <c r="D637" s="56" t="s">
        <v>415</v>
      </c>
      <c r="E637" s="62" t="s">
        <v>413</v>
      </c>
      <c r="F637" s="58" t="s">
        <v>132</v>
      </c>
      <c r="G637" s="57">
        <v>0.03</v>
      </c>
      <c r="H637" s="57">
        <v>31235</v>
      </c>
      <c r="I637" s="67">
        <v>937</v>
      </c>
      <c r="J637" s="57">
        <v>0.03</v>
      </c>
      <c r="K637" s="57">
        <v>0</v>
      </c>
      <c r="L637" s="67" t="s">
        <v>2193</v>
      </c>
      <c r="M637" s="57">
        <v>0</v>
      </c>
      <c r="N637" s="67" t="s">
        <v>2193</v>
      </c>
      <c r="O637" s="57">
        <v>31235</v>
      </c>
      <c r="P637" s="57">
        <v>937</v>
      </c>
      <c r="Q637" s="60"/>
    </row>
    <row r="638" spans="1:31" ht="23.25" customHeight="1" x14ac:dyDescent="0.15">
      <c r="A638" s="9" t="s">
        <v>1658</v>
      </c>
      <c r="B638" s="9" t="s">
        <v>1426</v>
      </c>
      <c r="C638" s="148" t="s">
        <v>1659</v>
      </c>
      <c r="D638" s="56" t="s">
        <v>1660</v>
      </c>
      <c r="E638" s="62" t="s">
        <v>1661</v>
      </c>
      <c r="F638" s="58" t="s">
        <v>616</v>
      </c>
      <c r="G638" s="57">
        <v>1</v>
      </c>
      <c r="H638" s="57">
        <v>624.69999999999709</v>
      </c>
      <c r="I638" s="67">
        <v>624.69999999999709</v>
      </c>
      <c r="J638" s="57">
        <v>1</v>
      </c>
      <c r="K638" s="57"/>
      <c r="L638" s="67" t="s">
        <v>2193</v>
      </c>
      <c r="M638" s="57"/>
      <c r="N638" s="67" t="s">
        <v>2193</v>
      </c>
      <c r="O638" s="57">
        <v>624.69999999999709</v>
      </c>
      <c r="P638" s="57">
        <v>624.69999999999709</v>
      </c>
      <c r="Q638" s="60"/>
      <c r="AC638" s="2">
        <f>TRUNC(TRUNC(SUM(AC635:AC637))*옵션!$B$33/100,1)</f>
        <v>624.70000000000005</v>
      </c>
      <c r="AD638" s="2">
        <f>TRUNC(SUM(I635:I637))+TRUNC(SUM(N635:N637))</f>
        <v>32172</v>
      </c>
    </row>
    <row r="639" spans="1:31" ht="23.25" customHeight="1" x14ac:dyDescent="0.15">
      <c r="A639" s="9" t="s">
        <v>920</v>
      </c>
      <c r="B639" s="9" t="s">
        <v>1426</v>
      </c>
      <c r="C639" s="148" t="s">
        <v>679</v>
      </c>
      <c r="D639" s="56" t="s">
        <v>70</v>
      </c>
      <c r="E639" s="62" t="s">
        <v>680</v>
      </c>
      <c r="F639" s="58" t="s">
        <v>678</v>
      </c>
      <c r="G639" s="57">
        <v>1.303E-2</v>
      </c>
      <c r="H639" s="57">
        <v>0</v>
      </c>
      <c r="I639" s="67" t="s">
        <v>2193</v>
      </c>
      <c r="J639" s="57">
        <v>1.303E-2</v>
      </c>
      <c r="K639" s="57">
        <v>300337</v>
      </c>
      <c r="L639" s="67">
        <v>3913.3</v>
      </c>
      <c r="M639" s="57">
        <v>0</v>
      </c>
      <c r="N639" s="67" t="s">
        <v>2193</v>
      </c>
      <c r="O639" s="57">
        <v>300337</v>
      </c>
      <c r="P639" s="57">
        <v>3913.3</v>
      </c>
      <c r="Q639" s="60"/>
      <c r="AE639" s="2">
        <f>L639</f>
        <v>3913.3</v>
      </c>
    </row>
    <row r="640" spans="1:31" ht="23.25" customHeight="1" x14ac:dyDescent="0.15">
      <c r="A640" s="9" t="s">
        <v>925</v>
      </c>
      <c r="B640" s="9" t="s">
        <v>1426</v>
      </c>
      <c r="C640" s="148" t="s">
        <v>689</v>
      </c>
      <c r="D640" s="56" t="s">
        <v>70</v>
      </c>
      <c r="E640" s="62" t="s">
        <v>690</v>
      </c>
      <c r="F640" s="58" t="s">
        <v>678</v>
      </c>
      <c r="G640" s="57">
        <v>1.303E-2</v>
      </c>
      <c r="H640" s="57">
        <v>0</v>
      </c>
      <c r="I640" s="67" t="s">
        <v>2193</v>
      </c>
      <c r="J640" s="57">
        <v>1.303E-2</v>
      </c>
      <c r="K640" s="57">
        <v>169804</v>
      </c>
      <c r="L640" s="67">
        <v>2212.5</v>
      </c>
      <c r="M640" s="57">
        <v>0</v>
      </c>
      <c r="N640" s="67" t="s">
        <v>2193</v>
      </c>
      <c r="O640" s="57">
        <v>169804</v>
      </c>
      <c r="P640" s="57">
        <v>2212.5</v>
      </c>
      <c r="Q640" s="60"/>
      <c r="AE640" s="2">
        <f>L640</f>
        <v>2212.5</v>
      </c>
    </row>
    <row r="641" spans="1:31" ht="23.25" customHeight="1" x14ac:dyDescent="0.15">
      <c r="A641" s="9" t="s">
        <v>1649</v>
      </c>
      <c r="B641" s="9" t="s">
        <v>1426</v>
      </c>
      <c r="C641" s="148" t="s">
        <v>1650</v>
      </c>
      <c r="D641" s="56" t="s">
        <v>1651</v>
      </c>
      <c r="E641" s="62" t="s">
        <v>1652</v>
      </c>
      <c r="F641" s="58" t="s">
        <v>616</v>
      </c>
      <c r="G641" s="57">
        <v>1</v>
      </c>
      <c r="H641" s="57">
        <v>183.69999999999982</v>
      </c>
      <c r="I641" s="67">
        <v>183.69999999999982</v>
      </c>
      <c r="J641" s="57">
        <v>1</v>
      </c>
      <c r="K641" s="57"/>
      <c r="L641" s="67" t="s">
        <v>2193</v>
      </c>
      <c r="M641" s="57"/>
      <c r="N641" s="67" t="s">
        <v>2193</v>
      </c>
      <c r="O641" s="57">
        <v>183.69999999999982</v>
      </c>
      <c r="P641" s="57">
        <v>183.69999999999982</v>
      </c>
      <c r="Q641" s="60"/>
    </row>
    <row r="642" spans="1:31" ht="23.25" customHeight="1" x14ac:dyDescent="0.15">
      <c r="B642" s="9" t="s">
        <v>1646</v>
      </c>
      <c r="C642" s="148"/>
      <c r="D642" s="56" t="s">
        <v>1647</v>
      </c>
      <c r="E642" s="62"/>
      <c r="F642" s="58"/>
      <c r="G642" s="57"/>
      <c r="H642" s="57"/>
      <c r="I642" s="67">
        <v>32980</v>
      </c>
      <c r="J642" s="57"/>
      <c r="K642" s="57"/>
      <c r="L642" s="67">
        <v>6125</v>
      </c>
      <c r="M642" s="57"/>
      <c r="N642" s="67">
        <v>0</v>
      </c>
      <c r="O642" s="57" t="s">
        <v>2193</v>
      </c>
      <c r="P642" s="57">
        <v>39105</v>
      </c>
      <c r="Q642" s="60"/>
      <c r="AC642" s="2">
        <f>TRUNC(AE642*옵션!$B$36/100,1)</f>
        <v>183.7</v>
      </c>
      <c r="AD642" s="2">
        <f>TRUNC(SUM(L635:L640))</f>
        <v>6125</v>
      </c>
      <c r="AE642" s="2">
        <f>TRUNC(SUM(AE635:AE641))</f>
        <v>6125</v>
      </c>
    </row>
    <row r="643" spans="1:31" ht="23.25" customHeight="1" x14ac:dyDescent="0.15">
      <c r="C643" s="148"/>
      <c r="D643" s="56"/>
      <c r="E643" s="62"/>
      <c r="F643" s="58"/>
      <c r="G643" s="57"/>
      <c r="H643" s="57"/>
      <c r="I643" s="67"/>
      <c r="J643" s="57"/>
      <c r="K643" s="57"/>
      <c r="L643" s="67"/>
      <c r="M643" s="57"/>
      <c r="N643" s="67"/>
      <c r="O643" s="57"/>
      <c r="P643" s="57"/>
      <c r="Q643" s="60"/>
    </row>
    <row r="644" spans="1:31" ht="23.25" customHeight="1" x14ac:dyDescent="0.15">
      <c r="A644" s="9" t="s">
        <v>1920</v>
      </c>
      <c r="B644" s="9" t="s">
        <v>1674</v>
      </c>
      <c r="C644" s="148" t="s">
        <v>1921</v>
      </c>
      <c r="D644" s="287" t="s">
        <v>1919</v>
      </c>
      <c r="E644" s="289"/>
      <c r="F644" s="58"/>
      <c r="G644" s="57"/>
      <c r="H644" s="57"/>
      <c r="I644" s="67"/>
      <c r="J644" s="57"/>
      <c r="K644" s="57"/>
      <c r="L644" s="67"/>
      <c r="M644" s="57"/>
      <c r="N644" s="67"/>
      <c r="O644" s="57"/>
      <c r="P644" s="57"/>
      <c r="Q644" s="60"/>
    </row>
    <row r="645" spans="1:31" ht="23.25" customHeight="1" x14ac:dyDescent="0.15">
      <c r="A645" s="9" t="s">
        <v>815</v>
      </c>
      <c r="B645" s="9" t="s">
        <v>1429</v>
      </c>
      <c r="C645" s="148" t="s">
        <v>416</v>
      </c>
      <c r="D645" s="56" t="s">
        <v>417</v>
      </c>
      <c r="E645" s="62" t="s">
        <v>418</v>
      </c>
      <c r="F645" s="58" t="s">
        <v>132</v>
      </c>
      <c r="G645" s="57">
        <v>1</v>
      </c>
      <c r="H645" s="57">
        <v>2800</v>
      </c>
      <c r="I645" s="67">
        <v>2800</v>
      </c>
      <c r="J645" s="57">
        <v>1</v>
      </c>
      <c r="K645" s="57">
        <v>0</v>
      </c>
      <c r="L645" s="67" t="s">
        <v>2193</v>
      </c>
      <c r="M645" s="57">
        <v>0</v>
      </c>
      <c r="N645" s="67" t="s">
        <v>2193</v>
      </c>
      <c r="O645" s="57">
        <v>2800</v>
      </c>
      <c r="P645" s="57">
        <v>2800</v>
      </c>
      <c r="Q645" s="60"/>
      <c r="AC645" s="2">
        <f>G645*H645</f>
        <v>2800</v>
      </c>
    </row>
    <row r="646" spans="1:31" ht="23.25" customHeight="1" x14ac:dyDescent="0.15">
      <c r="A646" s="9" t="s">
        <v>815</v>
      </c>
      <c r="B646" s="9" t="s">
        <v>1429</v>
      </c>
      <c r="C646" s="148" t="s">
        <v>416</v>
      </c>
      <c r="D646" s="56" t="s">
        <v>417</v>
      </c>
      <c r="E646" s="62" t="s">
        <v>418</v>
      </c>
      <c r="F646" s="58" t="s">
        <v>132</v>
      </c>
      <c r="G646" s="57">
        <v>0.05</v>
      </c>
      <c r="H646" s="57">
        <v>2800</v>
      </c>
      <c r="I646" s="67">
        <v>140</v>
      </c>
      <c r="J646" s="57">
        <v>0.05</v>
      </c>
      <c r="K646" s="57">
        <v>0</v>
      </c>
      <c r="L646" s="67" t="s">
        <v>2193</v>
      </c>
      <c r="M646" s="57">
        <v>0</v>
      </c>
      <c r="N646" s="67" t="s">
        <v>2193</v>
      </c>
      <c r="O646" s="57">
        <v>2800</v>
      </c>
      <c r="P646" s="57">
        <v>140</v>
      </c>
      <c r="Q646" s="60"/>
    </row>
    <row r="647" spans="1:31" ht="23.25" customHeight="1" x14ac:dyDescent="0.15">
      <c r="A647" s="9" t="s">
        <v>1658</v>
      </c>
      <c r="B647" s="9" t="s">
        <v>1429</v>
      </c>
      <c r="C647" s="148" t="s">
        <v>1659</v>
      </c>
      <c r="D647" s="56" t="s">
        <v>1660</v>
      </c>
      <c r="E647" s="62" t="s">
        <v>1661</v>
      </c>
      <c r="F647" s="58" t="s">
        <v>616</v>
      </c>
      <c r="G647" s="57">
        <v>1</v>
      </c>
      <c r="H647" s="57">
        <v>56</v>
      </c>
      <c r="I647" s="67">
        <v>56</v>
      </c>
      <c r="J647" s="57">
        <v>1</v>
      </c>
      <c r="K647" s="57"/>
      <c r="L647" s="67" t="s">
        <v>2193</v>
      </c>
      <c r="M647" s="57"/>
      <c r="N647" s="67" t="s">
        <v>2193</v>
      </c>
      <c r="O647" s="57">
        <v>56</v>
      </c>
      <c r="P647" s="57">
        <v>56</v>
      </c>
      <c r="Q647" s="60"/>
      <c r="AC647" s="2">
        <f>TRUNC(TRUNC(SUM(AC644:AC646))*옵션!$B$33/100,1)</f>
        <v>56</v>
      </c>
      <c r="AD647" s="2">
        <f>TRUNC(SUM(I644:I646))+TRUNC(SUM(N644:N646))</f>
        <v>2940</v>
      </c>
    </row>
    <row r="648" spans="1:31" ht="23.25" customHeight="1" x14ac:dyDescent="0.15">
      <c r="A648" s="9" t="s">
        <v>920</v>
      </c>
      <c r="B648" s="9" t="s">
        <v>1429</v>
      </c>
      <c r="C648" s="148" t="s">
        <v>679</v>
      </c>
      <c r="D648" s="56" t="s">
        <v>70</v>
      </c>
      <c r="E648" s="62" t="s">
        <v>680</v>
      </c>
      <c r="F648" s="58" t="s">
        <v>678</v>
      </c>
      <c r="G648" s="57">
        <v>2.1999999999999999E-2</v>
      </c>
      <c r="H648" s="57">
        <v>0</v>
      </c>
      <c r="I648" s="67" t="s">
        <v>2193</v>
      </c>
      <c r="J648" s="57">
        <v>2.1999999999999999E-2</v>
      </c>
      <c r="K648" s="57">
        <v>300337</v>
      </c>
      <c r="L648" s="67">
        <v>6607.4</v>
      </c>
      <c r="M648" s="57">
        <v>0</v>
      </c>
      <c r="N648" s="67" t="s">
        <v>2193</v>
      </c>
      <c r="O648" s="57">
        <v>300337</v>
      </c>
      <c r="P648" s="57">
        <v>6607.4</v>
      </c>
      <c r="Q648" s="60"/>
      <c r="AE648" s="2">
        <f>L648</f>
        <v>6607.4</v>
      </c>
    </row>
    <row r="649" spans="1:31" ht="23.25" customHeight="1" x14ac:dyDescent="0.15">
      <c r="A649" s="9" t="s">
        <v>1649</v>
      </c>
      <c r="B649" s="9" t="s">
        <v>1429</v>
      </c>
      <c r="C649" s="148" t="s">
        <v>1650</v>
      </c>
      <c r="D649" s="56" t="s">
        <v>1651</v>
      </c>
      <c r="E649" s="62" t="s">
        <v>1652</v>
      </c>
      <c r="F649" s="58" t="s">
        <v>616</v>
      </c>
      <c r="G649" s="57">
        <v>1</v>
      </c>
      <c r="H649" s="57">
        <v>198.19999999999982</v>
      </c>
      <c r="I649" s="67">
        <v>198.19999999999982</v>
      </c>
      <c r="J649" s="57">
        <v>1</v>
      </c>
      <c r="K649" s="57"/>
      <c r="L649" s="67" t="s">
        <v>2193</v>
      </c>
      <c r="M649" s="57"/>
      <c r="N649" s="67" t="s">
        <v>2193</v>
      </c>
      <c r="O649" s="57">
        <v>198.19999999999982</v>
      </c>
      <c r="P649" s="57">
        <v>198.19999999999982</v>
      </c>
      <c r="Q649" s="60"/>
    </row>
    <row r="650" spans="1:31" ht="23.25" customHeight="1" x14ac:dyDescent="0.15">
      <c r="B650" s="9" t="s">
        <v>1646</v>
      </c>
      <c r="C650" s="148"/>
      <c r="D650" s="56" t="s">
        <v>1647</v>
      </c>
      <c r="E650" s="62"/>
      <c r="F650" s="58"/>
      <c r="G650" s="57"/>
      <c r="H650" s="57"/>
      <c r="I650" s="67">
        <v>3194</v>
      </c>
      <c r="J650" s="57"/>
      <c r="K650" s="57"/>
      <c r="L650" s="67">
        <v>6607</v>
      </c>
      <c r="M650" s="57"/>
      <c r="N650" s="67">
        <v>0</v>
      </c>
      <c r="O650" s="57" t="s">
        <v>2193</v>
      </c>
      <c r="P650" s="57">
        <v>9801</v>
      </c>
      <c r="Q650" s="60"/>
      <c r="AC650" s="2">
        <f>TRUNC(AE650*옵션!$B$36/100,1)</f>
        <v>198.2</v>
      </c>
      <c r="AD650" s="2">
        <f>TRUNC(SUM(L644:L648))</f>
        <v>6607</v>
      </c>
      <c r="AE650" s="2">
        <f>TRUNC(SUM(AE644:AE649))</f>
        <v>6607</v>
      </c>
    </row>
    <row r="651" spans="1:31" ht="23.25" customHeight="1" x14ac:dyDescent="0.15">
      <c r="C651" s="148"/>
      <c r="D651" s="56"/>
      <c r="E651" s="62"/>
      <c r="F651" s="58"/>
      <c r="G651" s="57"/>
      <c r="H651" s="57"/>
      <c r="I651" s="67"/>
      <c r="J651" s="57"/>
      <c r="K651" s="57"/>
      <c r="L651" s="67"/>
      <c r="M651" s="57"/>
      <c r="N651" s="67"/>
      <c r="O651" s="57"/>
      <c r="P651" s="57"/>
      <c r="Q651" s="60"/>
    </row>
    <row r="652" spans="1:31" ht="23.25" customHeight="1" x14ac:dyDescent="0.15">
      <c r="A652" s="9" t="s">
        <v>1923</v>
      </c>
      <c r="B652" s="9" t="s">
        <v>1674</v>
      </c>
      <c r="C652" s="148" t="s">
        <v>1924</v>
      </c>
      <c r="D652" s="287" t="s">
        <v>1922</v>
      </c>
      <c r="E652" s="289"/>
      <c r="F652" s="58"/>
      <c r="G652" s="57"/>
      <c r="H652" s="57"/>
      <c r="I652" s="67"/>
      <c r="J652" s="57"/>
      <c r="K652" s="57"/>
      <c r="L652" s="67"/>
      <c r="M652" s="57"/>
      <c r="N652" s="67"/>
      <c r="O652" s="57"/>
      <c r="P652" s="57"/>
      <c r="Q652" s="60"/>
    </row>
    <row r="653" spans="1:31" ht="23.25" customHeight="1" x14ac:dyDescent="0.15">
      <c r="A653" s="9" t="s">
        <v>816</v>
      </c>
      <c r="B653" s="9" t="s">
        <v>1432</v>
      </c>
      <c r="C653" s="148" t="s">
        <v>419</v>
      </c>
      <c r="D653" s="56" t="s">
        <v>417</v>
      </c>
      <c r="E653" s="62" t="s">
        <v>420</v>
      </c>
      <c r="F653" s="58" t="s">
        <v>132</v>
      </c>
      <c r="G653" s="57">
        <v>1</v>
      </c>
      <c r="H653" s="57">
        <v>3380</v>
      </c>
      <c r="I653" s="67">
        <v>3380</v>
      </c>
      <c r="J653" s="57">
        <v>1</v>
      </c>
      <c r="K653" s="57">
        <v>0</v>
      </c>
      <c r="L653" s="67" t="s">
        <v>2193</v>
      </c>
      <c r="M653" s="57">
        <v>0</v>
      </c>
      <c r="N653" s="67" t="s">
        <v>2193</v>
      </c>
      <c r="O653" s="57">
        <v>3380</v>
      </c>
      <c r="P653" s="57">
        <v>3380</v>
      </c>
      <c r="Q653" s="60"/>
      <c r="AC653" s="2">
        <f>G653*H653</f>
        <v>3380</v>
      </c>
    </row>
    <row r="654" spans="1:31" ht="23.25" customHeight="1" x14ac:dyDescent="0.15">
      <c r="A654" s="9" t="s">
        <v>816</v>
      </c>
      <c r="B654" s="9" t="s">
        <v>1432</v>
      </c>
      <c r="C654" s="148" t="s">
        <v>419</v>
      </c>
      <c r="D654" s="56" t="s">
        <v>417</v>
      </c>
      <c r="E654" s="62" t="s">
        <v>420</v>
      </c>
      <c r="F654" s="58" t="s">
        <v>132</v>
      </c>
      <c r="G654" s="57">
        <v>0.05</v>
      </c>
      <c r="H654" s="57">
        <v>3380</v>
      </c>
      <c r="I654" s="67">
        <v>169</v>
      </c>
      <c r="J654" s="57">
        <v>0.05</v>
      </c>
      <c r="K654" s="57">
        <v>0</v>
      </c>
      <c r="L654" s="67" t="s">
        <v>2193</v>
      </c>
      <c r="M654" s="57">
        <v>0</v>
      </c>
      <c r="N654" s="67" t="s">
        <v>2193</v>
      </c>
      <c r="O654" s="57">
        <v>3380</v>
      </c>
      <c r="P654" s="57">
        <v>169</v>
      </c>
      <c r="Q654" s="60"/>
    </row>
    <row r="655" spans="1:31" ht="23.25" customHeight="1" x14ac:dyDescent="0.15">
      <c r="A655" s="9" t="s">
        <v>1658</v>
      </c>
      <c r="B655" s="9" t="s">
        <v>1432</v>
      </c>
      <c r="C655" s="148" t="s">
        <v>1659</v>
      </c>
      <c r="D655" s="56" t="s">
        <v>1660</v>
      </c>
      <c r="E655" s="62" t="s">
        <v>1661</v>
      </c>
      <c r="F655" s="58" t="s">
        <v>616</v>
      </c>
      <c r="G655" s="57">
        <v>1</v>
      </c>
      <c r="H655" s="57">
        <v>67.599999999999909</v>
      </c>
      <c r="I655" s="67">
        <v>67.599999999999909</v>
      </c>
      <c r="J655" s="57">
        <v>1</v>
      </c>
      <c r="K655" s="57"/>
      <c r="L655" s="67" t="s">
        <v>2193</v>
      </c>
      <c r="M655" s="57"/>
      <c r="N655" s="67" t="s">
        <v>2193</v>
      </c>
      <c r="O655" s="57">
        <v>67.599999999999909</v>
      </c>
      <c r="P655" s="57">
        <v>67.599999999999909</v>
      </c>
      <c r="Q655" s="60"/>
      <c r="AC655" s="2">
        <f>TRUNC(TRUNC(SUM(AC652:AC654))*옵션!$B$33/100,1)</f>
        <v>67.599999999999994</v>
      </c>
      <c r="AD655" s="2">
        <f>TRUNC(SUM(I652:I654))+TRUNC(SUM(N652:N654))</f>
        <v>3549</v>
      </c>
    </row>
    <row r="656" spans="1:31" ht="23.25" customHeight="1" x14ac:dyDescent="0.15">
      <c r="A656" s="9" t="s">
        <v>920</v>
      </c>
      <c r="B656" s="9" t="s">
        <v>1432</v>
      </c>
      <c r="C656" s="148" t="s">
        <v>679</v>
      </c>
      <c r="D656" s="56" t="s">
        <v>70</v>
      </c>
      <c r="E656" s="62" t="s">
        <v>680</v>
      </c>
      <c r="F656" s="58" t="s">
        <v>678</v>
      </c>
      <c r="G656" s="57">
        <v>2.9000000000000001E-2</v>
      </c>
      <c r="H656" s="57">
        <v>0</v>
      </c>
      <c r="I656" s="67" t="s">
        <v>2193</v>
      </c>
      <c r="J656" s="57">
        <v>2.9000000000000001E-2</v>
      </c>
      <c r="K656" s="57">
        <v>300337</v>
      </c>
      <c r="L656" s="67">
        <v>8709.7000000000007</v>
      </c>
      <c r="M656" s="57">
        <v>0</v>
      </c>
      <c r="N656" s="67" t="s">
        <v>2193</v>
      </c>
      <c r="O656" s="57">
        <v>300337</v>
      </c>
      <c r="P656" s="57">
        <v>8709.7000000000007</v>
      </c>
      <c r="Q656" s="60"/>
      <c r="AE656" s="2">
        <f>L656</f>
        <v>8709.7000000000007</v>
      </c>
    </row>
    <row r="657" spans="1:31" ht="23.25" customHeight="1" x14ac:dyDescent="0.15">
      <c r="A657" s="9" t="s">
        <v>1649</v>
      </c>
      <c r="B657" s="9" t="s">
        <v>1432</v>
      </c>
      <c r="C657" s="148" t="s">
        <v>1650</v>
      </c>
      <c r="D657" s="56" t="s">
        <v>1651</v>
      </c>
      <c r="E657" s="62" t="s">
        <v>1652</v>
      </c>
      <c r="F657" s="58" t="s">
        <v>616</v>
      </c>
      <c r="G657" s="57">
        <v>1</v>
      </c>
      <c r="H657" s="57">
        <v>261.20000000000073</v>
      </c>
      <c r="I657" s="67">
        <v>261.20000000000073</v>
      </c>
      <c r="J657" s="57">
        <v>1</v>
      </c>
      <c r="K657" s="57"/>
      <c r="L657" s="67" t="s">
        <v>2193</v>
      </c>
      <c r="M657" s="57"/>
      <c r="N657" s="67" t="s">
        <v>2193</v>
      </c>
      <c r="O657" s="57">
        <v>261.20000000000073</v>
      </c>
      <c r="P657" s="57">
        <v>261.20000000000073</v>
      </c>
      <c r="Q657" s="60"/>
    </row>
    <row r="658" spans="1:31" ht="23.25" customHeight="1" x14ac:dyDescent="0.15">
      <c r="B658" s="9" t="s">
        <v>1646</v>
      </c>
      <c r="C658" s="148"/>
      <c r="D658" s="56" t="s">
        <v>1647</v>
      </c>
      <c r="E658" s="62"/>
      <c r="F658" s="58"/>
      <c r="G658" s="57"/>
      <c r="H658" s="57"/>
      <c r="I658" s="67">
        <v>3877</v>
      </c>
      <c r="J658" s="57"/>
      <c r="K658" s="57"/>
      <c r="L658" s="67">
        <v>8709</v>
      </c>
      <c r="M658" s="57"/>
      <c r="N658" s="67">
        <v>0</v>
      </c>
      <c r="O658" s="57" t="s">
        <v>2193</v>
      </c>
      <c r="P658" s="57">
        <v>12586</v>
      </c>
      <c r="Q658" s="60"/>
      <c r="AC658" s="2">
        <f>TRUNC(AE658*옵션!$B$36/100,1)</f>
        <v>261.2</v>
      </c>
      <c r="AD658" s="2">
        <f>TRUNC(SUM(L652:L656))</f>
        <v>8709</v>
      </c>
      <c r="AE658" s="2">
        <f>TRUNC(SUM(AE652:AE657))</f>
        <v>8709</v>
      </c>
    </row>
    <row r="659" spans="1:31" ht="23.25" customHeight="1" x14ac:dyDescent="0.15">
      <c r="C659" s="148"/>
      <c r="D659" s="56"/>
      <c r="E659" s="62"/>
      <c r="F659" s="58"/>
      <c r="G659" s="57"/>
      <c r="H659" s="57"/>
      <c r="I659" s="67"/>
      <c r="J659" s="57"/>
      <c r="K659" s="57"/>
      <c r="L659" s="67"/>
      <c r="M659" s="57"/>
      <c r="N659" s="67"/>
      <c r="O659" s="57"/>
      <c r="P659" s="57"/>
      <c r="Q659" s="60"/>
    </row>
    <row r="660" spans="1:31" ht="23.25" customHeight="1" x14ac:dyDescent="0.15">
      <c r="A660" s="9" t="s">
        <v>1926</v>
      </c>
      <c r="B660" s="9" t="s">
        <v>1674</v>
      </c>
      <c r="C660" s="148" t="s">
        <v>1927</v>
      </c>
      <c r="D660" s="287" t="s">
        <v>1925</v>
      </c>
      <c r="E660" s="289"/>
      <c r="F660" s="58"/>
      <c r="G660" s="57"/>
      <c r="H660" s="57"/>
      <c r="I660" s="67"/>
      <c r="J660" s="57"/>
      <c r="K660" s="57"/>
      <c r="L660" s="67"/>
      <c r="M660" s="57"/>
      <c r="N660" s="67"/>
      <c r="O660" s="57"/>
      <c r="P660" s="57"/>
      <c r="Q660" s="60"/>
    </row>
    <row r="661" spans="1:31" ht="23.25" customHeight="1" x14ac:dyDescent="0.15">
      <c r="A661" s="9" t="s">
        <v>817</v>
      </c>
      <c r="B661" s="9" t="s">
        <v>1435</v>
      </c>
      <c r="C661" s="148" t="s">
        <v>421</v>
      </c>
      <c r="D661" s="56" t="s">
        <v>417</v>
      </c>
      <c r="E661" s="62" t="s">
        <v>422</v>
      </c>
      <c r="F661" s="58" t="s">
        <v>132</v>
      </c>
      <c r="G661" s="57">
        <v>1</v>
      </c>
      <c r="H661" s="57">
        <v>4896</v>
      </c>
      <c r="I661" s="67">
        <v>4896</v>
      </c>
      <c r="J661" s="57">
        <v>1</v>
      </c>
      <c r="K661" s="57">
        <v>0</v>
      </c>
      <c r="L661" s="67" t="s">
        <v>2193</v>
      </c>
      <c r="M661" s="57">
        <v>0</v>
      </c>
      <c r="N661" s="67" t="s">
        <v>2193</v>
      </c>
      <c r="O661" s="57">
        <v>4896</v>
      </c>
      <c r="P661" s="57">
        <v>4896</v>
      </c>
      <c r="Q661" s="60"/>
      <c r="AC661" s="2">
        <f>G661*H661</f>
        <v>4896</v>
      </c>
    </row>
    <row r="662" spans="1:31" ht="23.25" customHeight="1" x14ac:dyDescent="0.15">
      <c r="A662" s="9" t="s">
        <v>817</v>
      </c>
      <c r="B662" s="9" t="s">
        <v>1435</v>
      </c>
      <c r="C662" s="148" t="s">
        <v>421</v>
      </c>
      <c r="D662" s="56" t="s">
        <v>417</v>
      </c>
      <c r="E662" s="62" t="s">
        <v>422</v>
      </c>
      <c r="F662" s="58" t="s">
        <v>132</v>
      </c>
      <c r="G662" s="57">
        <v>0.05</v>
      </c>
      <c r="H662" s="57">
        <v>4896</v>
      </c>
      <c r="I662" s="67">
        <v>244.8</v>
      </c>
      <c r="J662" s="57">
        <v>0.05</v>
      </c>
      <c r="K662" s="57">
        <v>0</v>
      </c>
      <c r="L662" s="67" t="s">
        <v>2193</v>
      </c>
      <c r="M662" s="57">
        <v>0</v>
      </c>
      <c r="N662" s="67" t="s">
        <v>2193</v>
      </c>
      <c r="O662" s="57">
        <v>4896</v>
      </c>
      <c r="P662" s="57">
        <v>244.8</v>
      </c>
      <c r="Q662" s="60"/>
    </row>
    <row r="663" spans="1:31" ht="23.25" customHeight="1" x14ac:dyDescent="0.15">
      <c r="A663" s="9" t="s">
        <v>1658</v>
      </c>
      <c r="B663" s="9" t="s">
        <v>1435</v>
      </c>
      <c r="C663" s="148" t="s">
        <v>1659</v>
      </c>
      <c r="D663" s="56" t="s">
        <v>1660</v>
      </c>
      <c r="E663" s="62" t="s">
        <v>1661</v>
      </c>
      <c r="F663" s="58" t="s">
        <v>616</v>
      </c>
      <c r="G663" s="57">
        <v>1</v>
      </c>
      <c r="H663" s="57">
        <v>97.899999999999636</v>
      </c>
      <c r="I663" s="67">
        <v>97.899999999999636</v>
      </c>
      <c r="J663" s="57">
        <v>1</v>
      </c>
      <c r="K663" s="57"/>
      <c r="L663" s="67" t="s">
        <v>2193</v>
      </c>
      <c r="M663" s="57"/>
      <c r="N663" s="67" t="s">
        <v>2193</v>
      </c>
      <c r="O663" s="57">
        <v>97.899999999999636</v>
      </c>
      <c r="P663" s="57">
        <v>97.899999999999636</v>
      </c>
      <c r="Q663" s="60"/>
      <c r="AC663" s="2">
        <f>TRUNC(TRUNC(SUM(AC660:AC662))*옵션!$B$33/100,1)</f>
        <v>97.9</v>
      </c>
      <c r="AD663" s="2">
        <f>TRUNC(SUM(I660:I662))+TRUNC(SUM(N660:N662))</f>
        <v>5140</v>
      </c>
    </row>
    <row r="664" spans="1:31" ht="23.25" customHeight="1" x14ac:dyDescent="0.15">
      <c r="A664" s="9" t="s">
        <v>920</v>
      </c>
      <c r="B664" s="9" t="s">
        <v>1435</v>
      </c>
      <c r="C664" s="148" t="s">
        <v>679</v>
      </c>
      <c r="D664" s="56" t="s">
        <v>70</v>
      </c>
      <c r="E664" s="62" t="s">
        <v>680</v>
      </c>
      <c r="F664" s="58" t="s">
        <v>678</v>
      </c>
      <c r="G664" s="57">
        <v>3.4000000000000002E-2</v>
      </c>
      <c r="H664" s="57">
        <v>0</v>
      </c>
      <c r="I664" s="67" t="s">
        <v>2193</v>
      </c>
      <c r="J664" s="57">
        <v>3.4000000000000002E-2</v>
      </c>
      <c r="K664" s="57">
        <v>300337</v>
      </c>
      <c r="L664" s="67">
        <v>10211.4</v>
      </c>
      <c r="M664" s="57">
        <v>0</v>
      </c>
      <c r="N664" s="67" t="s">
        <v>2193</v>
      </c>
      <c r="O664" s="57">
        <v>300337</v>
      </c>
      <c r="P664" s="57">
        <v>10211.4</v>
      </c>
      <c r="Q664" s="60"/>
      <c r="AE664" s="2">
        <f>L664</f>
        <v>10211.4</v>
      </c>
    </row>
    <row r="665" spans="1:31" ht="23.25" customHeight="1" x14ac:dyDescent="0.15">
      <c r="A665" s="9" t="s">
        <v>1649</v>
      </c>
      <c r="B665" s="9" t="s">
        <v>1435</v>
      </c>
      <c r="C665" s="148" t="s">
        <v>1650</v>
      </c>
      <c r="D665" s="56" t="s">
        <v>1651</v>
      </c>
      <c r="E665" s="62" t="s">
        <v>1652</v>
      </c>
      <c r="F665" s="58" t="s">
        <v>616</v>
      </c>
      <c r="G665" s="57">
        <v>1</v>
      </c>
      <c r="H665" s="57">
        <v>306.29999999999927</v>
      </c>
      <c r="I665" s="67">
        <v>306.29999999999927</v>
      </c>
      <c r="J665" s="57">
        <v>1</v>
      </c>
      <c r="K665" s="57"/>
      <c r="L665" s="67" t="s">
        <v>2193</v>
      </c>
      <c r="M665" s="57"/>
      <c r="N665" s="67" t="s">
        <v>2193</v>
      </c>
      <c r="O665" s="57">
        <v>306.29999999999927</v>
      </c>
      <c r="P665" s="57">
        <v>306.29999999999927</v>
      </c>
      <c r="Q665" s="60"/>
    </row>
    <row r="666" spans="1:31" ht="23.25" customHeight="1" x14ac:dyDescent="0.15">
      <c r="B666" s="9" t="s">
        <v>1646</v>
      </c>
      <c r="C666" s="148"/>
      <c r="D666" s="56" t="s">
        <v>1647</v>
      </c>
      <c r="E666" s="62"/>
      <c r="F666" s="58"/>
      <c r="G666" s="57"/>
      <c r="H666" s="57"/>
      <c r="I666" s="67">
        <v>5545</v>
      </c>
      <c r="J666" s="57"/>
      <c r="K666" s="57"/>
      <c r="L666" s="67">
        <v>10211</v>
      </c>
      <c r="M666" s="57"/>
      <c r="N666" s="67">
        <v>0</v>
      </c>
      <c r="O666" s="57" t="s">
        <v>2193</v>
      </c>
      <c r="P666" s="57">
        <v>15756</v>
      </c>
      <c r="Q666" s="60"/>
      <c r="AC666" s="2">
        <f>TRUNC(AE666*옵션!$B$36/100,1)</f>
        <v>306.3</v>
      </c>
      <c r="AD666" s="2">
        <f>TRUNC(SUM(L660:L664))</f>
        <v>10211</v>
      </c>
      <c r="AE666" s="2">
        <f>TRUNC(SUM(AE660:AE665))</f>
        <v>10211</v>
      </c>
    </row>
    <row r="667" spans="1:31" ht="23.25" customHeight="1" x14ac:dyDescent="0.15">
      <c r="C667" s="148"/>
      <c r="D667" s="56"/>
      <c r="E667" s="62"/>
      <c r="F667" s="58"/>
      <c r="G667" s="57"/>
      <c r="H667" s="57"/>
      <c r="I667" s="67"/>
      <c r="J667" s="57"/>
      <c r="K667" s="57"/>
      <c r="L667" s="67"/>
      <c r="M667" s="57"/>
      <c r="N667" s="67"/>
      <c r="O667" s="57"/>
      <c r="P667" s="57"/>
      <c r="Q667" s="60"/>
    </row>
    <row r="668" spans="1:31" ht="23.25" customHeight="1" x14ac:dyDescent="0.15">
      <c r="A668" s="9" t="s">
        <v>1929</v>
      </c>
      <c r="B668" s="9" t="s">
        <v>1674</v>
      </c>
      <c r="C668" s="148" t="s">
        <v>1930</v>
      </c>
      <c r="D668" s="287" t="s">
        <v>1928</v>
      </c>
      <c r="E668" s="289"/>
      <c r="F668" s="58"/>
      <c r="G668" s="57"/>
      <c r="H668" s="57"/>
      <c r="I668" s="67"/>
      <c r="J668" s="57"/>
      <c r="K668" s="57"/>
      <c r="L668" s="67"/>
      <c r="M668" s="57"/>
      <c r="N668" s="67"/>
      <c r="O668" s="57"/>
      <c r="P668" s="57"/>
      <c r="Q668" s="60"/>
    </row>
    <row r="669" spans="1:31" ht="23.25" customHeight="1" x14ac:dyDescent="0.15">
      <c r="A669" s="9" t="s">
        <v>818</v>
      </c>
      <c r="B669" s="9" t="s">
        <v>1438</v>
      </c>
      <c r="C669" s="148" t="s">
        <v>423</v>
      </c>
      <c r="D669" s="56" t="s">
        <v>417</v>
      </c>
      <c r="E669" s="62" t="s">
        <v>424</v>
      </c>
      <c r="F669" s="58" t="s">
        <v>132</v>
      </c>
      <c r="G669" s="57">
        <v>1</v>
      </c>
      <c r="H669" s="57">
        <v>7660</v>
      </c>
      <c r="I669" s="67">
        <v>7660</v>
      </c>
      <c r="J669" s="57">
        <v>1</v>
      </c>
      <c r="K669" s="57">
        <v>0</v>
      </c>
      <c r="L669" s="67" t="s">
        <v>2193</v>
      </c>
      <c r="M669" s="57">
        <v>0</v>
      </c>
      <c r="N669" s="67" t="s">
        <v>2193</v>
      </c>
      <c r="O669" s="57">
        <v>7660</v>
      </c>
      <c r="P669" s="57">
        <v>7660</v>
      </c>
      <c r="Q669" s="60"/>
      <c r="AC669" s="2">
        <f>G669*H669</f>
        <v>7660</v>
      </c>
    </row>
    <row r="670" spans="1:31" ht="23.25" customHeight="1" x14ac:dyDescent="0.15">
      <c r="A670" s="9" t="s">
        <v>818</v>
      </c>
      <c r="B670" s="9" t="s">
        <v>1438</v>
      </c>
      <c r="C670" s="148" t="s">
        <v>423</v>
      </c>
      <c r="D670" s="56" t="s">
        <v>417</v>
      </c>
      <c r="E670" s="62" t="s">
        <v>424</v>
      </c>
      <c r="F670" s="58" t="s">
        <v>132</v>
      </c>
      <c r="G670" s="57">
        <v>0.05</v>
      </c>
      <c r="H670" s="57">
        <v>7660</v>
      </c>
      <c r="I670" s="67">
        <v>383</v>
      </c>
      <c r="J670" s="57">
        <v>0.05</v>
      </c>
      <c r="K670" s="57">
        <v>0</v>
      </c>
      <c r="L670" s="67" t="s">
        <v>2193</v>
      </c>
      <c r="M670" s="57">
        <v>0</v>
      </c>
      <c r="N670" s="67" t="s">
        <v>2193</v>
      </c>
      <c r="O670" s="57">
        <v>7660</v>
      </c>
      <c r="P670" s="57">
        <v>383</v>
      </c>
      <c r="Q670" s="60"/>
    </row>
    <row r="671" spans="1:31" ht="23.25" customHeight="1" x14ac:dyDescent="0.15">
      <c r="A671" s="9" t="s">
        <v>1658</v>
      </c>
      <c r="B671" s="9" t="s">
        <v>1438</v>
      </c>
      <c r="C671" s="148" t="s">
        <v>1659</v>
      </c>
      <c r="D671" s="56" t="s">
        <v>1660</v>
      </c>
      <c r="E671" s="62" t="s">
        <v>1661</v>
      </c>
      <c r="F671" s="58" t="s">
        <v>616</v>
      </c>
      <c r="G671" s="57">
        <v>1</v>
      </c>
      <c r="H671" s="57">
        <v>153.20000000000073</v>
      </c>
      <c r="I671" s="67">
        <v>153.20000000000073</v>
      </c>
      <c r="J671" s="57">
        <v>1</v>
      </c>
      <c r="K671" s="57"/>
      <c r="L671" s="67" t="s">
        <v>2193</v>
      </c>
      <c r="M671" s="57"/>
      <c r="N671" s="67" t="s">
        <v>2193</v>
      </c>
      <c r="O671" s="57">
        <v>153.20000000000073</v>
      </c>
      <c r="P671" s="57">
        <v>153.20000000000073</v>
      </c>
      <c r="Q671" s="60"/>
      <c r="AC671" s="2">
        <f>TRUNC(TRUNC(SUM(AC668:AC670))*옵션!$B$33/100,1)</f>
        <v>153.19999999999999</v>
      </c>
      <c r="AD671" s="2">
        <f>TRUNC(SUM(I668:I670))+TRUNC(SUM(N668:N670))</f>
        <v>8043</v>
      </c>
    </row>
    <row r="672" spans="1:31" ht="23.25" customHeight="1" x14ac:dyDescent="0.15">
      <c r="A672" s="9" t="s">
        <v>920</v>
      </c>
      <c r="B672" s="9" t="s">
        <v>1438</v>
      </c>
      <c r="C672" s="148" t="s">
        <v>679</v>
      </c>
      <c r="D672" s="56" t="s">
        <v>70</v>
      </c>
      <c r="E672" s="62" t="s">
        <v>680</v>
      </c>
      <c r="F672" s="58" t="s">
        <v>678</v>
      </c>
      <c r="G672" s="57">
        <v>4.9000000000000002E-2</v>
      </c>
      <c r="H672" s="57">
        <v>0</v>
      </c>
      <c r="I672" s="67" t="s">
        <v>2193</v>
      </c>
      <c r="J672" s="57">
        <v>4.9000000000000002E-2</v>
      </c>
      <c r="K672" s="57">
        <v>300337</v>
      </c>
      <c r="L672" s="67">
        <v>14716.5</v>
      </c>
      <c r="M672" s="57">
        <v>0</v>
      </c>
      <c r="N672" s="67" t="s">
        <v>2193</v>
      </c>
      <c r="O672" s="57">
        <v>300337</v>
      </c>
      <c r="P672" s="57">
        <v>14716.5</v>
      </c>
      <c r="Q672" s="60"/>
      <c r="AE672" s="2">
        <f>L672</f>
        <v>14716.5</v>
      </c>
    </row>
    <row r="673" spans="1:31" ht="23.25" customHeight="1" x14ac:dyDescent="0.15">
      <c r="A673" s="9" t="s">
        <v>1649</v>
      </c>
      <c r="B673" s="9" t="s">
        <v>1438</v>
      </c>
      <c r="C673" s="148" t="s">
        <v>1650</v>
      </c>
      <c r="D673" s="56" t="s">
        <v>1651</v>
      </c>
      <c r="E673" s="62" t="s">
        <v>1652</v>
      </c>
      <c r="F673" s="58" t="s">
        <v>616</v>
      </c>
      <c r="G673" s="57">
        <v>1</v>
      </c>
      <c r="H673" s="57">
        <v>441.39999999999964</v>
      </c>
      <c r="I673" s="67">
        <v>441.39999999999964</v>
      </c>
      <c r="J673" s="57">
        <v>1</v>
      </c>
      <c r="K673" s="57"/>
      <c r="L673" s="67" t="s">
        <v>2193</v>
      </c>
      <c r="M673" s="57"/>
      <c r="N673" s="67" t="s">
        <v>2193</v>
      </c>
      <c r="O673" s="57">
        <v>441.39999999999964</v>
      </c>
      <c r="P673" s="57">
        <v>441.39999999999964</v>
      </c>
      <c r="Q673" s="60"/>
    </row>
    <row r="674" spans="1:31" ht="23.25" customHeight="1" x14ac:dyDescent="0.15">
      <c r="B674" s="9" t="s">
        <v>1646</v>
      </c>
      <c r="C674" s="148"/>
      <c r="D674" s="56" t="s">
        <v>1647</v>
      </c>
      <c r="E674" s="62"/>
      <c r="F674" s="58"/>
      <c r="G674" s="57"/>
      <c r="H674" s="57"/>
      <c r="I674" s="67">
        <v>8637</v>
      </c>
      <c r="J674" s="57"/>
      <c r="K674" s="57"/>
      <c r="L674" s="67">
        <v>14716</v>
      </c>
      <c r="M674" s="57"/>
      <c r="N674" s="67">
        <v>0</v>
      </c>
      <c r="O674" s="57" t="s">
        <v>2193</v>
      </c>
      <c r="P674" s="57">
        <v>23353</v>
      </c>
      <c r="Q674" s="60"/>
      <c r="AC674" s="2">
        <f>TRUNC(AE674*옵션!$B$36/100,1)</f>
        <v>441.4</v>
      </c>
      <c r="AD674" s="2">
        <f>TRUNC(SUM(L668:L672))</f>
        <v>14716</v>
      </c>
      <c r="AE674" s="2">
        <f>TRUNC(SUM(AE668:AE673))</f>
        <v>14716</v>
      </c>
    </row>
    <row r="675" spans="1:31" ht="23.25" customHeight="1" x14ac:dyDescent="0.15">
      <c r="C675" s="148"/>
      <c r="D675" s="56"/>
      <c r="E675" s="62"/>
      <c r="F675" s="58"/>
      <c r="G675" s="57"/>
      <c r="H675" s="57"/>
      <c r="I675" s="67"/>
      <c r="J675" s="57"/>
      <c r="K675" s="57"/>
      <c r="L675" s="67"/>
      <c r="M675" s="57"/>
      <c r="N675" s="67"/>
      <c r="O675" s="57"/>
      <c r="P675" s="57"/>
      <c r="Q675" s="60"/>
    </row>
    <row r="676" spans="1:31" ht="23.25" customHeight="1" x14ac:dyDescent="0.15">
      <c r="A676" s="9" t="s">
        <v>1932</v>
      </c>
      <c r="B676" s="9" t="s">
        <v>1674</v>
      </c>
      <c r="C676" s="148" t="s">
        <v>1933</v>
      </c>
      <c r="D676" s="287" t="s">
        <v>1931</v>
      </c>
      <c r="E676" s="289"/>
      <c r="F676" s="58"/>
      <c r="G676" s="57"/>
      <c r="H676" s="57"/>
      <c r="I676" s="67"/>
      <c r="J676" s="57"/>
      <c r="K676" s="57"/>
      <c r="L676" s="67"/>
      <c r="M676" s="57"/>
      <c r="N676" s="67"/>
      <c r="O676" s="57"/>
      <c r="P676" s="57"/>
      <c r="Q676" s="60"/>
    </row>
    <row r="677" spans="1:31" ht="23.25" customHeight="1" x14ac:dyDescent="0.15">
      <c r="A677" s="9" t="s">
        <v>819</v>
      </c>
      <c r="B677" s="9" t="s">
        <v>1441</v>
      </c>
      <c r="C677" s="148" t="s">
        <v>425</v>
      </c>
      <c r="D677" s="56" t="s">
        <v>417</v>
      </c>
      <c r="E677" s="62" t="s">
        <v>426</v>
      </c>
      <c r="F677" s="58" t="s">
        <v>132</v>
      </c>
      <c r="G677" s="57">
        <v>1</v>
      </c>
      <c r="H677" s="57">
        <v>12531</v>
      </c>
      <c r="I677" s="67">
        <v>12531</v>
      </c>
      <c r="J677" s="57">
        <v>1</v>
      </c>
      <c r="K677" s="57">
        <v>0</v>
      </c>
      <c r="L677" s="67" t="s">
        <v>2193</v>
      </c>
      <c r="M677" s="57">
        <v>0</v>
      </c>
      <c r="N677" s="67" t="s">
        <v>2193</v>
      </c>
      <c r="O677" s="57">
        <v>12531</v>
      </c>
      <c r="P677" s="57">
        <v>12531</v>
      </c>
      <c r="Q677" s="60"/>
      <c r="AC677" s="2">
        <f>G677*H677</f>
        <v>12531</v>
      </c>
    </row>
    <row r="678" spans="1:31" ht="23.25" customHeight="1" x14ac:dyDescent="0.15">
      <c r="A678" s="9" t="s">
        <v>819</v>
      </c>
      <c r="B678" s="9" t="s">
        <v>1441</v>
      </c>
      <c r="C678" s="148" t="s">
        <v>425</v>
      </c>
      <c r="D678" s="56" t="s">
        <v>417</v>
      </c>
      <c r="E678" s="62" t="s">
        <v>426</v>
      </c>
      <c r="F678" s="58" t="s">
        <v>132</v>
      </c>
      <c r="G678" s="57">
        <v>0.05</v>
      </c>
      <c r="H678" s="57">
        <v>12531</v>
      </c>
      <c r="I678" s="67">
        <v>626.5</v>
      </c>
      <c r="J678" s="57">
        <v>0.05</v>
      </c>
      <c r="K678" s="57">
        <v>0</v>
      </c>
      <c r="L678" s="67" t="s">
        <v>2193</v>
      </c>
      <c r="M678" s="57">
        <v>0</v>
      </c>
      <c r="N678" s="67" t="s">
        <v>2193</v>
      </c>
      <c r="O678" s="57">
        <v>12531</v>
      </c>
      <c r="P678" s="57">
        <v>626.5</v>
      </c>
      <c r="Q678" s="60"/>
    </row>
    <row r="679" spans="1:31" ht="23.25" customHeight="1" x14ac:dyDescent="0.15">
      <c r="A679" s="9" t="s">
        <v>1658</v>
      </c>
      <c r="B679" s="9" t="s">
        <v>1441</v>
      </c>
      <c r="C679" s="148" t="s">
        <v>1659</v>
      </c>
      <c r="D679" s="56" t="s">
        <v>1660</v>
      </c>
      <c r="E679" s="62" t="s">
        <v>1661</v>
      </c>
      <c r="F679" s="58" t="s">
        <v>616</v>
      </c>
      <c r="G679" s="57">
        <v>1</v>
      </c>
      <c r="H679" s="57">
        <v>250.60000000000036</v>
      </c>
      <c r="I679" s="67">
        <v>250.60000000000036</v>
      </c>
      <c r="J679" s="57">
        <v>1</v>
      </c>
      <c r="K679" s="57"/>
      <c r="L679" s="67" t="s">
        <v>2193</v>
      </c>
      <c r="M679" s="57"/>
      <c r="N679" s="67" t="s">
        <v>2193</v>
      </c>
      <c r="O679" s="57">
        <v>250.60000000000036</v>
      </c>
      <c r="P679" s="57">
        <v>250.60000000000036</v>
      </c>
      <c r="Q679" s="60"/>
      <c r="AC679" s="2">
        <f>TRUNC(TRUNC(SUM(AC676:AC678))*옵션!$B$33/100,1)</f>
        <v>250.6</v>
      </c>
      <c r="AD679" s="2">
        <f>TRUNC(SUM(I676:I678))+TRUNC(SUM(N676:N678))</f>
        <v>13157</v>
      </c>
    </row>
    <row r="680" spans="1:31" ht="23.25" customHeight="1" x14ac:dyDescent="0.15">
      <c r="A680" s="9" t="s">
        <v>920</v>
      </c>
      <c r="B680" s="9" t="s">
        <v>1441</v>
      </c>
      <c r="C680" s="148" t="s">
        <v>679</v>
      </c>
      <c r="D680" s="56" t="s">
        <v>70</v>
      </c>
      <c r="E680" s="62" t="s">
        <v>680</v>
      </c>
      <c r="F680" s="58" t="s">
        <v>678</v>
      </c>
      <c r="G680" s="57">
        <v>5.9799999999999999E-2</v>
      </c>
      <c r="H680" s="57">
        <v>0</v>
      </c>
      <c r="I680" s="67" t="s">
        <v>2193</v>
      </c>
      <c r="J680" s="57">
        <v>5.9799999999999999E-2</v>
      </c>
      <c r="K680" s="57">
        <v>300337</v>
      </c>
      <c r="L680" s="67">
        <v>17960.099999999999</v>
      </c>
      <c r="M680" s="57">
        <v>0</v>
      </c>
      <c r="N680" s="67" t="s">
        <v>2193</v>
      </c>
      <c r="O680" s="57">
        <v>300337</v>
      </c>
      <c r="P680" s="57">
        <v>17960.099999999999</v>
      </c>
      <c r="Q680" s="60"/>
      <c r="AE680" s="2">
        <f>L680</f>
        <v>17960.099999999999</v>
      </c>
    </row>
    <row r="681" spans="1:31" ht="23.25" customHeight="1" x14ac:dyDescent="0.15">
      <c r="A681" s="9" t="s">
        <v>1649</v>
      </c>
      <c r="B681" s="9" t="s">
        <v>1441</v>
      </c>
      <c r="C681" s="148" t="s">
        <v>1650</v>
      </c>
      <c r="D681" s="56" t="s">
        <v>1651</v>
      </c>
      <c r="E681" s="62" t="s">
        <v>1652</v>
      </c>
      <c r="F681" s="58" t="s">
        <v>616</v>
      </c>
      <c r="G681" s="57">
        <v>1</v>
      </c>
      <c r="H681" s="57">
        <v>538.79999999999927</v>
      </c>
      <c r="I681" s="67">
        <v>538.79999999999927</v>
      </c>
      <c r="J681" s="57">
        <v>1</v>
      </c>
      <c r="K681" s="57"/>
      <c r="L681" s="67" t="s">
        <v>2193</v>
      </c>
      <c r="M681" s="57"/>
      <c r="N681" s="67" t="s">
        <v>2193</v>
      </c>
      <c r="O681" s="57">
        <v>538.79999999999927</v>
      </c>
      <c r="P681" s="57">
        <v>538.79999999999927</v>
      </c>
      <c r="Q681" s="60"/>
    </row>
    <row r="682" spans="1:31" ht="23.25" customHeight="1" x14ac:dyDescent="0.15">
      <c r="B682" s="9" t="s">
        <v>1646</v>
      </c>
      <c r="C682" s="148"/>
      <c r="D682" s="56" t="s">
        <v>1647</v>
      </c>
      <c r="E682" s="62"/>
      <c r="F682" s="58"/>
      <c r="G682" s="57"/>
      <c r="H682" s="57"/>
      <c r="I682" s="67">
        <v>13946</v>
      </c>
      <c r="J682" s="57"/>
      <c r="K682" s="57"/>
      <c r="L682" s="67">
        <v>17960</v>
      </c>
      <c r="M682" s="57"/>
      <c r="N682" s="67">
        <v>0</v>
      </c>
      <c r="O682" s="57" t="s">
        <v>2193</v>
      </c>
      <c r="P682" s="57">
        <v>31906</v>
      </c>
      <c r="Q682" s="60"/>
      <c r="AC682" s="2">
        <f>TRUNC(AE682*옵션!$B$36/100,1)</f>
        <v>538.79999999999995</v>
      </c>
      <c r="AD682" s="2">
        <f>TRUNC(SUM(L676:L680))</f>
        <v>17960</v>
      </c>
      <c r="AE682" s="2">
        <f>TRUNC(SUM(AE676:AE681))</f>
        <v>17960</v>
      </c>
    </row>
    <row r="683" spans="1:31" ht="23.25" customHeight="1" x14ac:dyDescent="0.15">
      <c r="C683" s="148"/>
      <c r="D683" s="56"/>
      <c r="E683" s="62"/>
      <c r="F683" s="58"/>
      <c r="G683" s="57"/>
      <c r="H683" s="57"/>
      <c r="I683" s="67"/>
      <c r="J683" s="57"/>
      <c r="K683" s="57"/>
      <c r="L683" s="67"/>
      <c r="M683" s="57"/>
      <c r="N683" s="67"/>
      <c r="O683" s="57"/>
      <c r="P683" s="57"/>
      <c r="Q683" s="60"/>
    </row>
    <row r="684" spans="1:31" ht="23.25" customHeight="1" x14ac:dyDescent="0.15">
      <c r="A684" s="9" t="s">
        <v>1935</v>
      </c>
      <c r="B684" s="9" t="s">
        <v>1674</v>
      </c>
      <c r="C684" s="148" t="s">
        <v>1936</v>
      </c>
      <c r="D684" s="287" t="s">
        <v>1934</v>
      </c>
      <c r="E684" s="289"/>
      <c r="F684" s="58"/>
      <c r="G684" s="57"/>
      <c r="H684" s="57"/>
      <c r="I684" s="67"/>
      <c r="J684" s="57"/>
      <c r="K684" s="57"/>
      <c r="L684" s="67"/>
      <c r="M684" s="57"/>
      <c r="N684" s="67"/>
      <c r="O684" s="57"/>
      <c r="P684" s="57"/>
      <c r="Q684" s="60"/>
    </row>
    <row r="685" spans="1:31" ht="23.25" customHeight="1" x14ac:dyDescent="0.15">
      <c r="A685" s="9" t="s">
        <v>820</v>
      </c>
      <c r="B685" s="9" t="s">
        <v>1444</v>
      </c>
      <c r="C685" s="148" t="s">
        <v>427</v>
      </c>
      <c r="D685" s="56" t="s">
        <v>417</v>
      </c>
      <c r="E685" s="62" t="s">
        <v>428</v>
      </c>
      <c r="F685" s="58" t="s">
        <v>132</v>
      </c>
      <c r="G685" s="57">
        <v>1</v>
      </c>
      <c r="H685" s="57">
        <v>19345</v>
      </c>
      <c r="I685" s="67">
        <v>19345</v>
      </c>
      <c r="J685" s="57">
        <v>1</v>
      </c>
      <c r="K685" s="57">
        <v>0</v>
      </c>
      <c r="L685" s="67" t="s">
        <v>2193</v>
      </c>
      <c r="M685" s="57">
        <v>0</v>
      </c>
      <c r="N685" s="67" t="s">
        <v>2193</v>
      </c>
      <c r="O685" s="57">
        <v>19345</v>
      </c>
      <c r="P685" s="57">
        <v>19345</v>
      </c>
      <c r="Q685" s="60"/>
      <c r="AC685" s="2">
        <f>G685*H685</f>
        <v>19345</v>
      </c>
    </row>
    <row r="686" spans="1:31" ht="23.25" customHeight="1" x14ac:dyDescent="0.15">
      <c r="A686" s="9" t="s">
        <v>820</v>
      </c>
      <c r="B686" s="9" t="s">
        <v>1444</v>
      </c>
      <c r="C686" s="148" t="s">
        <v>427</v>
      </c>
      <c r="D686" s="56" t="s">
        <v>417</v>
      </c>
      <c r="E686" s="62" t="s">
        <v>428</v>
      </c>
      <c r="F686" s="58" t="s">
        <v>132</v>
      </c>
      <c r="G686" s="57">
        <v>0.05</v>
      </c>
      <c r="H686" s="57">
        <v>19345</v>
      </c>
      <c r="I686" s="67">
        <v>967.2</v>
      </c>
      <c r="J686" s="57">
        <v>0.05</v>
      </c>
      <c r="K686" s="57">
        <v>0</v>
      </c>
      <c r="L686" s="67" t="s">
        <v>2193</v>
      </c>
      <c r="M686" s="57">
        <v>0</v>
      </c>
      <c r="N686" s="67" t="s">
        <v>2193</v>
      </c>
      <c r="O686" s="57">
        <v>19345</v>
      </c>
      <c r="P686" s="57">
        <v>967.2</v>
      </c>
      <c r="Q686" s="60"/>
    </row>
    <row r="687" spans="1:31" ht="23.25" customHeight="1" x14ac:dyDescent="0.15">
      <c r="A687" s="9" t="s">
        <v>1658</v>
      </c>
      <c r="B687" s="9" t="s">
        <v>1444</v>
      </c>
      <c r="C687" s="148" t="s">
        <v>1659</v>
      </c>
      <c r="D687" s="56" t="s">
        <v>1660</v>
      </c>
      <c r="E687" s="62" t="s">
        <v>1661</v>
      </c>
      <c r="F687" s="58" t="s">
        <v>616</v>
      </c>
      <c r="G687" s="57">
        <v>1</v>
      </c>
      <c r="H687" s="57">
        <v>386.90000000000146</v>
      </c>
      <c r="I687" s="67">
        <v>386.90000000000146</v>
      </c>
      <c r="J687" s="57">
        <v>1</v>
      </c>
      <c r="K687" s="57"/>
      <c r="L687" s="67" t="s">
        <v>2193</v>
      </c>
      <c r="M687" s="57"/>
      <c r="N687" s="67" t="s">
        <v>2193</v>
      </c>
      <c r="O687" s="57">
        <v>386.90000000000146</v>
      </c>
      <c r="P687" s="57">
        <v>386.90000000000146</v>
      </c>
      <c r="Q687" s="60"/>
      <c r="AC687" s="2">
        <f>TRUNC(TRUNC(SUM(AC684:AC686))*옵션!$B$33/100,1)</f>
        <v>386.9</v>
      </c>
      <c r="AD687" s="2">
        <f>TRUNC(SUM(I684:I686))+TRUNC(SUM(N684:N686))</f>
        <v>20312</v>
      </c>
    </row>
    <row r="688" spans="1:31" ht="23.25" customHeight="1" x14ac:dyDescent="0.15">
      <c r="A688" s="9" t="s">
        <v>920</v>
      </c>
      <c r="B688" s="9" t="s">
        <v>1444</v>
      </c>
      <c r="C688" s="148" t="s">
        <v>679</v>
      </c>
      <c r="D688" s="56" t="s">
        <v>70</v>
      </c>
      <c r="E688" s="62" t="s">
        <v>680</v>
      </c>
      <c r="F688" s="58" t="s">
        <v>678</v>
      </c>
      <c r="G688" s="57">
        <v>7.8E-2</v>
      </c>
      <c r="H688" s="57">
        <v>0</v>
      </c>
      <c r="I688" s="67" t="s">
        <v>2193</v>
      </c>
      <c r="J688" s="57">
        <v>7.8E-2</v>
      </c>
      <c r="K688" s="57">
        <v>300337</v>
      </c>
      <c r="L688" s="67">
        <v>23426.2</v>
      </c>
      <c r="M688" s="57">
        <v>0</v>
      </c>
      <c r="N688" s="67" t="s">
        <v>2193</v>
      </c>
      <c r="O688" s="57">
        <v>300337</v>
      </c>
      <c r="P688" s="57">
        <v>23426.2</v>
      </c>
      <c r="Q688" s="60"/>
      <c r="AE688" s="2">
        <f>L688</f>
        <v>23426.2</v>
      </c>
    </row>
    <row r="689" spans="1:31" ht="23.25" customHeight="1" x14ac:dyDescent="0.15">
      <c r="A689" s="9" t="s">
        <v>1649</v>
      </c>
      <c r="B689" s="9" t="s">
        <v>1444</v>
      </c>
      <c r="C689" s="148" t="s">
        <v>1650</v>
      </c>
      <c r="D689" s="56" t="s">
        <v>1651</v>
      </c>
      <c r="E689" s="62" t="s">
        <v>1652</v>
      </c>
      <c r="F689" s="58" t="s">
        <v>616</v>
      </c>
      <c r="G689" s="57">
        <v>1</v>
      </c>
      <c r="H689" s="57">
        <v>702.70000000000073</v>
      </c>
      <c r="I689" s="67">
        <v>702.70000000000073</v>
      </c>
      <c r="J689" s="57">
        <v>1</v>
      </c>
      <c r="K689" s="57"/>
      <c r="L689" s="67" t="s">
        <v>2193</v>
      </c>
      <c r="M689" s="57"/>
      <c r="N689" s="67" t="s">
        <v>2193</v>
      </c>
      <c r="O689" s="57">
        <v>702.70000000000073</v>
      </c>
      <c r="P689" s="57">
        <v>702.70000000000073</v>
      </c>
      <c r="Q689" s="60"/>
    </row>
    <row r="690" spans="1:31" ht="23.25" customHeight="1" x14ac:dyDescent="0.15">
      <c r="B690" s="9" t="s">
        <v>1646</v>
      </c>
      <c r="C690" s="148"/>
      <c r="D690" s="56" t="s">
        <v>1647</v>
      </c>
      <c r="E690" s="62"/>
      <c r="F690" s="58"/>
      <c r="G690" s="57"/>
      <c r="H690" s="57"/>
      <c r="I690" s="67">
        <v>21401</v>
      </c>
      <c r="J690" s="57"/>
      <c r="K690" s="57"/>
      <c r="L690" s="67">
        <v>23426</v>
      </c>
      <c r="M690" s="57"/>
      <c r="N690" s="67">
        <v>0</v>
      </c>
      <c r="O690" s="57" t="s">
        <v>2193</v>
      </c>
      <c r="P690" s="57">
        <v>44827</v>
      </c>
      <c r="Q690" s="60"/>
      <c r="AC690" s="2">
        <f>TRUNC(AE690*옵션!$B$36/100,1)</f>
        <v>702.7</v>
      </c>
      <c r="AD690" s="2">
        <f>TRUNC(SUM(L684:L688))</f>
        <v>23426</v>
      </c>
      <c r="AE690" s="2">
        <f>TRUNC(SUM(AE684:AE689))</f>
        <v>23426</v>
      </c>
    </row>
    <row r="691" spans="1:31" ht="23.25" customHeight="1" x14ac:dyDescent="0.15">
      <c r="C691" s="148"/>
      <c r="D691" s="56"/>
      <c r="E691" s="62"/>
      <c r="F691" s="58"/>
      <c r="G691" s="57"/>
      <c r="H691" s="57"/>
      <c r="I691" s="67"/>
      <c r="J691" s="57"/>
      <c r="K691" s="57"/>
      <c r="L691" s="67"/>
      <c r="M691" s="57"/>
      <c r="N691" s="67"/>
      <c r="O691" s="57"/>
      <c r="P691" s="57"/>
      <c r="Q691" s="60"/>
    </row>
    <row r="692" spans="1:31" ht="23.25" customHeight="1" x14ac:dyDescent="0.15">
      <c r="A692" s="9" t="s">
        <v>1938</v>
      </c>
      <c r="B692" s="9" t="s">
        <v>1674</v>
      </c>
      <c r="C692" s="148" t="s">
        <v>1939</v>
      </c>
      <c r="D692" s="287" t="s">
        <v>1937</v>
      </c>
      <c r="E692" s="289"/>
      <c r="F692" s="58"/>
      <c r="G692" s="57"/>
      <c r="H692" s="57"/>
      <c r="I692" s="67"/>
      <c r="J692" s="57"/>
      <c r="K692" s="57"/>
      <c r="L692" s="67"/>
      <c r="M692" s="57"/>
      <c r="N692" s="67"/>
      <c r="O692" s="57"/>
      <c r="P692" s="57"/>
      <c r="Q692" s="60"/>
    </row>
    <row r="693" spans="1:31" ht="23.25" customHeight="1" x14ac:dyDescent="0.15">
      <c r="A693" s="9" t="s">
        <v>821</v>
      </c>
      <c r="B693" s="9" t="s">
        <v>1447</v>
      </c>
      <c r="C693" s="148" t="s">
        <v>429</v>
      </c>
      <c r="D693" s="56" t="s">
        <v>430</v>
      </c>
      <c r="E693" s="62" t="s">
        <v>431</v>
      </c>
      <c r="F693" s="58" t="s">
        <v>132</v>
      </c>
      <c r="G693" s="57">
        <v>1</v>
      </c>
      <c r="H693" s="57">
        <v>4832</v>
      </c>
      <c r="I693" s="67">
        <v>4832</v>
      </c>
      <c r="J693" s="57">
        <v>1</v>
      </c>
      <c r="K693" s="57">
        <v>0</v>
      </c>
      <c r="L693" s="67" t="s">
        <v>2193</v>
      </c>
      <c r="M693" s="57">
        <v>0</v>
      </c>
      <c r="N693" s="67" t="s">
        <v>2193</v>
      </c>
      <c r="O693" s="57">
        <v>4832</v>
      </c>
      <c r="P693" s="57">
        <v>4832</v>
      </c>
      <c r="Q693" s="60"/>
      <c r="AC693" s="2">
        <f>G693*H693</f>
        <v>4832</v>
      </c>
    </row>
    <row r="694" spans="1:31" ht="23.25" customHeight="1" x14ac:dyDescent="0.15">
      <c r="A694" s="9" t="s">
        <v>821</v>
      </c>
      <c r="B694" s="9" t="s">
        <v>1447</v>
      </c>
      <c r="C694" s="148" t="s">
        <v>429</v>
      </c>
      <c r="D694" s="56" t="s">
        <v>430</v>
      </c>
      <c r="E694" s="62" t="s">
        <v>431</v>
      </c>
      <c r="F694" s="58" t="s">
        <v>132</v>
      </c>
      <c r="G694" s="57">
        <v>0.05</v>
      </c>
      <c r="H694" s="57">
        <v>4832</v>
      </c>
      <c r="I694" s="67">
        <v>241.6</v>
      </c>
      <c r="J694" s="57">
        <v>0.05</v>
      </c>
      <c r="K694" s="57">
        <v>0</v>
      </c>
      <c r="L694" s="67" t="s">
        <v>2193</v>
      </c>
      <c r="M694" s="57">
        <v>0</v>
      </c>
      <c r="N694" s="67" t="s">
        <v>2193</v>
      </c>
      <c r="O694" s="57">
        <v>4832</v>
      </c>
      <c r="P694" s="57">
        <v>241.6</v>
      </c>
      <c r="Q694" s="60"/>
    </row>
    <row r="695" spans="1:31" ht="23.25" customHeight="1" x14ac:dyDescent="0.15">
      <c r="A695" s="9" t="s">
        <v>1658</v>
      </c>
      <c r="B695" s="9" t="s">
        <v>1447</v>
      </c>
      <c r="C695" s="148" t="s">
        <v>1659</v>
      </c>
      <c r="D695" s="56" t="s">
        <v>1660</v>
      </c>
      <c r="E695" s="62" t="s">
        <v>1661</v>
      </c>
      <c r="F695" s="58" t="s">
        <v>616</v>
      </c>
      <c r="G695" s="57">
        <v>1</v>
      </c>
      <c r="H695" s="57">
        <v>96.600000000000364</v>
      </c>
      <c r="I695" s="67">
        <v>96.600000000000364</v>
      </c>
      <c r="J695" s="57">
        <v>1</v>
      </c>
      <c r="K695" s="57"/>
      <c r="L695" s="67" t="s">
        <v>2193</v>
      </c>
      <c r="M695" s="57"/>
      <c r="N695" s="67" t="s">
        <v>2193</v>
      </c>
      <c r="O695" s="57">
        <v>96.600000000000364</v>
      </c>
      <c r="P695" s="57">
        <v>96.600000000000364</v>
      </c>
      <c r="Q695" s="60"/>
      <c r="AC695" s="2">
        <f>TRUNC(TRUNC(SUM(AC692:AC694))*옵션!$B$33/100,1)</f>
        <v>96.6</v>
      </c>
      <c r="AD695" s="2">
        <f>TRUNC(SUM(I692:I694))+TRUNC(SUM(N692:N694))</f>
        <v>5073</v>
      </c>
    </row>
    <row r="696" spans="1:31" ht="23.25" customHeight="1" x14ac:dyDescent="0.15">
      <c r="A696" s="9" t="s">
        <v>920</v>
      </c>
      <c r="B696" s="9" t="s">
        <v>1447</v>
      </c>
      <c r="C696" s="148" t="s">
        <v>679</v>
      </c>
      <c r="D696" s="56" t="s">
        <v>70</v>
      </c>
      <c r="E696" s="62" t="s">
        <v>680</v>
      </c>
      <c r="F696" s="58" t="s">
        <v>678</v>
      </c>
      <c r="G696" s="57">
        <v>2.1999999999999999E-2</v>
      </c>
      <c r="H696" s="57">
        <v>0</v>
      </c>
      <c r="I696" s="67" t="s">
        <v>2193</v>
      </c>
      <c r="J696" s="57">
        <v>2.1999999999999999E-2</v>
      </c>
      <c r="K696" s="57">
        <v>300337</v>
      </c>
      <c r="L696" s="67">
        <v>6607.4</v>
      </c>
      <c r="M696" s="57">
        <v>0</v>
      </c>
      <c r="N696" s="67" t="s">
        <v>2193</v>
      </c>
      <c r="O696" s="57">
        <v>300337</v>
      </c>
      <c r="P696" s="57">
        <v>6607.4</v>
      </c>
      <c r="Q696" s="60"/>
      <c r="AE696" s="2">
        <f>L696</f>
        <v>6607.4</v>
      </c>
    </row>
    <row r="697" spans="1:31" ht="23.25" customHeight="1" x14ac:dyDescent="0.15">
      <c r="A697" s="9" t="s">
        <v>1649</v>
      </c>
      <c r="B697" s="9" t="s">
        <v>1447</v>
      </c>
      <c r="C697" s="148" t="s">
        <v>1650</v>
      </c>
      <c r="D697" s="56" t="s">
        <v>1651</v>
      </c>
      <c r="E697" s="62" t="s">
        <v>1652</v>
      </c>
      <c r="F697" s="58" t="s">
        <v>616</v>
      </c>
      <c r="G697" s="57">
        <v>1</v>
      </c>
      <c r="H697" s="57">
        <v>198.19999999999982</v>
      </c>
      <c r="I697" s="67">
        <v>198.19999999999982</v>
      </c>
      <c r="J697" s="57">
        <v>1</v>
      </c>
      <c r="K697" s="57"/>
      <c r="L697" s="67" t="s">
        <v>2193</v>
      </c>
      <c r="M697" s="57"/>
      <c r="N697" s="67" t="s">
        <v>2193</v>
      </c>
      <c r="O697" s="57">
        <v>198.19999999999982</v>
      </c>
      <c r="P697" s="57">
        <v>198.19999999999982</v>
      </c>
      <c r="Q697" s="60"/>
    </row>
    <row r="698" spans="1:31" ht="23.25" customHeight="1" x14ac:dyDescent="0.15">
      <c r="B698" s="9" t="s">
        <v>1646</v>
      </c>
      <c r="C698" s="148"/>
      <c r="D698" s="56" t="s">
        <v>1647</v>
      </c>
      <c r="E698" s="62"/>
      <c r="F698" s="58"/>
      <c r="G698" s="57"/>
      <c r="H698" s="57"/>
      <c r="I698" s="67">
        <v>5368</v>
      </c>
      <c r="J698" s="57"/>
      <c r="K698" s="57"/>
      <c r="L698" s="67">
        <v>6607</v>
      </c>
      <c r="M698" s="57"/>
      <c r="N698" s="67">
        <v>0</v>
      </c>
      <c r="O698" s="57" t="s">
        <v>2193</v>
      </c>
      <c r="P698" s="57">
        <v>11975</v>
      </c>
      <c r="Q698" s="60"/>
      <c r="AC698" s="2">
        <f>TRUNC(AE698*옵션!$B$36/100,1)</f>
        <v>198.2</v>
      </c>
      <c r="AD698" s="2">
        <f>TRUNC(SUM(L692:L696))</f>
        <v>6607</v>
      </c>
      <c r="AE698" s="2">
        <f>TRUNC(SUM(AE692:AE697))</f>
        <v>6607</v>
      </c>
    </row>
    <row r="699" spans="1:31" ht="23.25" customHeight="1" x14ac:dyDescent="0.15">
      <c r="C699" s="148"/>
      <c r="D699" s="56"/>
      <c r="E699" s="62"/>
      <c r="F699" s="58"/>
      <c r="G699" s="57"/>
      <c r="H699" s="57"/>
      <c r="I699" s="67"/>
      <c r="J699" s="57"/>
      <c r="K699" s="57"/>
      <c r="L699" s="67"/>
      <c r="M699" s="57"/>
      <c r="N699" s="67"/>
      <c r="O699" s="57"/>
      <c r="P699" s="57"/>
      <c r="Q699" s="60"/>
    </row>
    <row r="700" spans="1:31" ht="23.25" customHeight="1" x14ac:dyDescent="0.15">
      <c r="A700" s="9" t="s">
        <v>1941</v>
      </c>
      <c r="B700" s="9" t="s">
        <v>1674</v>
      </c>
      <c r="C700" s="148" t="s">
        <v>1942</v>
      </c>
      <c r="D700" s="287" t="s">
        <v>1940</v>
      </c>
      <c r="E700" s="289"/>
      <c r="F700" s="58"/>
      <c r="G700" s="57"/>
      <c r="H700" s="57"/>
      <c r="I700" s="67"/>
      <c r="J700" s="57"/>
      <c r="K700" s="57"/>
      <c r="L700" s="67"/>
      <c r="M700" s="57"/>
      <c r="N700" s="67"/>
      <c r="O700" s="57"/>
      <c r="P700" s="57"/>
      <c r="Q700" s="60"/>
    </row>
    <row r="701" spans="1:31" ht="23.25" customHeight="1" x14ac:dyDescent="0.15">
      <c r="A701" s="9" t="s">
        <v>822</v>
      </c>
      <c r="B701" s="9" t="s">
        <v>1450</v>
      </c>
      <c r="C701" s="148" t="s">
        <v>435</v>
      </c>
      <c r="D701" s="56" t="s">
        <v>430</v>
      </c>
      <c r="E701" s="62" t="s">
        <v>436</v>
      </c>
      <c r="F701" s="58" t="s">
        <v>132</v>
      </c>
      <c r="G701" s="57">
        <v>1</v>
      </c>
      <c r="H701" s="57">
        <v>8128</v>
      </c>
      <c r="I701" s="67">
        <v>8128</v>
      </c>
      <c r="J701" s="57">
        <v>1</v>
      </c>
      <c r="K701" s="57">
        <v>0</v>
      </c>
      <c r="L701" s="67" t="s">
        <v>2193</v>
      </c>
      <c r="M701" s="57">
        <v>0</v>
      </c>
      <c r="N701" s="67" t="s">
        <v>2193</v>
      </c>
      <c r="O701" s="57">
        <v>8128</v>
      </c>
      <c r="P701" s="57">
        <v>8128</v>
      </c>
      <c r="Q701" s="60"/>
      <c r="AC701" s="2">
        <f>G701*H701</f>
        <v>8128</v>
      </c>
    </row>
    <row r="702" spans="1:31" ht="23.25" customHeight="1" x14ac:dyDescent="0.15">
      <c r="A702" s="9" t="s">
        <v>822</v>
      </c>
      <c r="B702" s="9" t="s">
        <v>1450</v>
      </c>
      <c r="C702" s="148" t="s">
        <v>435</v>
      </c>
      <c r="D702" s="56" t="s">
        <v>430</v>
      </c>
      <c r="E702" s="62" t="s">
        <v>436</v>
      </c>
      <c r="F702" s="58" t="s">
        <v>132</v>
      </c>
      <c r="G702" s="57">
        <v>0.05</v>
      </c>
      <c r="H702" s="57">
        <v>8128</v>
      </c>
      <c r="I702" s="67">
        <v>406.4</v>
      </c>
      <c r="J702" s="57">
        <v>0.05</v>
      </c>
      <c r="K702" s="57">
        <v>0</v>
      </c>
      <c r="L702" s="67" t="s">
        <v>2193</v>
      </c>
      <c r="M702" s="57">
        <v>0</v>
      </c>
      <c r="N702" s="67" t="s">
        <v>2193</v>
      </c>
      <c r="O702" s="57">
        <v>8128</v>
      </c>
      <c r="P702" s="57">
        <v>406.4</v>
      </c>
      <c r="Q702" s="60"/>
    </row>
    <row r="703" spans="1:31" ht="23.25" customHeight="1" x14ac:dyDescent="0.15">
      <c r="A703" s="9" t="s">
        <v>1658</v>
      </c>
      <c r="B703" s="9" t="s">
        <v>1450</v>
      </c>
      <c r="C703" s="148" t="s">
        <v>1659</v>
      </c>
      <c r="D703" s="56" t="s">
        <v>1660</v>
      </c>
      <c r="E703" s="62" t="s">
        <v>1661</v>
      </c>
      <c r="F703" s="58" t="s">
        <v>616</v>
      </c>
      <c r="G703" s="57">
        <v>1</v>
      </c>
      <c r="H703" s="57">
        <v>162.5</v>
      </c>
      <c r="I703" s="67">
        <v>162.5</v>
      </c>
      <c r="J703" s="57">
        <v>1</v>
      </c>
      <c r="K703" s="57"/>
      <c r="L703" s="67" t="s">
        <v>2193</v>
      </c>
      <c r="M703" s="57"/>
      <c r="N703" s="67" t="s">
        <v>2193</v>
      </c>
      <c r="O703" s="57">
        <v>162.5</v>
      </c>
      <c r="P703" s="57">
        <v>162.5</v>
      </c>
      <c r="Q703" s="60"/>
      <c r="AC703" s="2">
        <f>TRUNC(TRUNC(SUM(AC700:AC702))*옵션!$B$33/100,1)</f>
        <v>162.5</v>
      </c>
      <c r="AD703" s="2">
        <f>TRUNC(SUM(I700:I702))+TRUNC(SUM(N700:N702))</f>
        <v>8534</v>
      </c>
    </row>
    <row r="704" spans="1:31" ht="23.25" customHeight="1" x14ac:dyDescent="0.15">
      <c r="A704" s="9" t="s">
        <v>920</v>
      </c>
      <c r="B704" s="9" t="s">
        <v>1450</v>
      </c>
      <c r="C704" s="148" t="s">
        <v>679</v>
      </c>
      <c r="D704" s="56" t="s">
        <v>70</v>
      </c>
      <c r="E704" s="62" t="s">
        <v>680</v>
      </c>
      <c r="F704" s="58" t="s">
        <v>678</v>
      </c>
      <c r="G704" s="57">
        <v>3.2399999999999998E-2</v>
      </c>
      <c r="H704" s="57">
        <v>0</v>
      </c>
      <c r="I704" s="67" t="s">
        <v>2193</v>
      </c>
      <c r="J704" s="57">
        <v>3.2399999999999998E-2</v>
      </c>
      <c r="K704" s="57">
        <v>300337</v>
      </c>
      <c r="L704" s="67">
        <v>9730.9</v>
      </c>
      <c r="M704" s="57">
        <v>0</v>
      </c>
      <c r="N704" s="67" t="s">
        <v>2193</v>
      </c>
      <c r="O704" s="57">
        <v>300337</v>
      </c>
      <c r="P704" s="57">
        <v>9730.9</v>
      </c>
      <c r="Q704" s="60"/>
      <c r="AE704" s="2">
        <f>L704</f>
        <v>9730.9</v>
      </c>
    </row>
    <row r="705" spans="1:31" ht="23.25" customHeight="1" x14ac:dyDescent="0.15">
      <c r="A705" s="9" t="s">
        <v>1649</v>
      </c>
      <c r="B705" s="9" t="s">
        <v>1450</v>
      </c>
      <c r="C705" s="148" t="s">
        <v>1650</v>
      </c>
      <c r="D705" s="56" t="s">
        <v>1651</v>
      </c>
      <c r="E705" s="62" t="s">
        <v>1652</v>
      </c>
      <c r="F705" s="58" t="s">
        <v>616</v>
      </c>
      <c r="G705" s="57">
        <v>1</v>
      </c>
      <c r="H705" s="57">
        <v>291.89999999999964</v>
      </c>
      <c r="I705" s="67">
        <v>291.89999999999964</v>
      </c>
      <c r="J705" s="57">
        <v>1</v>
      </c>
      <c r="K705" s="57"/>
      <c r="L705" s="67" t="s">
        <v>2193</v>
      </c>
      <c r="M705" s="57"/>
      <c r="N705" s="67" t="s">
        <v>2193</v>
      </c>
      <c r="O705" s="57">
        <v>291.89999999999964</v>
      </c>
      <c r="P705" s="57">
        <v>291.89999999999964</v>
      </c>
      <c r="Q705" s="60"/>
    </row>
    <row r="706" spans="1:31" ht="23.25" customHeight="1" x14ac:dyDescent="0.15">
      <c r="B706" s="9" t="s">
        <v>1646</v>
      </c>
      <c r="C706" s="148"/>
      <c r="D706" s="56" t="s">
        <v>1647</v>
      </c>
      <c r="E706" s="62"/>
      <c r="F706" s="58"/>
      <c r="G706" s="57"/>
      <c r="H706" s="57"/>
      <c r="I706" s="67">
        <v>8988</v>
      </c>
      <c r="J706" s="57"/>
      <c r="K706" s="57"/>
      <c r="L706" s="67">
        <v>9730</v>
      </c>
      <c r="M706" s="57"/>
      <c r="N706" s="67">
        <v>0</v>
      </c>
      <c r="O706" s="57" t="s">
        <v>2193</v>
      </c>
      <c r="P706" s="57">
        <v>18718</v>
      </c>
      <c r="Q706" s="60"/>
      <c r="AC706" s="2">
        <f>TRUNC(AE706*옵션!$B$36/100,1)</f>
        <v>291.89999999999998</v>
      </c>
      <c r="AD706" s="2">
        <f>TRUNC(SUM(L700:L704))</f>
        <v>9730</v>
      </c>
      <c r="AE706" s="2">
        <f>TRUNC(SUM(AE700:AE705))</f>
        <v>9730</v>
      </c>
    </row>
    <row r="707" spans="1:31" ht="23.25" customHeight="1" x14ac:dyDescent="0.15">
      <c r="C707" s="148"/>
      <c r="D707" s="56"/>
      <c r="E707" s="62"/>
      <c r="F707" s="58"/>
      <c r="G707" s="57"/>
      <c r="H707" s="57"/>
      <c r="I707" s="67"/>
      <c r="J707" s="57"/>
      <c r="K707" s="57"/>
      <c r="L707" s="67"/>
      <c r="M707" s="57"/>
      <c r="N707" s="67"/>
      <c r="O707" s="57"/>
      <c r="P707" s="57"/>
      <c r="Q707" s="60"/>
    </row>
    <row r="708" spans="1:31" ht="23.25" customHeight="1" x14ac:dyDescent="0.15">
      <c r="A708" s="9" t="s">
        <v>1944</v>
      </c>
      <c r="B708" s="9" t="s">
        <v>1674</v>
      </c>
      <c r="C708" s="148" t="s">
        <v>1945</v>
      </c>
      <c r="D708" s="287" t="s">
        <v>1943</v>
      </c>
      <c r="E708" s="289"/>
      <c r="F708" s="58"/>
      <c r="G708" s="57"/>
      <c r="H708" s="57"/>
      <c r="I708" s="67"/>
      <c r="J708" s="57"/>
      <c r="K708" s="57"/>
      <c r="L708" s="67"/>
      <c r="M708" s="57"/>
      <c r="N708" s="67"/>
      <c r="O708" s="57"/>
      <c r="P708" s="57"/>
      <c r="Q708" s="60"/>
    </row>
    <row r="709" spans="1:31" ht="23.25" customHeight="1" x14ac:dyDescent="0.15">
      <c r="A709" s="9" t="s">
        <v>823</v>
      </c>
      <c r="B709" s="9" t="s">
        <v>1453</v>
      </c>
      <c r="C709" s="148" t="s">
        <v>437</v>
      </c>
      <c r="D709" s="56" t="s">
        <v>430</v>
      </c>
      <c r="E709" s="62" t="s">
        <v>438</v>
      </c>
      <c r="F709" s="58" t="s">
        <v>132</v>
      </c>
      <c r="G709" s="57">
        <v>1</v>
      </c>
      <c r="H709" s="57">
        <v>20804</v>
      </c>
      <c r="I709" s="67">
        <v>20804</v>
      </c>
      <c r="J709" s="57">
        <v>1</v>
      </c>
      <c r="K709" s="57">
        <v>0</v>
      </c>
      <c r="L709" s="67" t="s">
        <v>2193</v>
      </c>
      <c r="M709" s="57">
        <v>0</v>
      </c>
      <c r="N709" s="67" t="s">
        <v>2193</v>
      </c>
      <c r="O709" s="57">
        <v>20804</v>
      </c>
      <c r="P709" s="57">
        <v>20804</v>
      </c>
      <c r="Q709" s="60"/>
      <c r="AC709" s="2">
        <f>G709*H709</f>
        <v>20804</v>
      </c>
    </row>
    <row r="710" spans="1:31" ht="23.25" customHeight="1" x14ac:dyDescent="0.15">
      <c r="A710" s="9" t="s">
        <v>823</v>
      </c>
      <c r="B710" s="9" t="s">
        <v>1453</v>
      </c>
      <c r="C710" s="148" t="s">
        <v>437</v>
      </c>
      <c r="D710" s="56" t="s">
        <v>430</v>
      </c>
      <c r="E710" s="62" t="s">
        <v>438</v>
      </c>
      <c r="F710" s="58" t="s">
        <v>132</v>
      </c>
      <c r="G710" s="57">
        <v>0.05</v>
      </c>
      <c r="H710" s="57">
        <v>20804</v>
      </c>
      <c r="I710" s="67">
        <v>1040.2</v>
      </c>
      <c r="J710" s="57">
        <v>0.05</v>
      </c>
      <c r="K710" s="57">
        <v>0</v>
      </c>
      <c r="L710" s="67" t="s">
        <v>2193</v>
      </c>
      <c r="M710" s="57">
        <v>0</v>
      </c>
      <c r="N710" s="67" t="s">
        <v>2193</v>
      </c>
      <c r="O710" s="57">
        <v>20804</v>
      </c>
      <c r="P710" s="57">
        <v>1040.2</v>
      </c>
      <c r="Q710" s="60"/>
    </row>
    <row r="711" spans="1:31" ht="23.25" customHeight="1" x14ac:dyDescent="0.15">
      <c r="A711" s="9" t="s">
        <v>1658</v>
      </c>
      <c r="B711" s="9" t="s">
        <v>1453</v>
      </c>
      <c r="C711" s="148" t="s">
        <v>1659</v>
      </c>
      <c r="D711" s="56" t="s">
        <v>1660</v>
      </c>
      <c r="E711" s="62" t="s">
        <v>1661</v>
      </c>
      <c r="F711" s="58" t="s">
        <v>616</v>
      </c>
      <c r="G711" s="57">
        <v>1</v>
      </c>
      <c r="H711" s="57">
        <v>416</v>
      </c>
      <c r="I711" s="67">
        <v>416</v>
      </c>
      <c r="J711" s="57">
        <v>1</v>
      </c>
      <c r="K711" s="57"/>
      <c r="L711" s="67" t="s">
        <v>2193</v>
      </c>
      <c r="M711" s="57"/>
      <c r="N711" s="67" t="s">
        <v>2193</v>
      </c>
      <c r="O711" s="57">
        <v>416</v>
      </c>
      <c r="P711" s="57">
        <v>416</v>
      </c>
      <c r="Q711" s="60"/>
      <c r="AC711" s="2">
        <f>TRUNC(TRUNC(SUM(AC708:AC710))*옵션!$B$33/100,1)</f>
        <v>416</v>
      </c>
      <c r="AD711" s="2">
        <f>TRUNC(SUM(I708:I710))+TRUNC(SUM(N708:N710))</f>
        <v>21844</v>
      </c>
    </row>
    <row r="712" spans="1:31" ht="23.25" customHeight="1" x14ac:dyDescent="0.15">
      <c r="A712" s="9" t="s">
        <v>920</v>
      </c>
      <c r="B712" s="9" t="s">
        <v>1453</v>
      </c>
      <c r="C712" s="148" t="s">
        <v>679</v>
      </c>
      <c r="D712" s="56" t="s">
        <v>70</v>
      </c>
      <c r="E712" s="62" t="s">
        <v>680</v>
      </c>
      <c r="F712" s="58" t="s">
        <v>678</v>
      </c>
      <c r="G712" s="57">
        <v>7.8E-2</v>
      </c>
      <c r="H712" s="57">
        <v>0</v>
      </c>
      <c r="I712" s="67" t="s">
        <v>2193</v>
      </c>
      <c r="J712" s="57">
        <v>7.8E-2</v>
      </c>
      <c r="K712" s="57">
        <v>300337</v>
      </c>
      <c r="L712" s="67">
        <v>23426.2</v>
      </c>
      <c r="M712" s="57">
        <v>0</v>
      </c>
      <c r="N712" s="67" t="s">
        <v>2193</v>
      </c>
      <c r="O712" s="57">
        <v>300337</v>
      </c>
      <c r="P712" s="57">
        <v>23426.2</v>
      </c>
      <c r="Q712" s="60"/>
      <c r="AE712" s="2">
        <f>L712</f>
        <v>23426.2</v>
      </c>
    </row>
    <row r="713" spans="1:31" ht="23.25" customHeight="1" x14ac:dyDescent="0.15">
      <c r="A713" s="9" t="s">
        <v>1649</v>
      </c>
      <c r="B713" s="9" t="s">
        <v>1453</v>
      </c>
      <c r="C713" s="148" t="s">
        <v>1650</v>
      </c>
      <c r="D713" s="56" t="s">
        <v>1651</v>
      </c>
      <c r="E713" s="62" t="s">
        <v>1652</v>
      </c>
      <c r="F713" s="58" t="s">
        <v>616</v>
      </c>
      <c r="G713" s="57">
        <v>1</v>
      </c>
      <c r="H713" s="57">
        <v>702.70000000000073</v>
      </c>
      <c r="I713" s="67">
        <v>702.70000000000073</v>
      </c>
      <c r="J713" s="57">
        <v>1</v>
      </c>
      <c r="K713" s="57"/>
      <c r="L713" s="67" t="s">
        <v>2193</v>
      </c>
      <c r="M713" s="57"/>
      <c r="N713" s="67" t="s">
        <v>2193</v>
      </c>
      <c r="O713" s="57">
        <v>702.70000000000073</v>
      </c>
      <c r="P713" s="57">
        <v>702.70000000000073</v>
      </c>
      <c r="Q713" s="60"/>
    </row>
    <row r="714" spans="1:31" ht="23.25" customHeight="1" x14ac:dyDescent="0.15">
      <c r="B714" s="9" t="s">
        <v>1646</v>
      </c>
      <c r="C714" s="148"/>
      <c r="D714" s="56" t="s">
        <v>1647</v>
      </c>
      <c r="E714" s="62"/>
      <c r="F714" s="58"/>
      <c r="G714" s="57"/>
      <c r="H714" s="57"/>
      <c r="I714" s="67">
        <v>22962</v>
      </c>
      <c r="J714" s="57"/>
      <c r="K714" s="57"/>
      <c r="L714" s="67">
        <v>23426</v>
      </c>
      <c r="M714" s="57"/>
      <c r="N714" s="67">
        <v>0</v>
      </c>
      <c r="O714" s="57" t="s">
        <v>2193</v>
      </c>
      <c r="P714" s="57">
        <v>46388</v>
      </c>
      <c r="Q714" s="60"/>
      <c r="AC714" s="2">
        <f>TRUNC(AE714*옵션!$B$36/100,1)</f>
        <v>702.7</v>
      </c>
      <c r="AD714" s="2">
        <f>TRUNC(SUM(L708:L712))</f>
        <v>23426</v>
      </c>
      <c r="AE714" s="2">
        <f>TRUNC(SUM(AE708:AE713))</f>
        <v>23426</v>
      </c>
    </row>
    <row r="715" spans="1:31" ht="23.25" customHeight="1" x14ac:dyDescent="0.15">
      <c r="C715" s="148"/>
      <c r="D715" s="56"/>
      <c r="E715" s="62"/>
      <c r="F715" s="58"/>
      <c r="G715" s="57"/>
      <c r="H715" s="57"/>
      <c r="I715" s="67"/>
      <c r="J715" s="57"/>
      <c r="K715" s="57"/>
      <c r="L715" s="67"/>
      <c r="M715" s="57"/>
      <c r="N715" s="67"/>
      <c r="O715" s="57"/>
      <c r="P715" s="57"/>
      <c r="Q715" s="60"/>
    </row>
    <row r="716" spans="1:31" ht="23.25" customHeight="1" x14ac:dyDescent="0.15">
      <c r="A716" s="9" t="s">
        <v>1947</v>
      </c>
      <c r="B716" s="9" t="s">
        <v>1674</v>
      </c>
      <c r="C716" s="148" t="s">
        <v>1948</v>
      </c>
      <c r="D716" s="287" t="s">
        <v>1946</v>
      </c>
      <c r="E716" s="289"/>
      <c r="F716" s="58"/>
      <c r="G716" s="57"/>
      <c r="H716" s="57"/>
      <c r="I716" s="67"/>
      <c r="J716" s="57"/>
      <c r="K716" s="57"/>
      <c r="L716" s="67"/>
      <c r="M716" s="57"/>
      <c r="N716" s="67"/>
      <c r="O716" s="57"/>
      <c r="P716" s="57"/>
      <c r="Q716" s="60"/>
    </row>
    <row r="717" spans="1:31" ht="23.25" customHeight="1" x14ac:dyDescent="0.15">
      <c r="A717" s="9" t="s">
        <v>824</v>
      </c>
      <c r="B717" s="9" t="s">
        <v>1456</v>
      </c>
      <c r="C717" s="148" t="s">
        <v>439</v>
      </c>
      <c r="D717" s="56" t="s">
        <v>440</v>
      </c>
      <c r="E717" s="62" t="s">
        <v>441</v>
      </c>
      <c r="F717" s="58" t="s">
        <v>132</v>
      </c>
      <c r="G717" s="57">
        <v>1</v>
      </c>
      <c r="H717" s="57">
        <v>4905</v>
      </c>
      <c r="I717" s="67">
        <v>4905</v>
      </c>
      <c r="J717" s="57">
        <v>1</v>
      </c>
      <c r="K717" s="57">
        <v>0</v>
      </c>
      <c r="L717" s="67" t="s">
        <v>2193</v>
      </c>
      <c r="M717" s="57">
        <v>0</v>
      </c>
      <c r="N717" s="67" t="s">
        <v>2193</v>
      </c>
      <c r="O717" s="57">
        <v>4905</v>
      </c>
      <c r="P717" s="57">
        <v>4905</v>
      </c>
      <c r="Q717" s="60"/>
      <c r="R717" s="2" t="s">
        <v>1653</v>
      </c>
      <c r="AB717" s="2">
        <f>I717</f>
        <v>4905</v>
      </c>
      <c r="AC717" s="2">
        <f>G717*H717</f>
        <v>4905</v>
      </c>
    </row>
    <row r="718" spans="1:31" ht="23.25" customHeight="1" x14ac:dyDescent="0.15">
      <c r="A718" s="9" t="s">
        <v>824</v>
      </c>
      <c r="B718" s="9" t="s">
        <v>1456</v>
      </c>
      <c r="C718" s="148" t="s">
        <v>439</v>
      </c>
      <c r="D718" s="56" t="s">
        <v>440</v>
      </c>
      <c r="E718" s="62" t="s">
        <v>441</v>
      </c>
      <c r="F718" s="58" t="s">
        <v>132</v>
      </c>
      <c r="G718" s="57">
        <v>0.05</v>
      </c>
      <c r="H718" s="57">
        <v>4905</v>
      </c>
      <c r="I718" s="67">
        <v>245.2</v>
      </c>
      <c r="J718" s="57">
        <v>0.05</v>
      </c>
      <c r="K718" s="57">
        <v>0</v>
      </c>
      <c r="L718" s="67" t="s">
        <v>2193</v>
      </c>
      <c r="M718" s="57">
        <v>0</v>
      </c>
      <c r="N718" s="67" t="s">
        <v>2193</v>
      </c>
      <c r="O718" s="57">
        <v>4905</v>
      </c>
      <c r="P718" s="57">
        <v>245.2</v>
      </c>
      <c r="Q718" s="60"/>
      <c r="R718" s="2" t="s">
        <v>1653</v>
      </c>
    </row>
    <row r="719" spans="1:31" ht="23.25" customHeight="1" x14ac:dyDescent="0.15">
      <c r="A719" s="9" t="s">
        <v>1654</v>
      </c>
      <c r="B719" s="9" t="s">
        <v>1456</v>
      </c>
      <c r="C719" s="148" t="s">
        <v>1655</v>
      </c>
      <c r="D719" s="56" t="s">
        <v>1656</v>
      </c>
      <c r="E719" s="62" t="s">
        <v>1657</v>
      </c>
      <c r="F719" s="58" t="s">
        <v>616</v>
      </c>
      <c r="G719" s="57">
        <v>1</v>
      </c>
      <c r="H719" s="57">
        <v>735.7</v>
      </c>
      <c r="I719" s="67">
        <v>735.7</v>
      </c>
      <c r="J719" s="57">
        <v>1</v>
      </c>
      <c r="K719" s="57"/>
      <c r="L719" s="67" t="s">
        <v>2193</v>
      </c>
      <c r="M719" s="57"/>
      <c r="N719" s="67" t="s">
        <v>2193</v>
      </c>
      <c r="O719" s="57">
        <v>735.7</v>
      </c>
      <c r="P719" s="57">
        <v>735.7</v>
      </c>
      <c r="Q719" s="60"/>
      <c r="AB719" s="2">
        <f>TRUNC(SUM(AB716:AB718), 1)</f>
        <v>4905</v>
      </c>
    </row>
    <row r="720" spans="1:31" ht="23.25" customHeight="1" x14ac:dyDescent="0.15">
      <c r="A720" s="9" t="s">
        <v>1658</v>
      </c>
      <c r="B720" s="9" t="s">
        <v>1456</v>
      </c>
      <c r="C720" s="148" t="s">
        <v>1659</v>
      </c>
      <c r="D720" s="56" t="s">
        <v>1660</v>
      </c>
      <c r="E720" s="62" t="s">
        <v>1661</v>
      </c>
      <c r="F720" s="58" t="s">
        <v>616</v>
      </c>
      <c r="G720" s="57">
        <v>1</v>
      </c>
      <c r="H720" s="57">
        <v>98.100000000000364</v>
      </c>
      <c r="I720" s="67">
        <v>98.100000000000364</v>
      </c>
      <c r="J720" s="57">
        <v>1</v>
      </c>
      <c r="K720" s="57"/>
      <c r="L720" s="67" t="s">
        <v>2193</v>
      </c>
      <c r="M720" s="57"/>
      <c r="N720" s="67" t="s">
        <v>2193</v>
      </c>
      <c r="O720" s="57">
        <v>98.100000000000364</v>
      </c>
      <c r="P720" s="57">
        <v>98.100000000000364</v>
      </c>
      <c r="Q720" s="60"/>
      <c r="AC720" s="2">
        <f>TRUNC(TRUNC(SUM(AC716:AC719))*옵션!$B$33/100,1)</f>
        <v>98.1</v>
      </c>
      <c r="AD720" s="2">
        <f>TRUNC(SUM(I716:I719))+TRUNC(SUM(N716:N719))</f>
        <v>5885</v>
      </c>
    </row>
    <row r="721" spans="1:31" ht="23.25" customHeight="1" x14ac:dyDescent="0.15">
      <c r="A721" s="9" t="s">
        <v>920</v>
      </c>
      <c r="B721" s="9" t="s">
        <v>1456</v>
      </c>
      <c r="C721" s="148" t="s">
        <v>679</v>
      </c>
      <c r="D721" s="56" t="s">
        <v>70</v>
      </c>
      <c r="E721" s="62" t="s">
        <v>680</v>
      </c>
      <c r="F721" s="58" t="s">
        <v>678</v>
      </c>
      <c r="G721" s="57">
        <v>2.8500000000000001E-2</v>
      </c>
      <c r="H721" s="57">
        <v>0</v>
      </c>
      <c r="I721" s="67" t="s">
        <v>2193</v>
      </c>
      <c r="J721" s="57">
        <v>2.8500000000000001E-2</v>
      </c>
      <c r="K721" s="57">
        <v>300337</v>
      </c>
      <c r="L721" s="67">
        <v>8559.6</v>
      </c>
      <c r="M721" s="57">
        <v>0</v>
      </c>
      <c r="N721" s="67" t="s">
        <v>2193</v>
      </c>
      <c r="O721" s="57">
        <v>300337</v>
      </c>
      <c r="P721" s="57">
        <v>8559.6</v>
      </c>
      <c r="Q721" s="60"/>
      <c r="AE721" s="2">
        <f>L721</f>
        <v>8559.6</v>
      </c>
    </row>
    <row r="722" spans="1:31" ht="23.25" customHeight="1" x14ac:dyDescent="0.15">
      <c r="A722" s="9" t="s">
        <v>1649</v>
      </c>
      <c r="B722" s="9" t="s">
        <v>1456</v>
      </c>
      <c r="C722" s="148" t="s">
        <v>1650</v>
      </c>
      <c r="D722" s="56" t="s">
        <v>1651</v>
      </c>
      <c r="E722" s="62" t="s">
        <v>1652</v>
      </c>
      <c r="F722" s="58" t="s">
        <v>616</v>
      </c>
      <c r="G722" s="57">
        <v>1</v>
      </c>
      <c r="H722" s="57">
        <v>256.70000000000073</v>
      </c>
      <c r="I722" s="67">
        <v>256.70000000000073</v>
      </c>
      <c r="J722" s="57">
        <v>1</v>
      </c>
      <c r="K722" s="57"/>
      <c r="L722" s="67" t="s">
        <v>2193</v>
      </c>
      <c r="M722" s="57"/>
      <c r="N722" s="67" t="s">
        <v>2193</v>
      </c>
      <c r="O722" s="57">
        <v>256.70000000000073</v>
      </c>
      <c r="P722" s="57">
        <v>256.70000000000073</v>
      </c>
      <c r="Q722" s="60"/>
    </row>
    <row r="723" spans="1:31" ht="23.25" customHeight="1" x14ac:dyDescent="0.15">
      <c r="B723" s="9" t="s">
        <v>1646</v>
      </c>
      <c r="C723" s="148"/>
      <c r="D723" s="56" t="s">
        <v>1647</v>
      </c>
      <c r="E723" s="62"/>
      <c r="F723" s="58"/>
      <c r="G723" s="57"/>
      <c r="H723" s="57"/>
      <c r="I723" s="67">
        <v>6240</v>
      </c>
      <c r="J723" s="57"/>
      <c r="K723" s="57"/>
      <c r="L723" s="67">
        <v>8559</v>
      </c>
      <c r="M723" s="57"/>
      <c r="N723" s="67">
        <v>0</v>
      </c>
      <c r="O723" s="57" t="s">
        <v>2193</v>
      </c>
      <c r="P723" s="57">
        <v>14799</v>
      </c>
      <c r="Q723" s="60"/>
      <c r="AC723" s="2">
        <f>TRUNC(AE723*옵션!$B$36/100,1)</f>
        <v>256.7</v>
      </c>
      <c r="AD723" s="2">
        <f>TRUNC(SUM(L716:L721))</f>
        <v>8559</v>
      </c>
      <c r="AE723" s="2">
        <f>TRUNC(SUM(AE716:AE722))</f>
        <v>8559</v>
      </c>
    </row>
    <row r="724" spans="1:31" ht="23.25" customHeight="1" x14ac:dyDescent="0.15">
      <c r="C724" s="148"/>
      <c r="D724" s="56"/>
      <c r="E724" s="62"/>
      <c r="F724" s="58"/>
      <c r="G724" s="57"/>
      <c r="H724" s="57"/>
      <c r="I724" s="67"/>
      <c r="J724" s="57"/>
      <c r="K724" s="57"/>
      <c r="L724" s="67"/>
      <c r="M724" s="57"/>
      <c r="N724" s="67"/>
      <c r="O724" s="57"/>
      <c r="P724" s="57"/>
      <c r="Q724" s="60"/>
    </row>
    <row r="725" spans="1:31" ht="23.25" customHeight="1" x14ac:dyDescent="0.15">
      <c r="A725" s="9" t="s">
        <v>1950</v>
      </c>
      <c r="B725" s="9" t="s">
        <v>1674</v>
      </c>
      <c r="C725" s="148" t="s">
        <v>1951</v>
      </c>
      <c r="D725" s="287" t="s">
        <v>1949</v>
      </c>
      <c r="E725" s="289"/>
      <c r="F725" s="58"/>
      <c r="G725" s="57"/>
      <c r="H725" s="57"/>
      <c r="I725" s="67"/>
      <c r="J725" s="57"/>
      <c r="K725" s="57"/>
      <c r="L725" s="67"/>
      <c r="M725" s="57"/>
      <c r="N725" s="67"/>
      <c r="O725" s="57"/>
      <c r="P725" s="57"/>
      <c r="Q725" s="60"/>
    </row>
    <row r="726" spans="1:31" ht="23.25" customHeight="1" x14ac:dyDescent="0.15">
      <c r="A726" s="9" t="s">
        <v>825</v>
      </c>
      <c r="B726" s="9" t="s">
        <v>1459</v>
      </c>
      <c r="C726" s="148" t="s">
        <v>445</v>
      </c>
      <c r="D726" s="56" t="s">
        <v>446</v>
      </c>
      <c r="E726" s="62" t="s">
        <v>447</v>
      </c>
      <c r="F726" s="58" t="s">
        <v>132</v>
      </c>
      <c r="G726" s="57">
        <v>1</v>
      </c>
      <c r="H726" s="57">
        <v>1643</v>
      </c>
      <c r="I726" s="67">
        <v>1643</v>
      </c>
      <c r="J726" s="57">
        <v>1</v>
      </c>
      <c r="K726" s="57">
        <v>0</v>
      </c>
      <c r="L726" s="67" t="s">
        <v>2193</v>
      </c>
      <c r="M726" s="57">
        <v>0</v>
      </c>
      <c r="N726" s="67" t="s">
        <v>2193</v>
      </c>
      <c r="O726" s="57">
        <v>1643</v>
      </c>
      <c r="P726" s="57">
        <v>1643</v>
      </c>
      <c r="Q726" s="60"/>
      <c r="AC726" s="2">
        <f>G726*H726</f>
        <v>1643</v>
      </c>
    </row>
    <row r="727" spans="1:31" ht="23.25" customHeight="1" x14ac:dyDescent="0.15">
      <c r="A727" s="9" t="s">
        <v>825</v>
      </c>
      <c r="B727" s="9" t="s">
        <v>1459</v>
      </c>
      <c r="C727" s="148" t="s">
        <v>445</v>
      </c>
      <c r="D727" s="56" t="s">
        <v>446</v>
      </c>
      <c r="E727" s="62" t="s">
        <v>447</v>
      </c>
      <c r="F727" s="58" t="s">
        <v>132</v>
      </c>
      <c r="G727" s="57">
        <v>0.05</v>
      </c>
      <c r="H727" s="57">
        <v>1643</v>
      </c>
      <c r="I727" s="67">
        <v>82.1</v>
      </c>
      <c r="J727" s="57">
        <v>0.05</v>
      </c>
      <c r="K727" s="57">
        <v>0</v>
      </c>
      <c r="L727" s="67" t="s">
        <v>2193</v>
      </c>
      <c r="M727" s="57">
        <v>0</v>
      </c>
      <c r="N727" s="67" t="s">
        <v>2193</v>
      </c>
      <c r="O727" s="57">
        <v>1643</v>
      </c>
      <c r="P727" s="57">
        <v>82.1</v>
      </c>
      <c r="Q727" s="60"/>
    </row>
    <row r="728" spans="1:31" ht="23.25" customHeight="1" x14ac:dyDescent="0.15">
      <c r="A728" s="9" t="s">
        <v>1658</v>
      </c>
      <c r="B728" s="9" t="s">
        <v>1459</v>
      </c>
      <c r="C728" s="148" t="s">
        <v>1659</v>
      </c>
      <c r="D728" s="56" t="s">
        <v>1660</v>
      </c>
      <c r="E728" s="62" t="s">
        <v>1661</v>
      </c>
      <c r="F728" s="58" t="s">
        <v>616</v>
      </c>
      <c r="G728" s="57">
        <v>1</v>
      </c>
      <c r="H728" s="57">
        <v>32.799999999999955</v>
      </c>
      <c r="I728" s="67">
        <v>32.799999999999955</v>
      </c>
      <c r="J728" s="57">
        <v>1</v>
      </c>
      <c r="K728" s="57"/>
      <c r="L728" s="67" t="s">
        <v>2193</v>
      </c>
      <c r="M728" s="57"/>
      <c r="N728" s="67" t="s">
        <v>2193</v>
      </c>
      <c r="O728" s="57">
        <v>32.799999999999955</v>
      </c>
      <c r="P728" s="57">
        <v>32.799999999999955</v>
      </c>
      <c r="Q728" s="60"/>
      <c r="AC728" s="2">
        <f>TRUNC(TRUNC(SUM(AC725:AC727))*옵션!$B$33/100,1)</f>
        <v>32.799999999999997</v>
      </c>
      <c r="AD728" s="2">
        <f>TRUNC(SUM(I725:I727))+TRUNC(SUM(N725:N727))</f>
        <v>1725</v>
      </c>
    </row>
    <row r="729" spans="1:31" ht="23.25" customHeight="1" x14ac:dyDescent="0.15">
      <c r="A729" s="9" t="s">
        <v>920</v>
      </c>
      <c r="B729" s="9" t="s">
        <v>1459</v>
      </c>
      <c r="C729" s="148" t="s">
        <v>679</v>
      </c>
      <c r="D729" s="56" t="s">
        <v>70</v>
      </c>
      <c r="E729" s="62" t="s">
        <v>680</v>
      </c>
      <c r="F729" s="58" t="s">
        <v>678</v>
      </c>
      <c r="G729" s="57">
        <v>1.9E-2</v>
      </c>
      <c r="H729" s="57">
        <v>0</v>
      </c>
      <c r="I729" s="67" t="s">
        <v>2193</v>
      </c>
      <c r="J729" s="57">
        <v>1.9E-2</v>
      </c>
      <c r="K729" s="57">
        <v>300337</v>
      </c>
      <c r="L729" s="67">
        <v>5706.4</v>
      </c>
      <c r="M729" s="57">
        <v>0</v>
      </c>
      <c r="N729" s="67" t="s">
        <v>2193</v>
      </c>
      <c r="O729" s="57">
        <v>300337</v>
      </c>
      <c r="P729" s="57">
        <v>5706.4</v>
      </c>
      <c r="Q729" s="60"/>
      <c r="AE729" s="2">
        <f>L729</f>
        <v>5706.4</v>
      </c>
    </row>
    <row r="730" spans="1:31" ht="23.25" customHeight="1" x14ac:dyDescent="0.15">
      <c r="A730" s="9" t="s">
        <v>1649</v>
      </c>
      <c r="B730" s="9" t="s">
        <v>1459</v>
      </c>
      <c r="C730" s="148" t="s">
        <v>1650</v>
      </c>
      <c r="D730" s="56" t="s">
        <v>1651</v>
      </c>
      <c r="E730" s="62" t="s">
        <v>1652</v>
      </c>
      <c r="F730" s="58" t="s">
        <v>616</v>
      </c>
      <c r="G730" s="57">
        <v>1</v>
      </c>
      <c r="H730" s="57">
        <v>171.10000000000036</v>
      </c>
      <c r="I730" s="67">
        <v>171.10000000000036</v>
      </c>
      <c r="J730" s="57">
        <v>1</v>
      </c>
      <c r="K730" s="57"/>
      <c r="L730" s="67" t="s">
        <v>2193</v>
      </c>
      <c r="M730" s="57"/>
      <c r="N730" s="67" t="s">
        <v>2193</v>
      </c>
      <c r="O730" s="57">
        <v>171.10000000000036</v>
      </c>
      <c r="P730" s="57">
        <v>171.10000000000036</v>
      </c>
      <c r="Q730" s="60"/>
    </row>
    <row r="731" spans="1:31" ht="23.25" customHeight="1" x14ac:dyDescent="0.15">
      <c r="B731" s="9" t="s">
        <v>1646</v>
      </c>
      <c r="C731" s="148"/>
      <c r="D731" s="56" t="s">
        <v>1647</v>
      </c>
      <c r="E731" s="62"/>
      <c r="F731" s="58"/>
      <c r="G731" s="57"/>
      <c r="H731" s="57"/>
      <c r="I731" s="67">
        <v>1929</v>
      </c>
      <c r="J731" s="57"/>
      <c r="K731" s="57"/>
      <c r="L731" s="67">
        <v>5706</v>
      </c>
      <c r="M731" s="57"/>
      <c r="N731" s="67">
        <v>0</v>
      </c>
      <c r="O731" s="57" t="s">
        <v>2193</v>
      </c>
      <c r="P731" s="57">
        <v>7635</v>
      </c>
      <c r="Q731" s="60"/>
      <c r="AC731" s="2">
        <f>TRUNC(AE731*옵션!$B$36/100,1)</f>
        <v>171.1</v>
      </c>
      <c r="AD731" s="2">
        <f>TRUNC(SUM(L725:L729))</f>
        <v>5706</v>
      </c>
      <c r="AE731" s="2">
        <f>TRUNC(SUM(AE725:AE730))</f>
        <v>5706</v>
      </c>
    </row>
    <row r="732" spans="1:31" ht="23.25" customHeight="1" x14ac:dyDescent="0.15">
      <c r="C732" s="148"/>
      <c r="D732" s="56"/>
      <c r="E732" s="62"/>
      <c r="F732" s="58"/>
      <c r="G732" s="57"/>
      <c r="H732" s="57"/>
      <c r="I732" s="67"/>
      <c r="J732" s="57"/>
      <c r="K732" s="57"/>
      <c r="L732" s="67"/>
      <c r="M732" s="57"/>
      <c r="N732" s="67"/>
      <c r="O732" s="57"/>
      <c r="P732" s="57"/>
      <c r="Q732" s="60"/>
    </row>
    <row r="733" spans="1:31" ht="23.25" customHeight="1" x14ac:dyDescent="0.15">
      <c r="A733" s="9" t="s">
        <v>1953</v>
      </c>
      <c r="B733" s="9" t="s">
        <v>1674</v>
      </c>
      <c r="C733" s="148" t="s">
        <v>1954</v>
      </c>
      <c r="D733" s="287" t="s">
        <v>1952</v>
      </c>
      <c r="E733" s="289"/>
      <c r="F733" s="58"/>
      <c r="G733" s="57"/>
      <c r="H733" s="57"/>
      <c r="I733" s="67"/>
      <c r="J733" s="57"/>
      <c r="K733" s="57"/>
      <c r="L733" s="67"/>
      <c r="M733" s="57"/>
      <c r="N733" s="67"/>
      <c r="O733" s="57"/>
      <c r="P733" s="57"/>
      <c r="Q733" s="60"/>
    </row>
    <row r="734" spans="1:31" ht="23.25" customHeight="1" x14ac:dyDescent="0.15">
      <c r="A734" s="9" t="s">
        <v>826</v>
      </c>
      <c r="B734" s="9" t="s">
        <v>1462</v>
      </c>
      <c r="C734" s="148" t="s">
        <v>451</v>
      </c>
      <c r="D734" s="56" t="s">
        <v>446</v>
      </c>
      <c r="E734" s="62" t="s">
        <v>452</v>
      </c>
      <c r="F734" s="58" t="s">
        <v>132</v>
      </c>
      <c r="G734" s="57">
        <v>1</v>
      </c>
      <c r="H734" s="57">
        <v>2784</v>
      </c>
      <c r="I734" s="67">
        <v>2784</v>
      </c>
      <c r="J734" s="57">
        <v>1</v>
      </c>
      <c r="K734" s="57">
        <v>0</v>
      </c>
      <c r="L734" s="67" t="s">
        <v>2193</v>
      </c>
      <c r="M734" s="57">
        <v>0</v>
      </c>
      <c r="N734" s="67" t="s">
        <v>2193</v>
      </c>
      <c r="O734" s="57">
        <v>2784</v>
      </c>
      <c r="P734" s="57">
        <v>2784</v>
      </c>
      <c r="Q734" s="60"/>
      <c r="AC734" s="2">
        <f>G734*H734</f>
        <v>2784</v>
      </c>
    </row>
    <row r="735" spans="1:31" ht="23.25" customHeight="1" x14ac:dyDescent="0.15">
      <c r="A735" s="9" t="s">
        <v>826</v>
      </c>
      <c r="B735" s="9" t="s">
        <v>1462</v>
      </c>
      <c r="C735" s="148" t="s">
        <v>451</v>
      </c>
      <c r="D735" s="56" t="s">
        <v>446</v>
      </c>
      <c r="E735" s="62" t="s">
        <v>452</v>
      </c>
      <c r="F735" s="58" t="s">
        <v>132</v>
      </c>
      <c r="G735" s="57">
        <v>0.05</v>
      </c>
      <c r="H735" s="57">
        <v>2784</v>
      </c>
      <c r="I735" s="67">
        <v>139.19999999999999</v>
      </c>
      <c r="J735" s="57">
        <v>0.05</v>
      </c>
      <c r="K735" s="57">
        <v>0</v>
      </c>
      <c r="L735" s="67" t="s">
        <v>2193</v>
      </c>
      <c r="M735" s="57">
        <v>0</v>
      </c>
      <c r="N735" s="67" t="s">
        <v>2193</v>
      </c>
      <c r="O735" s="57">
        <v>2784</v>
      </c>
      <c r="P735" s="57">
        <v>139.19999999999999</v>
      </c>
      <c r="Q735" s="60"/>
    </row>
    <row r="736" spans="1:31" ht="23.25" customHeight="1" x14ac:dyDescent="0.15">
      <c r="A736" s="9" t="s">
        <v>1658</v>
      </c>
      <c r="B736" s="9" t="s">
        <v>1462</v>
      </c>
      <c r="C736" s="148" t="s">
        <v>1659</v>
      </c>
      <c r="D736" s="56" t="s">
        <v>1660</v>
      </c>
      <c r="E736" s="62" t="s">
        <v>1661</v>
      </c>
      <c r="F736" s="58" t="s">
        <v>616</v>
      </c>
      <c r="G736" s="57">
        <v>1</v>
      </c>
      <c r="H736" s="57">
        <v>55.599999999999909</v>
      </c>
      <c r="I736" s="67">
        <v>55.599999999999909</v>
      </c>
      <c r="J736" s="57">
        <v>1</v>
      </c>
      <c r="K736" s="57"/>
      <c r="L736" s="67" t="s">
        <v>2193</v>
      </c>
      <c r="M736" s="57"/>
      <c r="N736" s="67" t="s">
        <v>2193</v>
      </c>
      <c r="O736" s="57">
        <v>55.599999999999909</v>
      </c>
      <c r="P736" s="57">
        <v>55.599999999999909</v>
      </c>
      <c r="Q736" s="60"/>
      <c r="AC736" s="2">
        <f>TRUNC(TRUNC(SUM(AC733:AC735))*옵션!$B$33/100,1)</f>
        <v>55.6</v>
      </c>
      <c r="AD736" s="2">
        <f>TRUNC(SUM(I733:I735))+TRUNC(SUM(N733:N735))</f>
        <v>2923</v>
      </c>
    </row>
    <row r="737" spans="1:31" ht="23.25" customHeight="1" x14ac:dyDescent="0.15">
      <c r="A737" s="9" t="s">
        <v>920</v>
      </c>
      <c r="B737" s="9" t="s">
        <v>1462</v>
      </c>
      <c r="C737" s="148" t="s">
        <v>679</v>
      </c>
      <c r="D737" s="56" t="s">
        <v>70</v>
      </c>
      <c r="E737" s="62" t="s">
        <v>680</v>
      </c>
      <c r="F737" s="58" t="s">
        <v>678</v>
      </c>
      <c r="G737" s="57">
        <v>3.1199999999999999E-2</v>
      </c>
      <c r="H737" s="57">
        <v>0</v>
      </c>
      <c r="I737" s="67" t="s">
        <v>2193</v>
      </c>
      <c r="J737" s="57">
        <v>3.1199999999999999E-2</v>
      </c>
      <c r="K737" s="57">
        <v>300337</v>
      </c>
      <c r="L737" s="67">
        <v>9370.5</v>
      </c>
      <c r="M737" s="57">
        <v>0</v>
      </c>
      <c r="N737" s="67" t="s">
        <v>2193</v>
      </c>
      <c r="O737" s="57">
        <v>300337</v>
      </c>
      <c r="P737" s="57">
        <v>9370.5</v>
      </c>
      <c r="Q737" s="60"/>
      <c r="AE737" s="2">
        <f>L737</f>
        <v>9370.5</v>
      </c>
    </row>
    <row r="738" spans="1:31" ht="23.25" customHeight="1" x14ac:dyDescent="0.15">
      <c r="A738" s="9" t="s">
        <v>1649</v>
      </c>
      <c r="B738" s="9" t="s">
        <v>1462</v>
      </c>
      <c r="C738" s="148" t="s">
        <v>1650</v>
      </c>
      <c r="D738" s="56" t="s">
        <v>1651</v>
      </c>
      <c r="E738" s="62" t="s">
        <v>1652</v>
      </c>
      <c r="F738" s="58" t="s">
        <v>616</v>
      </c>
      <c r="G738" s="57">
        <v>1</v>
      </c>
      <c r="H738" s="57">
        <v>281.10000000000036</v>
      </c>
      <c r="I738" s="67">
        <v>281.10000000000036</v>
      </c>
      <c r="J738" s="57">
        <v>1</v>
      </c>
      <c r="K738" s="57"/>
      <c r="L738" s="67" t="s">
        <v>2193</v>
      </c>
      <c r="M738" s="57"/>
      <c r="N738" s="67" t="s">
        <v>2193</v>
      </c>
      <c r="O738" s="57">
        <v>281.10000000000036</v>
      </c>
      <c r="P738" s="57">
        <v>281.10000000000036</v>
      </c>
      <c r="Q738" s="60"/>
    </row>
    <row r="739" spans="1:31" ht="23.25" customHeight="1" x14ac:dyDescent="0.15">
      <c r="B739" s="9" t="s">
        <v>1646</v>
      </c>
      <c r="C739" s="148"/>
      <c r="D739" s="56" t="s">
        <v>1647</v>
      </c>
      <c r="E739" s="62"/>
      <c r="F739" s="58"/>
      <c r="G739" s="57"/>
      <c r="H739" s="57"/>
      <c r="I739" s="67">
        <v>3259</v>
      </c>
      <c r="J739" s="57"/>
      <c r="K739" s="57"/>
      <c r="L739" s="67">
        <v>9370</v>
      </c>
      <c r="M739" s="57"/>
      <c r="N739" s="67">
        <v>0</v>
      </c>
      <c r="O739" s="57" t="s">
        <v>2193</v>
      </c>
      <c r="P739" s="57">
        <v>12629</v>
      </c>
      <c r="Q739" s="60"/>
      <c r="AC739" s="2">
        <f>TRUNC(AE739*옵션!$B$36/100,1)</f>
        <v>281.10000000000002</v>
      </c>
      <c r="AD739" s="2">
        <f>TRUNC(SUM(L733:L737))</f>
        <v>9370</v>
      </c>
      <c r="AE739" s="2">
        <f>TRUNC(SUM(AE733:AE738))</f>
        <v>9370</v>
      </c>
    </row>
    <row r="740" spans="1:31" ht="23.25" customHeight="1" x14ac:dyDescent="0.15">
      <c r="C740" s="148"/>
      <c r="D740" s="56"/>
      <c r="E740" s="62"/>
      <c r="F740" s="58"/>
      <c r="G740" s="57"/>
      <c r="H740" s="57"/>
      <c r="I740" s="67"/>
      <c r="J740" s="57"/>
      <c r="K740" s="57"/>
      <c r="L740" s="67"/>
      <c r="M740" s="57"/>
      <c r="N740" s="67"/>
      <c r="O740" s="57"/>
      <c r="P740" s="57"/>
      <c r="Q740" s="60"/>
    </row>
    <row r="741" spans="1:31" ht="23.25" customHeight="1" x14ac:dyDescent="0.15">
      <c r="A741" s="9" t="s">
        <v>1956</v>
      </c>
      <c r="B741" s="9" t="s">
        <v>1674</v>
      </c>
      <c r="C741" s="148" t="s">
        <v>1957</v>
      </c>
      <c r="D741" s="287" t="s">
        <v>1955</v>
      </c>
      <c r="E741" s="289"/>
      <c r="F741" s="58"/>
      <c r="G741" s="57"/>
      <c r="H741" s="57"/>
      <c r="I741" s="67"/>
      <c r="J741" s="57"/>
      <c r="K741" s="57"/>
      <c r="L741" s="67"/>
      <c r="M741" s="57"/>
      <c r="N741" s="67"/>
      <c r="O741" s="57"/>
      <c r="P741" s="57"/>
      <c r="Q741" s="60"/>
    </row>
    <row r="742" spans="1:31" ht="23.25" customHeight="1" x14ac:dyDescent="0.15">
      <c r="A742" s="9" t="s">
        <v>827</v>
      </c>
      <c r="B742" s="9" t="s">
        <v>1465</v>
      </c>
      <c r="C742" s="148" t="s">
        <v>453</v>
      </c>
      <c r="D742" s="56" t="s">
        <v>454</v>
      </c>
      <c r="E742" s="62" t="s">
        <v>455</v>
      </c>
      <c r="F742" s="58" t="s">
        <v>132</v>
      </c>
      <c r="G742" s="57">
        <v>1</v>
      </c>
      <c r="H742" s="57">
        <v>400</v>
      </c>
      <c r="I742" s="67">
        <v>400</v>
      </c>
      <c r="J742" s="57">
        <v>1</v>
      </c>
      <c r="K742" s="57">
        <v>0</v>
      </c>
      <c r="L742" s="67" t="s">
        <v>2193</v>
      </c>
      <c r="M742" s="57">
        <v>0</v>
      </c>
      <c r="N742" s="67" t="s">
        <v>2193</v>
      </c>
      <c r="O742" s="57">
        <v>400</v>
      </c>
      <c r="P742" s="57">
        <v>400</v>
      </c>
      <c r="Q742" s="60"/>
      <c r="AC742" s="2">
        <f>G742*H742</f>
        <v>400</v>
      </c>
    </row>
    <row r="743" spans="1:31" ht="23.25" customHeight="1" x14ac:dyDescent="0.15">
      <c r="A743" s="9" t="s">
        <v>827</v>
      </c>
      <c r="B743" s="9" t="s">
        <v>1465</v>
      </c>
      <c r="C743" s="148" t="s">
        <v>453</v>
      </c>
      <c r="D743" s="56" t="s">
        <v>454</v>
      </c>
      <c r="E743" s="62" t="s">
        <v>455</v>
      </c>
      <c r="F743" s="58" t="s">
        <v>132</v>
      </c>
      <c r="G743" s="57">
        <v>7.4999999999999997E-2</v>
      </c>
      <c r="H743" s="57">
        <v>400</v>
      </c>
      <c r="I743" s="67">
        <v>30</v>
      </c>
      <c r="J743" s="57">
        <v>7.4999999999999997E-2</v>
      </c>
      <c r="K743" s="57">
        <v>0</v>
      </c>
      <c r="L743" s="67" t="s">
        <v>2193</v>
      </c>
      <c r="M743" s="57">
        <v>0</v>
      </c>
      <c r="N743" s="67" t="s">
        <v>2193</v>
      </c>
      <c r="O743" s="57">
        <v>400</v>
      </c>
      <c r="P743" s="57">
        <v>30</v>
      </c>
      <c r="Q743" s="60"/>
    </row>
    <row r="744" spans="1:31" ht="23.25" customHeight="1" x14ac:dyDescent="0.15">
      <c r="A744" s="9" t="s">
        <v>1658</v>
      </c>
      <c r="B744" s="9" t="s">
        <v>1465</v>
      </c>
      <c r="C744" s="148" t="s">
        <v>1659</v>
      </c>
      <c r="D744" s="56" t="s">
        <v>1660</v>
      </c>
      <c r="E744" s="62" t="s">
        <v>1661</v>
      </c>
      <c r="F744" s="58" t="s">
        <v>616</v>
      </c>
      <c r="G744" s="57">
        <v>1</v>
      </c>
      <c r="H744" s="57">
        <v>8</v>
      </c>
      <c r="I744" s="67">
        <v>8</v>
      </c>
      <c r="J744" s="57">
        <v>1</v>
      </c>
      <c r="K744" s="57"/>
      <c r="L744" s="67" t="s">
        <v>2193</v>
      </c>
      <c r="M744" s="57"/>
      <c r="N744" s="67" t="s">
        <v>2193</v>
      </c>
      <c r="O744" s="57">
        <v>8</v>
      </c>
      <c r="P744" s="57">
        <v>8</v>
      </c>
      <c r="Q744" s="60"/>
      <c r="AC744" s="2">
        <f>TRUNC(TRUNC(SUM(AC741:AC743))*옵션!$B$33/100,1)</f>
        <v>8</v>
      </c>
      <c r="AD744" s="2">
        <f>TRUNC(SUM(I741:I743))+TRUNC(SUM(N741:N743))</f>
        <v>430</v>
      </c>
    </row>
    <row r="745" spans="1:31" ht="23.25" customHeight="1" x14ac:dyDescent="0.15">
      <c r="A745" s="9" t="s">
        <v>924</v>
      </c>
      <c r="B745" s="9" t="s">
        <v>1465</v>
      </c>
      <c r="C745" s="148" t="s">
        <v>687</v>
      </c>
      <c r="D745" s="56" t="s">
        <v>70</v>
      </c>
      <c r="E745" s="62" t="s">
        <v>688</v>
      </c>
      <c r="F745" s="58" t="s">
        <v>678</v>
      </c>
      <c r="G745" s="57">
        <v>1.4999999999999999E-2</v>
      </c>
      <c r="H745" s="57">
        <v>0</v>
      </c>
      <c r="I745" s="67" t="s">
        <v>2193</v>
      </c>
      <c r="J745" s="57">
        <v>1.4999999999999999E-2</v>
      </c>
      <c r="K745" s="57">
        <v>433400</v>
      </c>
      <c r="L745" s="67">
        <v>6501</v>
      </c>
      <c r="M745" s="57">
        <v>0</v>
      </c>
      <c r="N745" s="67" t="s">
        <v>2193</v>
      </c>
      <c r="O745" s="57">
        <v>433400</v>
      </c>
      <c r="P745" s="57">
        <v>6501</v>
      </c>
      <c r="Q745" s="60"/>
      <c r="AE745" s="2">
        <f>L745</f>
        <v>6501</v>
      </c>
    </row>
    <row r="746" spans="1:31" ht="23.25" customHeight="1" x14ac:dyDescent="0.15">
      <c r="A746" s="9" t="s">
        <v>1649</v>
      </c>
      <c r="B746" s="9" t="s">
        <v>1465</v>
      </c>
      <c r="C746" s="148" t="s">
        <v>1650</v>
      </c>
      <c r="D746" s="56" t="s">
        <v>1651</v>
      </c>
      <c r="E746" s="62" t="s">
        <v>1652</v>
      </c>
      <c r="F746" s="58" t="s">
        <v>616</v>
      </c>
      <c r="G746" s="57">
        <v>1</v>
      </c>
      <c r="H746" s="57">
        <v>195</v>
      </c>
      <c r="I746" s="67">
        <v>195</v>
      </c>
      <c r="J746" s="57">
        <v>1</v>
      </c>
      <c r="K746" s="57"/>
      <c r="L746" s="67" t="s">
        <v>2193</v>
      </c>
      <c r="M746" s="57"/>
      <c r="N746" s="67" t="s">
        <v>2193</v>
      </c>
      <c r="O746" s="57">
        <v>195</v>
      </c>
      <c r="P746" s="57">
        <v>195</v>
      </c>
      <c r="Q746" s="60"/>
    </row>
    <row r="747" spans="1:31" ht="23.25" customHeight="1" x14ac:dyDescent="0.15">
      <c r="B747" s="9" t="s">
        <v>1646</v>
      </c>
      <c r="C747" s="148"/>
      <c r="D747" s="56" t="s">
        <v>1647</v>
      </c>
      <c r="E747" s="62"/>
      <c r="F747" s="58"/>
      <c r="G747" s="57"/>
      <c r="H747" s="57"/>
      <c r="I747" s="67">
        <v>633</v>
      </c>
      <c r="J747" s="57"/>
      <c r="K747" s="57"/>
      <c r="L747" s="67">
        <v>6501</v>
      </c>
      <c r="M747" s="57"/>
      <c r="N747" s="67">
        <v>0</v>
      </c>
      <c r="O747" s="57" t="s">
        <v>2193</v>
      </c>
      <c r="P747" s="57">
        <v>7134</v>
      </c>
      <c r="Q747" s="60"/>
      <c r="AC747" s="2">
        <f>TRUNC(AE747*옵션!$B$36/100,1)</f>
        <v>195</v>
      </c>
      <c r="AD747" s="2">
        <f>TRUNC(SUM(L741:L745))</f>
        <v>6501</v>
      </c>
      <c r="AE747" s="2">
        <f>TRUNC(SUM(AE741:AE746))</f>
        <v>6501</v>
      </c>
    </row>
    <row r="748" spans="1:31" ht="23.25" customHeight="1" x14ac:dyDescent="0.15">
      <c r="C748" s="148"/>
      <c r="D748" s="56"/>
      <c r="E748" s="62"/>
      <c r="F748" s="58"/>
      <c r="G748" s="57"/>
      <c r="H748" s="57"/>
      <c r="I748" s="67"/>
      <c r="J748" s="57"/>
      <c r="K748" s="57"/>
      <c r="L748" s="67"/>
      <c r="M748" s="57"/>
      <c r="N748" s="67"/>
      <c r="O748" s="57"/>
      <c r="P748" s="57"/>
      <c r="Q748" s="60"/>
    </row>
    <row r="749" spans="1:31" ht="23.25" customHeight="1" x14ac:dyDescent="0.15">
      <c r="A749" s="9" t="s">
        <v>1959</v>
      </c>
      <c r="B749" s="9" t="s">
        <v>1674</v>
      </c>
      <c r="C749" s="148" t="s">
        <v>1960</v>
      </c>
      <c r="D749" s="287" t="s">
        <v>1958</v>
      </c>
      <c r="E749" s="289"/>
      <c r="F749" s="58"/>
      <c r="G749" s="57"/>
      <c r="H749" s="57"/>
      <c r="I749" s="67"/>
      <c r="J749" s="57"/>
      <c r="K749" s="57"/>
      <c r="L749" s="67"/>
      <c r="M749" s="57"/>
      <c r="N749" s="67"/>
      <c r="O749" s="57"/>
      <c r="P749" s="57"/>
      <c r="Q749" s="60"/>
    </row>
    <row r="750" spans="1:31" ht="23.25" customHeight="1" x14ac:dyDescent="0.15">
      <c r="A750" s="9" t="s">
        <v>828</v>
      </c>
      <c r="B750" s="9" t="s">
        <v>1468</v>
      </c>
      <c r="C750" s="148" t="s">
        <v>458</v>
      </c>
      <c r="D750" s="56" t="s">
        <v>459</v>
      </c>
      <c r="E750" s="62" t="s">
        <v>455</v>
      </c>
      <c r="F750" s="58" t="s">
        <v>132</v>
      </c>
      <c r="G750" s="57">
        <v>1</v>
      </c>
      <c r="H750" s="57">
        <v>2690</v>
      </c>
      <c r="I750" s="67">
        <v>2690</v>
      </c>
      <c r="J750" s="57">
        <v>1</v>
      </c>
      <c r="K750" s="57">
        <v>0</v>
      </c>
      <c r="L750" s="67" t="s">
        <v>2193</v>
      </c>
      <c r="M750" s="57">
        <v>0</v>
      </c>
      <c r="N750" s="67" t="s">
        <v>2193</v>
      </c>
      <c r="O750" s="57">
        <v>2690</v>
      </c>
      <c r="P750" s="57">
        <v>2690</v>
      </c>
      <c r="Q750" s="60"/>
      <c r="AC750" s="2">
        <f>G750*H750</f>
        <v>2690</v>
      </c>
    </row>
    <row r="751" spans="1:31" ht="23.25" customHeight="1" x14ac:dyDescent="0.15">
      <c r="A751" s="9" t="s">
        <v>828</v>
      </c>
      <c r="B751" s="9" t="s">
        <v>1468</v>
      </c>
      <c r="C751" s="148" t="s">
        <v>458</v>
      </c>
      <c r="D751" s="56" t="s">
        <v>459</v>
      </c>
      <c r="E751" s="62" t="s">
        <v>455</v>
      </c>
      <c r="F751" s="58" t="s">
        <v>132</v>
      </c>
      <c r="G751" s="57">
        <v>7.4999999999999997E-2</v>
      </c>
      <c r="H751" s="57">
        <v>2690</v>
      </c>
      <c r="I751" s="67">
        <v>201.7</v>
      </c>
      <c r="J751" s="57">
        <v>7.4999999999999997E-2</v>
      </c>
      <c r="K751" s="57">
        <v>0</v>
      </c>
      <c r="L751" s="67" t="s">
        <v>2193</v>
      </c>
      <c r="M751" s="57">
        <v>0</v>
      </c>
      <c r="N751" s="67" t="s">
        <v>2193</v>
      </c>
      <c r="O751" s="57">
        <v>2690</v>
      </c>
      <c r="P751" s="57">
        <v>201.7</v>
      </c>
      <c r="Q751" s="60"/>
    </row>
    <row r="752" spans="1:31" ht="23.25" customHeight="1" x14ac:dyDescent="0.15">
      <c r="A752" s="9" t="s">
        <v>1658</v>
      </c>
      <c r="B752" s="9" t="s">
        <v>1468</v>
      </c>
      <c r="C752" s="148" t="s">
        <v>1659</v>
      </c>
      <c r="D752" s="56" t="s">
        <v>1660</v>
      </c>
      <c r="E752" s="62" t="s">
        <v>1661</v>
      </c>
      <c r="F752" s="58" t="s">
        <v>616</v>
      </c>
      <c r="G752" s="57">
        <v>1</v>
      </c>
      <c r="H752" s="57">
        <v>53.800000000000182</v>
      </c>
      <c r="I752" s="67">
        <v>53.800000000000182</v>
      </c>
      <c r="J752" s="57">
        <v>1</v>
      </c>
      <c r="K752" s="57"/>
      <c r="L752" s="67" t="s">
        <v>2193</v>
      </c>
      <c r="M752" s="57"/>
      <c r="N752" s="67" t="s">
        <v>2193</v>
      </c>
      <c r="O752" s="57">
        <v>53.800000000000182</v>
      </c>
      <c r="P752" s="57">
        <v>53.800000000000182</v>
      </c>
      <c r="Q752" s="60"/>
      <c r="AC752" s="2">
        <f>TRUNC(TRUNC(SUM(AC749:AC751))*옵션!$B$33/100,1)</f>
        <v>53.8</v>
      </c>
      <c r="AD752" s="2">
        <f>TRUNC(SUM(I749:I751))+TRUNC(SUM(N749:N751))</f>
        <v>2891</v>
      </c>
    </row>
    <row r="753" spans="1:31" ht="23.25" customHeight="1" x14ac:dyDescent="0.15">
      <c r="A753" s="9" t="s">
        <v>924</v>
      </c>
      <c r="B753" s="9" t="s">
        <v>1468</v>
      </c>
      <c r="C753" s="148" t="s">
        <v>687</v>
      </c>
      <c r="D753" s="56" t="s">
        <v>70</v>
      </c>
      <c r="E753" s="62" t="s">
        <v>688</v>
      </c>
      <c r="F753" s="58" t="s">
        <v>678</v>
      </c>
      <c r="G753" s="57">
        <v>1.7999999999999999E-2</v>
      </c>
      <c r="H753" s="57">
        <v>0</v>
      </c>
      <c r="I753" s="67" t="s">
        <v>2193</v>
      </c>
      <c r="J753" s="57">
        <v>1.7999999999999999E-2</v>
      </c>
      <c r="K753" s="57">
        <v>433400</v>
      </c>
      <c r="L753" s="67">
        <v>7801.2</v>
      </c>
      <c r="M753" s="57">
        <v>0</v>
      </c>
      <c r="N753" s="67" t="s">
        <v>2193</v>
      </c>
      <c r="O753" s="57">
        <v>433400</v>
      </c>
      <c r="P753" s="57">
        <v>7801.2</v>
      </c>
      <c r="Q753" s="60"/>
      <c r="AE753" s="2">
        <f>L753</f>
        <v>7801.2</v>
      </c>
    </row>
    <row r="754" spans="1:31" ht="23.25" customHeight="1" x14ac:dyDescent="0.15">
      <c r="A754" s="9" t="s">
        <v>1649</v>
      </c>
      <c r="B754" s="9" t="s">
        <v>1468</v>
      </c>
      <c r="C754" s="148" t="s">
        <v>1650</v>
      </c>
      <c r="D754" s="56" t="s">
        <v>1651</v>
      </c>
      <c r="E754" s="62" t="s">
        <v>1652</v>
      </c>
      <c r="F754" s="58" t="s">
        <v>616</v>
      </c>
      <c r="G754" s="57">
        <v>1</v>
      </c>
      <c r="H754" s="57">
        <v>234</v>
      </c>
      <c r="I754" s="67">
        <v>234</v>
      </c>
      <c r="J754" s="57">
        <v>1</v>
      </c>
      <c r="K754" s="57"/>
      <c r="L754" s="67" t="s">
        <v>2193</v>
      </c>
      <c r="M754" s="57"/>
      <c r="N754" s="67" t="s">
        <v>2193</v>
      </c>
      <c r="O754" s="57">
        <v>234</v>
      </c>
      <c r="P754" s="57">
        <v>234</v>
      </c>
      <c r="Q754" s="60"/>
    </row>
    <row r="755" spans="1:31" ht="23.25" customHeight="1" x14ac:dyDescent="0.15">
      <c r="B755" s="9" t="s">
        <v>1646</v>
      </c>
      <c r="C755" s="148"/>
      <c r="D755" s="56" t="s">
        <v>1647</v>
      </c>
      <c r="E755" s="62"/>
      <c r="F755" s="58"/>
      <c r="G755" s="57"/>
      <c r="H755" s="57"/>
      <c r="I755" s="67">
        <v>3179</v>
      </c>
      <c r="J755" s="57"/>
      <c r="K755" s="57"/>
      <c r="L755" s="67">
        <v>7801</v>
      </c>
      <c r="M755" s="57"/>
      <c r="N755" s="67">
        <v>0</v>
      </c>
      <c r="O755" s="57" t="s">
        <v>2193</v>
      </c>
      <c r="P755" s="57">
        <v>10980</v>
      </c>
      <c r="Q755" s="60"/>
      <c r="AC755" s="2">
        <f>TRUNC(AE755*옵션!$B$36/100,1)</f>
        <v>234</v>
      </c>
      <c r="AD755" s="2">
        <f>TRUNC(SUM(L749:L753))</f>
        <v>7801</v>
      </c>
      <c r="AE755" s="2">
        <f>TRUNC(SUM(AE749:AE754))</f>
        <v>7801</v>
      </c>
    </row>
    <row r="756" spans="1:31" ht="23.25" customHeight="1" x14ac:dyDescent="0.15">
      <c r="C756" s="148"/>
      <c r="D756" s="56"/>
      <c r="E756" s="62"/>
      <c r="F756" s="58"/>
      <c r="G756" s="57"/>
      <c r="H756" s="57"/>
      <c r="I756" s="67"/>
      <c r="J756" s="57"/>
      <c r="K756" s="57"/>
      <c r="L756" s="67"/>
      <c r="M756" s="57"/>
      <c r="N756" s="67"/>
      <c r="O756" s="57"/>
      <c r="P756" s="57"/>
      <c r="Q756" s="60"/>
    </row>
    <row r="757" spans="1:31" ht="23.25" customHeight="1" x14ac:dyDescent="0.15">
      <c r="A757" s="9" t="s">
        <v>1962</v>
      </c>
      <c r="B757" s="9" t="s">
        <v>1674</v>
      </c>
      <c r="C757" s="148" t="s">
        <v>1963</v>
      </c>
      <c r="D757" s="287" t="s">
        <v>1961</v>
      </c>
      <c r="E757" s="289"/>
      <c r="F757" s="58"/>
      <c r="G757" s="57"/>
      <c r="H757" s="57"/>
      <c r="I757" s="67"/>
      <c r="J757" s="57"/>
      <c r="K757" s="57"/>
      <c r="L757" s="67"/>
      <c r="M757" s="57"/>
      <c r="N757" s="67"/>
      <c r="O757" s="57"/>
      <c r="P757" s="57"/>
      <c r="Q757" s="60"/>
    </row>
    <row r="758" spans="1:31" ht="23.25" customHeight="1" x14ac:dyDescent="0.15">
      <c r="A758" s="9" t="s">
        <v>829</v>
      </c>
      <c r="B758" s="9" t="s">
        <v>1471</v>
      </c>
      <c r="C758" s="148" t="s">
        <v>460</v>
      </c>
      <c r="D758" s="56" t="s">
        <v>461</v>
      </c>
      <c r="E758" s="62" t="s">
        <v>462</v>
      </c>
      <c r="F758" s="58" t="s">
        <v>181</v>
      </c>
      <c r="G758" s="57">
        <v>1</v>
      </c>
      <c r="H758" s="57">
        <v>1324</v>
      </c>
      <c r="I758" s="67">
        <v>1324</v>
      </c>
      <c r="J758" s="57">
        <v>1</v>
      </c>
      <c r="K758" s="57">
        <v>0</v>
      </c>
      <c r="L758" s="67" t="s">
        <v>2193</v>
      </c>
      <c r="M758" s="57">
        <v>0</v>
      </c>
      <c r="N758" s="67" t="s">
        <v>2193</v>
      </c>
      <c r="O758" s="57">
        <v>1324</v>
      </c>
      <c r="P758" s="57">
        <v>1324</v>
      </c>
      <c r="Q758" s="60"/>
    </row>
    <row r="759" spans="1:31" ht="23.25" customHeight="1" x14ac:dyDescent="0.15">
      <c r="A759" s="9" t="s">
        <v>919</v>
      </c>
      <c r="B759" s="9" t="s">
        <v>1471</v>
      </c>
      <c r="C759" s="148" t="s">
        <v>676</v>
      </c>
      <c r="D759" s="56" t="s">
        <v>70</v>
      </c>
      <c r="E759" s="62" t="s">
        <v>677</v>
      </c>
      <c r="F759" s="58" t="s">
        <v>678</v>
      </c>
      <c r="G759" s="57">
        <v>8.5000000000000006E-2</v>
      </c>
      <c r="H759" s="57">
        <v>0</v>
      </c>
      <c r="I759" s="67" t="s">
        <v>2193</v>
      </c>
      <c r="J759" s="57">
        <v>8.5000000000000006E-2</v>
      </c>
      <c r="K759" s="57">
        <v>268915</v>
      </c>
      <c r="L759" s="67">
        <v>22857.7</v>
      </c>
      <c r="M759" s="57">
        <v>0</v>
      </c>
      <c r="N759" s="67" t="s">
        <v>2193</v>
      </c>
      <c r="O759" s="57">
        <v>268915</v>
      </c>
      <c r="P759" s="57">
        <v>22857.7</v>
      </c>
      <c r="Q759" s="60"/>
      <c r="AE759" s="2">
        <f>L759</f>
        <v>22857.7</v>
      </c>
    </row>
    <row r="760" spans="1:31" ht="23.25" customHeight="1" x14ac:dyDescent="0.15">
      <c r="A760" s="9" t="s">
        <v>1649</v>
      </c>
      <c r="B760" s="9" t="s">
        <v>1471</v>
      </c>
      <c r="C760" s="148" t="s">
        <v>1650</v>
      </c>
      <c r="D760" s="56" t="s">
        <v>1651</v>
      </c>
      <c r="E760" s="62" t="s">
        <v>1652</v>
      </c>
      <c r="F760" s="58" t="s">
        <v>616</v>
      </c>
      <c r="G760" s="57">
        <v>1</v>
      </c>
      <c r="H760" s="57">
        <v>685.70000000000073</v>
      </c>
      <c r="I760" s="67">
        <v>685.70000000000073</v>
      </c>
      <c r="J760" s="57">
        <v>1</v>
      </c>
      <c r="K760" s="57"/>
      <c r="L760" s="67" t="s">
        <v>2193</v>
      </c>
      <c r="M760" s="57"/>
      <c r="N760" s="67" t="s">
        <v>2193</v>
      </c>
      <c r="O760" s="57">
        <v>685.70000000000073</v>
      </c>
      <c r="P760" s="57">
        <v>685.70000000000073</v>
      </c>
      <c r="Q760" s="60"/>
    </row>
    <row r="761" spans="1:31" ht="23.25" customHeight="1" x14ac:dyDescent="0.15">
      <c r="B761" s="9" t="s">
        <v>1646</v>
      </c>
      <c r="C761" s="148"/>
      <c r="D761" s="56" t="s">
        <v>1647</v>
      </c>
      <c r="E761" s="62"/>
      <c r="F761" s="58"/>
      <c r="G761" s="57"/>
      <c r="H761" s="57"/>
      <c r="I761" s="67">
        <v>2009</v>
      </c>
      <c r="J761" s="57"/>
      <c r="K761" s="57"/>
      <c r="L761" s="67">
        <v>22857</v>
      </c>
      <c r="M761" s="57"/>
      <c r="N761" s="67">
        <v>0</v>
      </c>
      <c r="O761" s="57" t="s">
        <v>2193</v>
      </c>
      <c r="P761" s="57">
        <v>24866</v>
      </c>
      <c r="Q761" s="60"/>
      <c r="AC761" s="2">
        <f>TRUNC(AE761*옵션!$B$36/100,1)</f>
        <v>685.7</v>
      </c>
      <c r="AD761" s="2">
        <f>TRUNC(SUM(L757:L759))</f>
        <v>22857</v>
      </c>
      <c r="AE761" s="2">
        <f>TRUNC(SUM(AE757:AE760))</f>
        <v>22857</v>
      </c>
    </row>
    <row r="762" spans="1:31" ht="23.25" customHeight="1" x14ac:dyDescent="0.15">
      <c r="C762" s="148"/>
      <c r="D762" s="56"/>
      <c r="E762" s="62"/>
      <c r="F762" s="58"/>
      <c r="G762" s="57"/>
      <c r="H762" s="57"/>
      <c r="I762" s="67"/>
      <c r="J762" s="57"/>
      <c r="K762" s="57"/>
      <c r="L762" s="67"/>
      <c r="M762" s="57"/>
      <c r="N762" s="67"/>
      <c r="O762" s="57"/>
      <c r="P762" s="57"/>
      <c r="Q762" s="60"/>
    </row>
    <row r="763" spans="1:31" ht="23.25" customHeight="1" x14ac:dyDescent="0.15">
      <c r="A763" s="9" t="s">
        <v>1965</v>
      </c>
      <c r="B763" s="9" t="s">
        <v>1674</v>
      </c>
      <c r="C763" s="148" t="s">
        <v>1966</v>
      </c>
      <c r="D763" s="287" t="s">
        <v>1964</v>
      </c>
      <c r="E763" s="289"/>
      <c r="F763" s="58"/>
      <c r="G763" s="57"/>
      <c r="H763" s="57"/>
      <c r="I763" s="67"/>
      <c r="J763" s="57"/>
      <c r="K763" s="57"/>
      <c r="L763" s="67"/>
      <c r="M763" s="57"/>
      <c r="N763" s="67"/>
      <c r="O763" s="57"/>
      <c r="P763" s="57"/>
      <c r="Q763" s="60"/>
    </row>
    <row r="764" spans="1:31" ht="23.25" customHeight="1" x14ac:dyDescent="0.15">
      <c r="A764" s="9" t="s">
        <v>830</v>
      </c>
      <c r="B764" s="9" t="s">
        <v>1474</v>
      </c>
      <c r="C764" s="148" t="s">
        <v>466</v>
      </c>
      <c r="D764" s="56" t="s">
        <v>461</v>
      </c>
      <c r="E764" s="62" t="s">
        <v>467</v>
      </c>
      <c r="F764" s="58" t="s">
        <v>181</v>
      </c>
      <c r="G764" s="57">
        <v>1</v>
      </c>
      <c r="H764" s="57">
        <v>1853</v>
      </c>
      <c r="I764" s="67">
        <v>1853</v>
      </c>
      <c r="J764" s="57">
        <v>1</v>
      </c>
      <c r="K764" s="57">
        <v>0</v>
      </c>
      <c r="L764" s="67" t="s">
        <v>2193</v>
      </c>
      <c r="M764" s="57">
        <v>0</v>
      </c>
      <c r="N764" s="67" t="s">
        <v>2193</v>
      </c>
      <c r="O764" s="57">
        <v>1853</v>
      </c>
      <c r="P764" s="57">
        <v>1853</v>
      </c>
      <c r="Q764" s="60"/>
    </row>
    <row r="765" spans="1:31" ht="23.25" customHeight="1" x14ac:dyDescent="0.15">
      <c r="A765" s="9" t="s">
        <v>919</v>
      </c>
      <c r="B765" s="9" t="s">
        <v>1474</v>
      </c>
      <c r="C765" s="148" t="s">
        <v>676</v>
      </c>
      <c r="D765" s="56" t="s">
        <v>70</v>
      </c>
      <c r="E765" s="62" t="s">
        <v>677</v>
      </c>
      <c r="F765" s="58" t="s">
        <v>678</v>
      </c>
      <c r="G765" s="57">
        <v>8.5000000000000006E-2</v>
      </c>
      <c r="H765" s="57">
        <v>0</v>
      </c>
      <c r="I765" s="67" t="s">
        <v>2193</v>
      </c>
      <c r="J765" s="57">
        <v>8.5000000000000006E-2</v>
      </c>
      <c r="K765" s="57">
        <v>268915</v>
      </c>
      <c r="L765" s="67">
        <v>22857.7</v>
      </c>
      <c r="M765" s="57">
        <v>0</v>
      </c>
      <c r="N765" s="67" t="s">
        <v>2193</v>
      </c>
      <c r="O765" s="57">
        <v>268915</v>
      </c>
      <c r="P765" s="57">
        <v>22857.7</v>
      </c>
      <c r="Q765" s="60"/>
      <c r="AE765" s="2">
        <f>L765</f>
        <v>22857.7</v>
      </c>
    </row>
    <row r="766" spans="1:31" ht="23.25" customHeight="1" x14ac:dyDescent="0.15">
      <c r="A766" s="9" t="s">
        <v>1649</v>
      </c>
      <c r="B766" s="9" t="s">
        <v>1474</v>
      </c>
      <c r="C766" s="148" t="s">
        <v>1650</v>
      </c>
      <c r="D766" s="56" t="s">
        <v>1651</v>
      </c>
      <c r="E766" s="62" t="s">
        <v>1652</v>
      </c>
      <c r="F766" s="58" t="s">
        <v>616</v>
      </c>
      <c r="G766" s="57">
        <v>1</v>
      </c>
      <c r="H766" s="57">
        <v>685.70000000000073</v>
      </c>
      <c r="I766" s="67">
        <v>685.70000000000073</v>
      </c>
      <c r="J766" s="57">
        <v>1</v>
      </c>
      <c r="K766" s="57"/>
      <c r="L766" s="67" t="s">
        <v>2193</v>
      </c>
      <c r="M766" s="57"/>
      <c r="N766" s="67" t="s">
        <v>2193</v>
      </c>
      <c r="O766" s="57">
        <v>685.70000000000073</v>
      </c>
      <c r="P766" s="57">
        <v>685.70000000000073</v>
      </c>
      <c r="Q766" s="60"/>
    </row>
    <row r="767" spans="1:31" ht="23.25" customHeight="1" x14ac:dyDescent="0.15">
      <c r="B767" s="9" t="s">
        <v>1646</v>
      </c>
      <c r="C767" s="148"/>
      <c r="D767" s="56" t="s">
        <v>1647</v>
      </c>
      <c r="E767" s="62"/>
      <c r="F767" s="58"/>
      <c r="G767" s="57"/>
      <c r="H767" s="57"/>
      <c r="I767" s="67">
        <v>2538</v>
      </c>
      <c r="J767" s="57"/>
      <c r="K767" s="57"/>
      <c r="L767" s="67">
        <v>22857</v>
      </c>
      <c r="M767" s="57"/>
      <c r="N767" s="67">
        <v>0</v>
      </c>
      <c r="O767" s="57" t="s">
        <v>2193</v>
      </c>
      <c r="P767" s="57">
        <v>25395</v>
      </c>
      <c r="Q767" s="60"/>
      <c r="AC767" s="2">
        <f>TRUNC(AE767*옵션!$B$36/100,1)</f>
        <v>685.7</v>
      </c>
      <c r="AD767" s="2">
        <f>TRUNC(SUM(L763:L765))</f>
        <v>22857</v>
      </c>
      <c r="AE767" s="2">
        <f>TRUNC(SUM(AE763:AE766))</f>
        <v>22857</v>
      </c>
    </row>
    <row r="768" spans="1:31" ht="23.25" customHeight="1" x14ac:dyDescent="0.15">
      <c r="C768" s="148"/>
      <c r="D768" s="56"/>
      <c r="E768" s="62"/>
      <c r="F768" s="58"/>
      <c r="G768" s="57"/>
      <c r="H768" s="57"/>
      <c r="I768" s="67"/>
      <c r="J768" s="57"/>
      <c r="K768" s="57"/>
      <c r="L768" s="67"/>
      <c r="M768" s="57"/>
      <c r="N768" s="67"/>
      <c r="O768" s="57"/>
      <c r="P768" s="57"/>
      <c r="Q768" s="60"/>
    </row>
    <row r="769" spans="1:31" ht="23.25" customHeight="1" x14ac:dyDescent="0.15">
      <c r="A769" s="9" t="s">
        <v>1968</v>
      </c>
      <c r="B769" s="9" t="s">
        <v>1674</v>
      </c>
      <c r="C769" s="148" t="s">
        <v>1969</v>
      </c>
      <c r="D769" s="287" t="s">
        <v>1967</v>
      </c>
      <c r="E769" s="289"/>
      <c r="F769" s="58"/>
      <c r="G769" s="57"/>
      <c r="H769" s="57"/>
      <c r="I769" s="67"/>
      <c r="J769" s="57"/>
      <c r="K769" s="57"/>
      <c r="L769" s="67"/>
      <c r="M769" s="57"/>
      <c r="N769" s="67"/>
      <c r="O769" s="57"/>
      <c r="P769" s="57"/>
      <c r="Q769" s="60"/>
    </row>
    <row r="770" spans="1:31" ht="23.25" customHeight="1" x14ac:dyDescent="0.15">
      <c r="A770" s="9" t="s">
        <v>831</v>
      </c>
      <c r="B770" s="9" t="s">
        <v>1477</v>
      </c>
      <c r="C770" s="148" t="s">
        <v>468</v>
      </c>
      <c r="D770" s="56" t="s">
        <v>461</v>
      </c>
      <c r="E770" s="62" t="s">
        <v>469</v>
      </c>
      <c r="F770" s="58" t="s">
        <v>181</v>
      </c>
      <c r="G770" s="57">
        <v>1</v>
      </c>
      <c r="H770" s="57">
        <v>2395</v>
      </c>
      <c r="I770" s="67">
        <v>2395</v>
      </c>
      <c r="J770" s="57">
        <v>1</v>
      </c>
      <c r="K770" s="57">
        <v>0</v>
      </c>
      <c r="L770" s="67" t="s">
        <v>2193</v>
      </c>
      <c r="M770" s="57">
        <v>0</v>
      </c>
      <c r="N770" s="67" t="s">
        <v>2193</v>
      </c>
      <c r="O770" s="57">
        <v>2395</v>
      </c>
      <c r="P770" s="57">
        <v>2395</v>
      </c>
      <c r="Q770" s="60"/>
    </row>
    <row r="771" spans="1:31" ht="23.25" customHeight="1" x14ac:dyDescent="0.15">
      <c r="A771" s="9" t="s">
        <v>919</v>
      </c>
      <c r="B771" s="9" t="s">
        <v>1477</v>
      </c>
      <c r="C771" s="148" t="s">
        <v>676</v>
      </c>
      <c r="D771" s="56" t="s">
        <v>70</v>
      </c>
      <c r="E771" s="62" t="s">
        <v>677</v>
      </c>
      <c r="F771" s="58" t="s">
        <v>678</v>
      </c>
      <c r="G771" s="57">
        <v>8.5000000000000006E-2</v>
      </c>
      <c r="H771" s="57">
        <v>0</v>
      </c>
      <c r="I771" s="67" t="s">
        <v>2193</v>
      </c>
      <c r="J771" s="57">
        <v>8.5000000000000006E-2</v>
      </c>
      <c r="K771" s="57">
        <v>268915</v>
      </c>
      <c r="L771" s="67">
        <v>22857.7</v>
      </c>
      <c r="M771" s="57">
        <v>0</v>
      </c>
      <c r="N771" s="67" t="s">
        <v>2193</v>
      </c>
      <c r="O771" s="57">
        <v>268915</v>
      </c>
      <c r="P771" s="57">
        <v>22857.7</v>
      </c>
      <c r="Q771" s="60"/>
      <c r="AE771" s="2">
        <f>L771</f>
        <v>22857.7</v>
      </c>
    </row>
    <row r="772" spans="1:31" ht="23.25" customHeight="1" x14ac:dyDescent="0.15">
      <c r="A772" s="9" t="s">
        <v>1649</v>
      </c>
      <c r="B772" s="9" t="s">
        <v>1477</v>
      </c>
      <c r="C772" s="148" t="s">
        <v>1650</v>
      </c>
      <c r="D772" s="56" t="s">
        <v>1651</v>
      </c>
      <c r="E772" s="62" t="s">
        <v>1652</v>
      </c>
      <c r="F772" s="58" t="s">
        <v>616</v>
      </c>
      <c r="G772" s="57">
        <v>1</v>
      </c>
      <c r="H772" s="57">
        <v>685.70000000000073</v>
      </c>
      <c r="I772" s="67">
        <v>685.70000000000073</v>
      </c>
      <c r="J772" s="57">
        <v>1</v>
      </c>
      <c r="K772" s="57"/>
      <c r="L772" s="67" t="s">
        <v>2193</v>
      </c>
      <c r="M772" s="57"/>
      <c r="N772" s="67" t="s">
        <v>2193</v>
      </c>
      <c r="O772" s="57">
        <v>685.70000000000073</v>
      </c>
      <c r="P772" s="57">
        <v>685.70000000000073</v>
      </c>
      <c r="Q772" s="60"/>
    </row>
    <row r="773" spans="1:31" ht="23.25" customHeight="1" x14ac:dyDescent="0.15">
      <c r="B773" s="9" t="s">
        <v>1646</v>
      </c>
      <c r="C773" s="148"/>
      <c r="D773" s="56" t="s">
        <v>1647</v>
      </c>
      <c r="E773" s="62"/>
      <c r="F773" s="58"/>
      <c r="G773" s="57"/>
      <c r="H773" s="57"/>
      <c r="I773" s="67">
        <v>3080</v>
      </c>
      <c r="J773" s="57"/>
      <c r="K773" s="57"/>
      <c r="L773" s="67">
        <v>22857</v>
      </c>
      <c r="M773" s="57"/>
      <c r="N773" s="67">
        <v>0</v>
      </c>
      <c r="O773" s="57" t="s">
        <v>2193</v>
      </c>
      <c r="P773" s="57">
        <v>25937</v>
      </c>
      <c r="Q773" s="60"/>
      <c r="AC773" s="2">
        <f>TRUNC(AE773*옵션!$B$36/100,1)</f>
        <v>685.7</v>
      </c>
      <c r="AD773" s="2">
        <f>TRUNC(SUM(L769:L771))</f>
        <v>22857</v>
      </c>
      <c r="AE773" s="2">
        <f>TRUNC(SUM(AE769:AE772))</f>
        <v>22857</v>
      </c>
    </row>
    <row r="774" spans="1:31" ht="23.25" customHeight="1" x14ac:dyDescent="0.15">
      <c r="C774" s="148"/>
      <c r="D774" s="56"/>
      <c r="E774" s="62"/>
      <c r="F774" s="58"/>
      <c r="G774" s="57"/>
      <c r="H774" s="57"/>
      <c r="I774" s="67"/>
      <c r="J774" s="57"/>
      <c r="K774" s="57"/>
      <c r="L774" s="67"/>
      <c r="M774" s="57"/>
      <c r="N774" s="67"/>
      <c r="O774" s="57"/>
      <c r="P774" s="57"/>
      <c r="Q774" s="60"/>
    </row>
    <row r="775" spans="1:31" ht="23.25" customHeight="1" x14ac:dyDescent="0.15">
      <c r="A775" s="9" t="s">
        <v>1971</v>
      </c>
      <c r="B775" s="9" t="s">
        <v>1674</v>
      </c>
      <c r="C775" s="148" t="s">
        <v>1972</v>
      </c>
      <c r="D775" s="287" t="s">
        <v>1970</v>
      </c>
      <c r="E775" s="289"/>
      <c r="F775" s="58"/>
      <c r="G775" s="57"/>
      <c r="H775" s="57"/>
      <c r="I775" s="67"/>
      <c r="J775" s="57"/>
      <c r="K775" s="57"/>
      <c r="L775" s="67"/>
      <c r="M775" s="57"/>
      <c r="N775" s="67"/>
      <c r="O775" s="57"/>
      <c r="P775" s="57"/>
      <c r="Q775" s="60"/>
    </row>
    <row r="776" spans="1:31" ht="23.25" customHeight="1" x14ac:dyDescent="0.15">
      <c r="A776" s="9" t="s">
        <v>832</v>
      </c>
      <c r="B776" s="9" t="s">
        <v>1480</v>
      </c>
      <c r="C776" s="148" t="s">
        <v>470</v>
      </c>
      <c r="D776" s="56" t="s">
        <v>461</v>
      </c>
      <c r="E776" s="62" t="s">
        <v>471</v>
      </c>
      <c r="F776" s="58" t="s">
        <v>181</v>
      </c>
      <c r="G776" s="57">
        <v>1</v>
      </c>
      <c r="H776" s="57">
        <v>1570</v>
      </c>
      <c r="I776" s="67">
        <v>1570</v>
      </c>
      <c r="J776" s="57">
        <v>1</v>
      </c>
      <c r="K776" s="57">
        <v>0</v>
      </c>
      <c r="L776" s="67" t="s">
        <v>2193</v>
      </c>
      <c r="M776" s="57">
        <v>0</v>
      </c>
      <c r="N776" s="67" t="s">
        <v>2193</v>
      </c>
      <c r="O776" s="57">
        <v>1570</v>
      </c>
      <c r="P776" s="57">
        <v>1570</v>
      </c>
      <c r="Q776" s="60"/>
    </row>
    <row r="777" spans="1:31" ht="23.25" customHeight="1" x14ac:dyDescent="0.15">
      <c r="A777" s="9" t="s">
        <v>919</v>
      </c>
      <c r="B777" s="9" t="s">
        <v>1480</v>
      </c>
      <c r="C777" s="148" t="s">
        <v>676</v>
      </c>
      <c r="D777" s="56" t="s">
        <v>70</v>
      </c>
      <c r="E777" s="62" t="s">
        <v>677</v>
      </c>
      <c r="F777" s="58" t="s">
        <v>678</v>
      </c>
      <c r="G777" s="57">
        <v>8.5000000000000006E-2</v>
      </c>
      <c r="H777" s="57">
        <v>0</v>
      </c>
      <c r="I777" s="67" t="s">
        <v>2193</v>
      </c>
      <c r="J777" s="57">
        <v>8.5000000000000006E-2</v>
      </c>
      <c r="K777" s="57">
        <v>268915</v>
      </c>
      <c r="L777" s="67">
        <v>22857.7</v>
      </c>
      <c r="M777" s="57">
        <v>0</v>
      </c>
      <c r="N777" s="67" t="s">
        <v>2193</v>
      </c>
      <c r="O777" s="57">
        <v>268915</v>
      </c>
      <c r="P777" s="57">
        <v>22857.7</v>
      </c>
      <c r="Q777" s="60"/>
      <c r="AE777" s="2">
        <f>L777</f>
        <v>22857.7</v>
      </c>
    </row>
    <row r="778" spans="1:31" ht="23.25" customHeight="1" x14ac:dyDescent="0.15">
      <c r="A778" s="9" t="s">
        <v>1649</v>
      </c>
      <c r="B778" s="9" t="s">
        <v>1480</v>
      </c>
      <c r="C778" s="148" t="s">
        <v>1650</v>
      </c>
      <c r="D778" s="56" t="s">
        <v>1651</v>
      </c>
      <c r="E778" s="62" t="s">
        <v>1652</v>
      </c>
      <c r="F778" s="58" t="s">
        <v>616</v>
      </c>
      <c r="G778" s="57">
        <v>1</v>
      </c>
      <c r="H778" s="57">
        <v>685.70000000000073</v>
      </c>
      <c r="I778" s="67">
        <v>685.70000000000073</v>
      </c>
      <c r="J778" s="57">
        <v>1</v>
      </c>
      <c r="K778" s="57"/>
      <c r="L778" s="67" t="s">
        <v>2193</v>
      </c>
      <c r="M778" s="57"/>
      <c r="N778" s="67" t="s">
        <v>2193</v>
      </c>
      <c r="O778" s="57">
        <v>685.70000000000073</v>
      </c>
      <c r="P778" s="57">
        <v>685.70000000000073</v>
      </c>
      <c r="Q778" s="60"/>
    </row>
    <row r="779" spans="1:31" ht="23.25" customHeight="1" x14ac:dyDescent="0.15">
      <c r="B779" s="9" t="s">
        <v>1646</v>
      </c>
      <c r="C779" s="148"/>
      <c r="D779" s="56" t="s">
        <v>1647</v>
      </c>
      <c r="E779" s="62"/>
      <c r="F779" s="58"/>
      <c r="G779" s="57"/>
      <c r="H779" s="57"/>
      <c r="I779" s="67">
        <v>2255</v>
      </c>
      <c r="J779" s="57"/>
      <c r="K779" s="57"/>
      <c r="L779" s="67">
        <v>22857</v>
      </c>
      <c r="M779" s="57"/>
      <c r="N779" s="67">
        <v>0</v>
      </c>
      <c r="O779" s="57" t="s">
        <v>2193</v>
      </c>
      <c r="P779" s="57">
        <v>25112</v>
      </c>
      <c r="Q779" s="60"/>
      <c r="AC779" s="2">
        <f>TRUNC(AE779*옵션!$B$36/100,1)</f>
        <v>685.7</v>
      </c>
      <c r="AD779" s="2">
        <f>TRUNC(SUM(L775:L777))</f>
        <v>22857</v>
      </c>
      <c r="AE779" s="2">
        <f>TRUNC(SUM(AE775:AE778))</f>
        <v>22857</v>
      </c>
    </row>
    <row r="780" spans="1:31" ht="23.25" customHeight="1" x14ac:dyDescent="0.15">
      <c r="C780" s="148"/>
      <c r="D780" s="56"/>
      <c r="E780" s="62"/>
      <c r="F780" s="58"/>
      <c r="G780" s="57"/>
      <c r="H780" s="57"/>
      <c r="I780" s="67"/>
      <c r="J780" s="57"/>
      <c r="K780" s="57"/>
      <c r="L780" s="67"/>
      <c r="M780" s="57"/>
      <c r="N780" s="67"/>
      <c r="O780" s="57"/>
      <c r="P780" s="57"/>
      <c r="Q780" s="60"/>
    </row>
    <row r="781" spans="1:31" ht="23.25" customHeight="1" x14ac:dyDescent="0.15">
      <c r="A781" s="9" t="s">
        <v>1974</v>
      </c>
      <c r="B781" s="9" t="s">
        <v>1674</v>
      </c>
      <c r="C781" s="148" t="s">
        <v>1975</v>
      </c>
      <c r="D781" s="287" t="s">
        <v>1973</v>
      </c>
      <c r="E781" s="289"/>
      <c r="F781" s="58"/>
      <c r="G781" s="57"/>
      <c r="H781" s="57"/>
      <c r="I781" s="67"/>
      <c r="J781" s="57"/>
      <c r="K781" s="57"/>
      <c r="L781" s="67"/>
      <c r="M781" s="57"/>
      <c r="N781" s="67"/>
      <c r="O781" s="57"/>
      <c r="P781" s="57"/>
      <c r="Q781" s="60"/>
    </row>
    <row r="782" spans="1:31" ht="23.25" customHeight="1" x14ac:dyDescent="0.15">
      <c r="A782" s="9" t="s">
        <v>833</v>
      </c>
      <c r="B782" s="9" t="s">
        <v>1483</v>
      </c>
      <c r="C782" s="148" t="s">
        <v>472</v>
      </c>
      <c r="D782" s="56" t="s">
        <v>461</v>
      </c>
      <c r="E782" s="62" t="s">
        <v>473</v>
      </c>
      <c r="F782" s="58" t="s">
        <v>181</v>
      </c>
      <c r="G782" s="57">
        <v>1</v>
      </c>
      <c r="H782" s="57">
        <v>2355</v>
      </c>
      <c r="I782" s="67">
        <v>2355</v>
      </c>
      <c r="J782" s="57">
        <v>1</v>
      </c>
      <c r="K782" s="57">
        <v>0</v>
      </c>
      <c r="L782" s="67" t="s">
        <v>2193</v>
      </c>
      <c r="M782" s="57">
        <v>0</v>
      </c>
      <c r="N782" s="67" t="s">
        <v>2193</v>
      </c>
      <c r="O782" s="57">
        <v>2355</v>
      </c>
      <c r="P782" s="57">
        <v>2355</v>
      </c>
      <c r="Q782" s="60"/>
    </row>
    <row r="783" spans="1:31" ht="23.25" customHeight="1" x14ac:dyDescent="0.15">
      <c r="A783" s="9" t="s">
        <v>919</v>
      </c>
      <c r="B783" s="9" t="s">
        <v>1483</v>
      </c>
      <c r="C783" s="148" t="s">
        <v>676</v>
      </c>
      <c r="D783" s="56" t="s">
        <v>70</v>
      </c>
      <c r="E783" s="62" t="s">
        <v>677</v>
      </c>
      <c r="F783" s="58" t="s">
        <v>678</v>
      </c>
      <c r="G783" s="57">
        <v>8.5000000000000006E-2</v>
      </c>
      <c r="H783" s="57">
        <v>0</v>
      </c>
      <c r="I783" s="67" t="s">
        <v>2193</v>
      </c>
      <c r="J783" s="57">
        <v>8.5000000000000006E-2</v>
      </c>
      <c r="K783" s="57">
        <v>268915</v>
      </c>
      <c r="L783" s="67">
        <v>22857.7</v>
      </c>
      <c r="M783" s="57">
        <v>0</v>
      </c>
      <c r="N783" s="67" t="s">
        <v>2193</v>
      </c>
      <c r="O783" s="57">
        <v>268915</v>
      </c>
      <c r="P783" s="57">
        <v>22857.7</v>
      </c>
      <c r="Q783" s="60"/>
      <c r="AE783" s="2">
        <f>L783</f>
        <v>22857.7</v>
      </c>
    </row>
    <row r="784" spans="1:31" ht="23.25" customHeight="1" x14ac:dyDescent="0.15">
      <c r="A784" s="9" t="s">
        <v>1649</v>
      </c>
      <c r="B784" s="9" t="s">
        <v>1483</v>
      </c>
      <c r="C784" s="148" t="s">
        <v>1650</v>
      </c>
      <c r="D784" s="56" t="s">
        <v>1651</v>
      </c>
      <c r="E784" s="62" t="s">
        <v>1652</v>
      </c>
      <c r="F784" s="58" t="s">
        <v>616</v>
      </c>
      <c r="G784" s="57">
        <v>1</v>
      </c>
      <c r="H784" s="57">
        <v>685.70000000000073</v>
      </c>
      <c r="I784" s="67">
        <v>685.70000000000073</v>
      </c>
      <c r="J784" s="57">
        <v>1</v>
      </c>
      <c r="K784" s="57"/>
      <c r="L784" s="67" t="s">
        <v>2193</v>
      </c>
      <c r="M784" s="57"/>
      <c r="N784" s="67" t="s">
        <v>2193</v>
      </c>
      <c r="O784" s="57">
        <v>685.70000000000073</v>
      </c>
      <c r="P784" s="57">
        <v>685.70000000000073</v>
      </c>
      <c r="Q784" s="60"/>
    </row>
    <row r="785" spans="1:31" ht="23.25" customHeight="1" x14ac:dyDescent="0.15">
      <c r="B785" s="9" t="s">
        <v>1646</v>
      </c>
      <c r="C785" s="148"/>
      <c r="D785" s="56" t="s">
        <v>1647</v>
      </c>
      <c r="E785" s="62"/>
      <c r="F785" s="58"/>
      <c r="G785" s="57"/>
      <c r="H785" s="57"/>
      <c r="I785" s="67">
        <v>3040</v>
      </c>
      <c r="J785" s="57"/>
      <c r="K785" s="57"/>
      <c r="L785" s="67">
        <v>22857</v>
      </c>
      <c r="M785" s="57"/>
      <c r="N785" s="67">
        <v>0</v>
      </c>
      <c r="O785" s="57" t="s">
        <v>2193</v>
      </c>
      <c r="P785" s="57">
        <v>25897</v>
      </c>
      <c r="Q785" s="60"/>
      <c r="AC785" s="2">
        <f>TRUNC(AE785*옵션!$B$36/100,1)</f>
        <v>685.7</v>
      </c>
      <c r="AD785" s="2">
        <f>TRUNC(SUM(L781:L783))</f>
        <v>22857</v>
      </c>
      <c r="AE785" s="2">
        <f>TRUNC(SUM(AE781:AE784))</f>
        <v>22857</v>
      </c>
    </row>
    <row r="786" spans="1:31" ht="23.25" customHeight="1" x14ac:dyDescent="0.15">
      <c r="C786" s="148"/>
      <c r="D786" s="56"/>
      <c r="E786" s="62"/>
      <c r="F786" s="58"/>
      <c r="G786" s="57"/>
      <c r="H786" s="57"/>
      <c r="I786" s="67"/>
      <c r="J786" s="57"/>
      <c r="K786" s="57"/>
      <c r="L786" s="67"/>
      <c r="M786" s="57"/>
      <c r="N786" s="67"/>
      <c r="O786" s="57"/>
      <c r="P786" s="57"/>
      <c r="Q786" s="60"/>
    </row>
    <row r="787" spans="1:31" ht="23.25" customHeight="1" x14ac:dyDescent="0.15">
      <c r="A787" s="9" t="s">
        <v>1977</v>
      </c>
      <c r="B787" s="9" t="s">
        <v>1674</v>
      </c>
      <c r="C787" s="148" t="s">
        <v>1978</v>
      </c>
      <c r="D787" s="287" t="s">
        <v>1976</v>
      </c>
      <c r="E787" s="289"/>
      <c r="F787" s="58"/>
      <c r="G787" s="57"/>
      <c r="H787" s="57"/>
      <c r="I787" s="67"/>
      <c r="J787" s="57"/>
      <c r="K787" s="57"/>
      <c r="L787" s="67"/>
      <c r="M787" s="57"/>
      <c r="N787" s="67"/>
      <c r="O787" s="57"/>
      <c r="P787" s="57"/>
      <c r="Q787" s="60"/>
    </row>
    <row r="788" spans="1:31" ht="23.25" customHeight="1" x14ac:dyDescent="0.15">
      <c r="A788" s="9" t="s">
        <v>834</v>
      </c>
      <c r="B788" s="9" t="s">
        <v>1486</v>
      </c>
      <c r="C788" s="148" t="s">
        <v>474</v>
      </c>
      <c r="D788" s="56" t="s">
        <v>475</v>
      </c>
      <c r="E788" s="62" t="s">
        <v>476</v>
      </c>
      <c r="F788" s="58" t="s">
        <v>181</v>
      </c>
      <c r="G788" s="57">
        <v>1</v>
      </c>
      <c r="H788" s="57">
        <v>935</v>
      </c>
      <c r="I788" s="67">
        <v>935</v>
      </c>
      <c r="J788" s="57">
        <v>1</v>
      </c>
      <c r="K788" s="57">
        <v>0</v>
      </c>
      <c r="L788" s="67" t="s">
        <v>2193</v>
      </c>
      <c r="M788" s="57">
        <v>0</v>
      </c>
      <c r="N788" s="67" t="s">
        <v>2193</v>
      </c>
      <c r="O788" s="57">
        <v>935</v>
      </c>
      <c r="P788" s="57">
        <v>935</v>
      </c>
      <c r="Q788" s="60"/>
    </row>
    <row r="789" spans="1:31" ht="23.25" customHeight="1" x14ac:dyDescent="0.15">
      <c r="A789" s="9" t="s">
        <v>919</v>
      </c>
      <c r="B789" s="9" t="s">
        <v>1486</v>
      </c>
      <c r="C789" s="148" t="s">
        <v>676</v>
      </c>
      <c r="D789" s="56" t="s">
        <v>70</v>
      </c>
      <c r="E789" s="62" t="s">
        <v>677</v>
      </c>
      <c r="F789" s="58" t="s">
        <v>678</v>
      </c>
      <c r="G789" s="57">
        <v>0.08</v>
      </c>
      <c r="H789" s="57">
        <v>0</v>
      </c>
      <c r="I789" s="67" t="s">
        <v>2193</v>
      </c>
      <c r="J789" s="57">
        <v>0.08</v>
      </c>
      <c r="K789" s="57">
        <v>268915</v>
      </c>
      <c r="L789" s="67">
        <v>21513.200000000001</v>
      </c>
      <c r="M789" s="57">
        <v>0</v>
      </c>
      <c r="N789" s="67" t="s">
        <v>2193</v>
      </c>
      <c r="O789" s="57">
        <v>268915</v>
      </c>
      <c r="P789" s="57">
        <v>21513.200000000001</v>
      </c>
      <c r="Q789" s="60"/>
      <c r="AE789" s="2">
        <f>L789</f>
        <v>21513.200000000001</v>
      </c>
    </row>
    <row r="790" spans="1:31" ht="23.25" customHeight="1" x14ac:dyDescent="0.15">
      <c r="A790" s="9" t="s">
        <v>1649</v>
      </c>
      <c r="B790" s="9" t="s">
        <v>1486</v>
      </c>
      <c r="C790" s="148" t="s">
        <v>1650</v>
      </c>
      <c r="D790" s="56" t="s">
        <v>1651</v>
      </c>
      <c r="E790" s="62" t="s">
        <v>1652</v>
      </c>
      <c r="F790" s="58" t="s">
        <v>616</v>
      </c>
      <c r="G790" s="57">
        <v>1</v>
      </c>
      <c r="H790" s="57">
        <v>645.29999999999927</v>
      </c>
      <c r="I790" s="67">
        <v>645.29999999999927</v>
      </c>
      <c r="J790" s="57">
        <v>1</v>
      </c>
      <c r="K790" s="57"/>
      <c r="L790" s="67" t="s">
        <v>2193</v>
      </c>
      <c r="M790" s="57"/>
      <c r="N790" s="67" t="s">
        <v>2193</v>
      </c>
      <c r="O790" s="57">
        <v>645.29999999999927</v>
      </c>
      <c r="P790" s="57">
        <v>645.29999999999927</v>
      </c>
      <c r="Q790" s="60"/>
    </row>
    <row r="791" spans="1:31" ht="23.25" customHeight="1" x14ac:dyDescent="0.15">
      <c r="B791" s="9" t="s">
        <v>1646</v>
      </c>
      <c r="C791" s="148"/>
      <c r="D791" s="56" t="s">
        <v>1647</v>
      </c>
      <c r="E791" s="62"/>
      <c r="F791" s="58"/>
      <c r="G791" s="57"/>
      <c r="H791" s="57"/>
      <c r="I791" s="67">
        <v>1580</v>
      </c>
      <c r="J791" s="57"/>
      <c r="K791" s="57"/>
      <c r="L791" s="67">
        <v>21513</v>
      </c>
      <c r="M791" s="57"/>
      <c r="N791" s="67">
        <v>0</v>
      </c>
      <c r="O791" s="57" t="s">
        <v>2193</v>
      </c>
      <c r="P791" s="57">
        <v>23093</v>
      </c>
      <c r="Q791" s="60"/>
      <c r="AC791" s="2">
        <f>TRUNC(AE791*옵션!$B$36/100,1)</f>
        <v>645.29999999999995</v>
      </c>
      <c r="AD791" s="2">
        <f>TRUNC(SUM(L787:L789))</f>
        <v>21513</v>
      </c>
      <c r="AE791" s="2">
        <f>TRUNC(SUM(AE787:AE790))</f>
        <v>21513</v>
      </c>
    </row>
    <row r="792" spans="1:31" ht="23.25" customHeight="1" x14ac:dyDescent="0.15">
      <c r="C792" s="148"/>
      <c r="D792" s="56"/>
      <c r="E792" s="62"/>
      <c r="F792" s="58"/>
      <c r="G792" s="57"/>
      <c r="H792" s="57"/>
      <c r="I792" s="67"/>
      <c r="J792" s="57"/>
      <c r="K792" s="57"/>
      <c r="L792" s="67"/>
      <c r="M792" s="57"/>
      <c r="N792" s="67"/>
      <c r="O792" s="57"/>
      <c r="P792" s="57"/>
      <c r="Q792" s="60"/>
    </row>
    <row r="793" spans="1:31" ht="23.25" customHeight="1" x14ac:dyDescent="0.15">
      <c r="A793" s="9" t="s">
        <v>1980</v>
      </c>
      <c r="B793" s="9" t="s">
        <v>1674</v>
      </c>
      <c r="C793" s="148" t="s">
        <v>1981</v>
      </c>
      <c r="D793" s="287" t="s">
        <v>1979</v>
      </c>
      <c r="E793" s="289"/>
      <c r="F793" s="58"/>
      <c r="G793" s="57"/>
      <c r="H793" s="57"/>
      <c r="I793" s="67"/>
      <c r="J793" s="57"/>
      <c r="K793" s="57"/>
      <c r="L793" s="67"/>
      <c r="M793" s="57"/>
      <c r="N793" s="67"/>
      <c r="O793" s="57"/>
      <c r="P793" s="57"/>
      <c r="Q793" s="60"/>
    </row>
    <row r="794" spans="1:31" ht="23.25" customHeight="1" x14ac:dyDescent="0.15">
      <c r="A794" s="9" t="s">
        <v>835</v>
      </c>
      <c r="B794" s="9" t="s">
        <v>1489</v>
      </c>
      <c r="C794" s="148" t="s">
        <v>479</v>
      </c>
      <c r="D794" s="56" t="s">
        <v>475</v>
      </c>
      <c r="E794" s="62" t="s">
        <v>480</v>
      </c>
      <c r="F794" s="58" t="s">
        <v>181</v>
      </c>
      <c r="G794" s="57">
        <v>1</v>
      </c>
      <c r="H794" s="57">
        <v>1385</v>
      </c>
      <c r="I794" s="67">
        <v>1385</v>
      </c>
      <c r="J794" s="57">
        <v>1</v>
      </c>
      <c r="K794" s="57">
        <v>0</v>
      </c>
      <c r="L794" s="67" t="s">
        <v>2193</v>
      </c>
      <c r="M794" s="57">
        <v>0</v>
      </c>
      <c r="N794" s="67" t="s">
        <v>2193</v>
      </c>
      <c r="O794" s="57">
        <v>1385</v>
      </c>
      <c r="P794" s="57">
        <v>1385</v>
      </c>
      <c r="Q794" s="60"/>
    </row>
    <row r="795" spans="1:31" ht="23.25" customHeight="1" x14ac:dyDescent="0.15">
      <c r="A795" s="9" t="s">
        <v>919</v>
      </c>
      <c r="B795" s="9" t="s">
        <v>1489</v>
      </c>
      <c r="C795" s="148" t="s">
        <v>676</v>
      </c>
      <c r="D795" s="56" t="s">
        <v>70</v>
      </c>
      <c r="E795" s="62" t="s">
        <v>677</v>
      </c>
      <c r="F795" s="58" t="s">
        <v>678</v>
      </c>
      <c r="G795" s="57">
        <v>0.08</v>
      </c>
      <c r="H795" s="57">
        <v>0</v>
      </c>
      <c r="I795" s="67" t="s">
        <v>2193</v>
      </c>
      <c r="J795" s="57">
        <v>0.08</v>
      </c>
      <c r="K795" s="57">
        <v>268915</v>
      </c>
      <c r="L795" s="67">
        <v>21513.200000000001</v>
      </c>
      <c r="M795" s="57">
        <v>0</v>
      </c>
      <c r="N795" s="67" t="s">
        <v>2193</v>
      </c>
      <c r="O795" s="57">
        <v>268915</v>
      </c>
      <c r="P795" s="57">
        <v>21513.200000000001</v>
      </c>
      <c r="Q795" s="60"/>
      <c r="AE795" s="2">
        <f>L795</f>
        <v>21513.200000000001</v>
      </c>
    </row>
    <row r="796" spans="1:31" ht="23.25" customHeight="1" x14ac:dyDescent="0.15">
      <c r="A796" s="9" t="s">
        <v>1649</v>
      </c>
      <c r="B796" s="9" t="s">
        <v>1489</v>
      </c>
      <c r="C796" s="148" t="s">
        <v>1650</v>
      </c>
      <c r="D796" s="56" t="s">
        <v>1651</v>
      </c>
      <c r="E796" s="62" t="s">
        <v>1652</v>
      </c>
      <c r="F796" s="58" t="s">
        <v>616</v>
      </c>
      <c r="G796" s="57">
        <v>1</v>
      </c>
      <c r="H796" s="57">
        <v>645.29999999999927</v>
      </c>
      <c r="I796" s="67">
        <v>645.29999999999927</v>
      </c>
      <c r="J796" s="57">
        <v>1</v>
      </c>
      <c r="K796" s="57"/>
      <c r="L796" s="67" t="s">
        <v>2193</v>
      </c>
      <c r="M796" s="57"/>
      <c r="N796" s="67" t="s">
        <v>2193</v>
      </c>
      <c r="O796" s="57">
        <v>645.29999999999927</v>
      </c>
      <c r="P796" s="57">
        <v>645.29999999999927</v>
      </c>
      <c r="Q796" s="60"/>
    </row>
    <row r="797" spans="1:31" ht="23.25" customHeight="1" x14ac:dyDescent="0.15">
      <c r="B797" s="9" t="s">
        <v>1646</v>
      </c>
      <c r="C797" s="148"/>
      <c r="D797" s="56" t="s">
        <v>1647</v>
      </c>
      <c r="E797" s="62"/>
      <c r="F797" s="58"/>
      <c r="G797" s="57"/>
      <c r="H797" s="57"/>
      <c r="I797" s="67">
        <v>2030</v>
      </c>
      <c r="J797" s="57"/>
      <c r="K797" s="57"/>
      <c r="L797" s="67">
        <v>21513</v>
      </c>
      <c r="M797" s="57"/>
      <c r="N797" s="67">
        <v>0</v>
      </c>
      <c r="O797" s="57" t="s">
        <v>2193</v>
      </c>
      <c r="P797" s="57">
        <v>23543</v>
      </c>
      <c r="Q797" s="60"/>
      <c r="AC797" s="2">
        <f>TRUNC(AE797*옵션!$B$36/100,1)</f>
        <v>645.29999999999995</v>
      </c>
      <c r="AD797" s="2">
        <f>TRUNC(SUM(L793:L795))</f>
        <v>21513</v>
      </c>
      <c r="AE797" s="2">
        <f>TRUNC(SUM(AE793:AE796))</f>
        <v>21513</v>
      </c>
    </row>
    <row r="798" spans="1:31" ht="23.25" customHeight="1" x14ac:dyDescent="0.15">
      <c r="C798" s="148"/>
      <c r="D798" s="56"/>
      <c r="E798" s="62"/>
      <c r="F798" s="58"/>
      <c r="G798" s="57"/>
      <c r="H798" s="57"/>
      <c r="I798" s="67"/>
      <c r="J798" s="57"/>
      <c r="K798" s="57"/>
      <c r="L798" s="67"/>
      <c r="M798" s="57"/>
      <c r="N798" s="67"/>
      <c r="O798" s="57"/>
      <c r="P798" s="57"/>
      <c r="Q798" s="60"/>
    </row>
    <row r="799" spans="1:31" ht="23.25" customHeight="1" x14ac:dyDescent="0.15">
      <c r="A799" s="9" t="s">
        <v>1983</v>
      </c>
      <c r="B799" s="9" t="s">
        <v>1674</v>
      </c>
      <c r="C799" s="148" t="s">
        <v>1984</v>
      </c>
      <c r="D799" s="287" t="s">
        <v>1982</v>
      </c>
      <c r="E799" s="289"/>
      <c r="F799" s="58"/>
      <c r="G799" s="57"/>
      <c r="H799" s="57"/>
      <c r="I799" s="67"/>
      <c r="J799" s="57"/>
      <c r="K799" s="57"/>
      <c r="L799" s="67"/>
      <c r="M799" s="57"/>
      <c r="N799" s="67"/>
      <c r="O799" s="57"/>
      <c r="P799" s="57"/>
      <c r="Q799" s="60"/>
    </row>
    <row r="800" spans="1:31" ht="23.25" customHeight="1" x14ac:dyDescent="0.15">
      <c r="A800" s="9" t="s">
        <v>836</v>
      </c>
      <c r="B800" s="9" t="s">
        <v>1492</v>
      </c>
      <c r="C800" s="148" t="s">
        <v>481</v>
      </c>
      <c r="D800" s="56" t="s">
        <v>482</v>
      </c>
      <c r="E800" s="62" t="s">
        <v>476</v>
      </c>
      <c r="F800" s="58" t="s">
        <v>181</v>
      </c>
      <c r="G800" s="57">
        <v>1</v>
      </c>
      <c r="H800" s="57">
        <v>2037</v>
      </c>
      <c r="I800" s="67">
        <v>2037</v>
      </c>
      <c r="J800" s="57">
        <v>1</v>
      </c>
      <c r="K800" s="57">
        <v>0</v>
      </c>
      <c r="L800" s="67" t="s">
        <v>2193</v>
      </c>
      <c r="M800" s="57">
        <v>0</v>
      </c>
      <c r="N800" s="67" t="s">
        <v>2193</v>
      </c>
      <c r="O800" s="57">
        <v>2037</v>
      </c>
      <c r="P800" s="57">
        <v>2037</v>
      </c>
      <c r="Q800" s="60"/>
    </row>
    <row r="801" spans="1:31" ht="23.25" customHeight="1" x14ac:dyDescent="0.15">
      <c r="A801" s="9" t="s">
        <v>919</v>
      </c>
      <c r="B801" s="9" t="s">
        <v>1492</v>
      </c>
      <c r="C801" s="148" t="s">
        <v>676</v>
      </c>
      <c r="D801" s="56" t="s">
        <v>70</v>
      </c>
      <c r="E801" s="62" t="s">
        <v>677</v>
      </c>
      <c r="F801" s="58" t="s">
        <v>678</v>
      </c>
      <c r="G801" s="57">
        <v>0.08</v>
      </c>
      <c r="H801" s="57">
        <v>0</v>
      </c>
      <c r="I801" s="67" t="s">
        <v>2193</v>
      </c>
      <c r="J801" s="57">
        <v>0.08</v>
      </c>
      <c r="K801" s="57">
        <v>268915</v>
      </c>
      <c r="L801" s="67">
        <v>21513.200000000001</v>
      </c>
      <c r="M801" s="57">
        <v>0</v>
      </c>
      <c r="N801" s="67" t="s">
        <v>2193</v>
      </c>
      <c r="O801" s="57">
        <v>268915</v>
      </c>
      <c r="P801" s="57">
        <v>21513.200000000001</v>
      </c>
      <c r="Q801" s="60"/>
      <c r="AE801" s="2">
        <f>L801</f>
        <v>21513.200000000001</v>
      </c>
    </row>
    <row r="802" spans="1:31" ht="23.25" customHeight="1" x14ac:dyDescent="0.15">
      <c r="A802" s="9" t="s">
        <v>1649</v>
      </c>
      <c r="B802" s="9" t="s">
        <v>1492</v>
      </c>
      <c r="C802" s="148" t="s">
        <v>1650</v>
      </c>
      <c r="D802" s="56" t="s">
        <v>1651</v>
      </c>
      <c r="E802" s="62" t="s">
        <v>1652</v>
      </c>
      <c r="F802" s="58" t="s">
        <v>616</v>
      </c>
      <c r="G802" s="57">
        <v>1</v>
      </c>
      <c r="H802" s="57">
        <v>645.29999999999927</v>
      </c>
      <c r="I802" s="67">
        <v>645.29999999999927</v>
      </c>
      <c r="J802" s="57">
        <v>1</v>
      </c>
      <c r="K802" s="57"/>
      <c r="L802" s="67" t="s">
        <v>2193</v>
      </c>
      <c r="M802" s="57"/>
      <c r="N802" s="67" t="s">
        <v>2193</v>
      </c>
      <c r="O802" s="57">
        <v>645.29999999999927</v>
      </c>
      <c r="P802" s="57">
        <v>645.29999999999927</v>
      </c>
      <c r="Q802" s="60"/>
    </row>
    <row r="803" spans="1:31" ht="23.25" customHeight="1" x14ac:dyDescent="0.15">
      <c r="B803" s="9" t="s">
        <v>1646</v>
      </c>
      <c r="C803" s="148"/>
      <c r="D803" s="56" t="s">
        <v>1647</v>
      </c>
      <c r="E803" s="62"/>
      <c r="F803" s="58"/>
      <c r="G803" s="57"/>
      <c r="H803" s="57"/>
      <c r="I803" s="67">
        <v>2682</v>
      </c>
      <c r="J803" s="57"/>
      <c r="K803" s="57"/>
      <c r="L803" s="67">
        <v>21513</v>
      </c>
      <c r="M803" s="57"/>
      <c r="N803" s="67">
        <v>0</v>
      </c>
      <c r="O803" s="57" t="s">
        <v>2193</v>
      </c>
      <c r="P803" s="57">
        <v>24195</v>
      </c>
      <c r="Q803" s="60"/>
      <c r="AC803" s="2">
        <f>TRUNC(AE803*옵션!$B$36/100,1)</f>
        <v>645.29999999999995</v>
      </c>
      <c r="AD803" s="2">
        <f>TRUNC(SUM(L799:L801))</f>
        <v>21513</v>
      </c>
      <c r="AE803" s="2">
        <f>TRUNC(SUM(AE799:AE802))</f>
        <v>21513</v>
      </c>
    </row>
    <row r="804" spans="1:31" ht="23.25" customHeight="1" x14ac:dyDescent="0.15">
      <c r="C804" s="148"/>
      <c r="D804" s="56"/>
      <c r="E804" s="62"/>
      <c r="F804" s="58"/>
      <c r="G804" s="57"/>
      <c r="H804" s="57"/>
      <c r="I804" s="67"/>
      <c r="J804" s="57"/>
      <c r="K804" s="57"/>
      <c r="L804" s="67"/>
      <c r="M804" s="57"/>
      <c r="N804" s="67"/>
      <c r="O804" s="57"/>
      <c r="P804" s="57"/>
      <c r="Q804" s="60"/>
    </row>
    <row r="805" spans="1:31" ht="23.25" customHeight="1" x14ac:dyDescent="0.15">
      <c r="A805" s="9" t="s">
        <v>1986</v>
      </c>
      <c r="B805" s="9" t="s">
        <v>1674</v>
      </c>
      <c r="C805" s="148" t="s">
        <v>1987</v>
      </c>
      <c r="D805" s="287" t="s">
        <v>1985</v>
      </c>
      <c r="E805" s="289"/>
      <c r="F805" s="58"/>
      <c r="G805" s="57"/>
      <c r="H805" s="57"/>
      <c r="I805" s="67"/>
      <c r="J805" s="57"/>
      <c r="K805" s="57"/>
      <c r="L805" s="67"/>
      <c r="M805" s="57"/>
      <c r="N805" s="67"/>
      <c r="O805" s="57"/>
      <c r="P805" s="57"/>
      <c r="Q805" s="60"/>
    </row>
    <row r="806" spans="1:31" ht="23.25" customHeight="1" x14ac:dyDescent="0.15">
      <c r="A806" s="9" t="s">
        <v>837</v>
      </c>
      <c r="B806" s="9" t="s">
        <v>1495</v>
      </c>
      <c r="C806" s="148" t="s">
        <v>483</v>
      </c>
      <c r="D806" s="56" t="s">
        <v>482</v>
      </c>
      <c r="E806" s="62" t="s">
        <v>480</v>
      </c>
      <c r="F806" s="58" t="s">
        <v>181</v>
      </c>
      <c r="G806" s="57">
        <v>1</v>
      </c>
      <c r="H806" s="57">
        <v>2123</v>
      </c>
      <c r="I806" s="67">
        <v>2123</v>
      </c>
      <c r="J806" s="57">
        <v>1</v>
      </c>
      <c r="K806" s="57">
        <v>0</v>
      </c>
      <c r="L806" s="67" t="s">
        <v>2193</v>
      </c>
      <c r="M806" s="57">
        <v>0</v>
      </c>
      <c r="N806" s="67" t="s">
        <v>2193</v>
      </c>
      <c r="O806" s="57">
        <v>2123</v>
      </c>
      <c r="P806" s="57">
        <v>2123</v>
      </c>
      <c r="Q806" s="60"/>
    </row>
    <row r="807" spans="1:31" ht="23.25" customHeight="1" x14ac:dyDescent="0.15">
      <c r="A807" s="9" t="s">
        <v>919</v>
      </c>
      <c r="B807" s="9" t="s">
        <v>1495</v>
      </c>
      <c r="C807" s="148" t="s">
        <v>676</v>
      </c>
      <c r="D807" s="56" t="s">
        <v>70</v>
      </c>
      <c r="E807" s="62" t="s">
        <v>677</v>
      </c>
      <c r="F807" s="58" t="s">
        <v>678</v>
      </c>
      <c r="G807" s="57">
        <v>0.08</v>
      </c>
      <c r="H807" s="57">
        <v>0</v>
      </c>
      <c r="I807" s="67" t="s">
        <v>2193</v>
      </c>
      <c r="J807" s="57">
        <v>0.08</v>
      </c>
      <c r="K807" s="57">
        <v>268915</v>
      </c>
      <c r="L807" s="67">
        <v>21513.200000000001</v>
      </c>
      <c r="M807" s="57">
        <v>0</v>
      </c>
      <c r="N807" s="67" t="s">
        <v>2193</v>
      </c>
      <c r="O807" s="57">
        <v>268915</v>
      </c>
      <c r="P807" s="57">
        <v>21513.200000000001</v>
      </c>
      <c r="Q807" s="60"/>
      <c r="AE807" s="2">
        <f>L807</f>
        <v>21513.200000000001</v>
      </c>
    </row>
    <row r="808" spans="1:31" ht="23.25" customHeight="1" x14ac:dyDescent="0.15">
      <c r="A808" s="9" t="s">
        <v>1649</v>
      </c>
      <c r="B808" s="9" t="s">
        <v>1495</v>
      </c>
      <c r="C808" s="148" t="s">
        <v>1650</v>
      </c>
      <c r="D808" s="56" t="s">
        <v>1651</v>
      </c>
      <c r="E808" s="62" t="s">
        <v>1652</v>
      </c>
      <c r="F808" s="58" t="s">
        <v>616</v>
      </c>
      <c r="G808" s="57">
        <v>1</v>
      </c>
      <c r="H808" s="57">
        <v>645.29999999999927</v>
      </c>
      <c r="I808" s="67">
        <v>645.29999999999927</v>
      </c>
      <c r="J808" s="57">
        <v>1</v>
      </c>
      <c r="K808" s="57"/>
      <c r="L808" s="67" t="s">
        <v>2193</v>
      </c>
      <c r="M808" s="57"/>
      <c r="N808" s="67" t="s">
        <v>2193</v>
      </c>
      <c r="O808" s="57">
        <v>645.29999999999927</v>
      </c>
      <c r="P808" s="57">
        <v>645.29999999999927</v>
      </c>
      <c r="Q808" s="60"/>
    </row>
    <row r="809" spans="1:31" ht="23.25" customHeight="1" x14ac:dyDescent="0.15">
      <c r="B809" s="9" t="s">
        <v>1646</v>
      </c>
      <c r="C809" s="148"/>
      <c r="D809" s="56" t="s">
        <v>1647</v>
      </c>
      <c r="E809" s="62"/>
      <c r="F809" s="58"/>
      <c r="G809" s="57"/>
      <c r="H809" s="57"/>
      <c r="I809" s="67">
        <v>2768</v>
      </c>
      <c r="J809" s="57"/>
      <c r="K809" s="57"/>
      <c r="L809" s="67">
        <v>21513</v>
      </c>
      <c r="M809" s="57"/>
      <c r="N809" s="67">
        <v>0</v>
      </c>
      <c r="O809" s="57" t="s">
        <v>2193</v>
      </c>
      <c r="P809" s="57">
        <v>24281</v>
      </c>
      <c r="Q809" s="60"/>
      <c r="AC809" s="2">
        <f>TRUNC(AE809*옵션!$B$36/100,1)</f>
        <v>645.29999999999995</v>
      </c>
      <c r="AD809" s="2">
        <f>TRUNC(SUM(L805:L807))</f>
        <v>21513</v>
      </c>
      <c r="AE809" s="2">
        <f>TRUNC(SUM(AE805:AE808))</f>
        <v>21513</v>
      </c>
    </row>
    <row r="810" spans="1:31" ht="23.25" customHeight="1" x14ac:dyDescent="0.15">
      <c r="C810" s="148"/>
      <c r="D810" s="56"/>
      <c r="E810" s="62"/>
      <c r="F810" s="58"/>
      <c r="G810" s="57"/>
      <c r="H810" s="57"/>
      <c r="I810" s="67"/>
      <c r="J810" s="57"/>
      <c r="K810" s="57"/>
      <c r="L810" s="67"/>
      <c r="M810" s="57"/>
      <c r="N810" s="67"/>
      <c r="O810" s="57"/>
      <c r="P810" s="57"/>
      <c r="Q810" s="60"/>
    </row>
    <row r="811" spans="1:31" ht="23.25" customHeight="1" x14ac:dyDescent="0.15">
      <c r="A811" s="9" t="s">
        <v>1989</v>
      </c>
      <c r="B811" s="9" t="s">
        <v>1674</v>
      </c>
      <c r="C811" s="148" t="s">
        <v>1990</v>
      </c>
      <c r="D811" s="287" t="s">
        <v>1988</v>
      </c>
      <c r="E811" s="289"/>
      <c r="F811" s="58"/>
      <c r="G811" s="57"/>
      <c r="H811" s="57"/>
      <c r="I811" s="67"/>
      <c r="J811" s="57"/>
      <c r="K811" s="57"/>
      <c r="L811" s="67"/>
      <c r="M811" s="57"/>
      <c r="N811" s="67"/>
      <c r="O811" s="57"/>
      <c r="P811" s="57"/>
      <c r="Q811" s="60"/>
    </row>
    <row r="812" spans="1:31" ht="23.25" customHeight="1" x14ac:dyDescent="0.15">
      <c r="A812" s="9" t="s">
        <v>1670</v>
      </c>
      <c r="B812" s="9" t="s">
        <v>1498</v>
      </c>
      <c r="C812" s="148" t="s">
        <v>983</v>
      </c>
      <c r="D812" s="56" t="s">
        <v>984</v>
      </c>
      <c r="E812" s="62" t="s">
        <v>985</v>
      </c>
      <c r="F812" s="58" t="s">
        <v>181</v>
      </c>
      <c r="G812" s="57">
        <v>1</v>
      </c>
      <c r="H812" s="57">
        <v>50000</v>
      </c>
      <c r="I812" s="67">
        <v>50000</v>
      </c>
      <c r="J812" s="57">
        <v>1</v>
      </c>
      <c r="K812" s="57"/>
      <c r="L812" s="67" t="s">
        <v>2193</v>
      </c>
      <c r="M812" s="57"/>
      <c r="N812" s="67" t="s">
        <v>2193</v>
      </c>
      <c r="O812" s="57">
        <v>50000</v>
      </c>
      <c r="P812" s="57">
        <v>50000</v>
      </c>
      <c r="Q812" s="60"/>
    </row>
    <row r="813" spans="1:31" ht="23.25" customHeight="1" x14ac:dyDescent="0.15">
      <c r="A813" s="9" t="s">
        <v>919</v>
      </c>
      <c r="B813" s="9" t="s">
        <v>1498</v>
      </c>
      <c r="C813" s="148" t="s">
        <v>676</v>
      </c>
      <c r="D813" s="56" t="s">
        <v>70</v>
      </c>
      <c r="E813" s="62" t="s">
        <v>677</v>
      </c>
      <c r="F813" s="58" t="s">
        <v>678</v>
      </c>
      <c r="G813" s="57">
        <v>0.08</v>
      </c>
      <c r="H813" s="57">
        <v>0</v>
      </c>
      <c r="I813" s="67" t="s">
        <v>2193</v>
      </c>
      <c r="J813" s="57">
        <v>0.08</v>
      </c>
      <c r="K813" s="57">
        <v>268915</v>
      </c>
      <c r="L813" s="67">
        <v>21513.200000000001</v>
      </c>
      <c r="M813" s="57">
        <v>0</v>
      </c>
      <c r="N813" s="67" t="s">
        <v>2193</v>
      </c>
      <c r="O813" s="57">
        <v>268915</v>
      </c>
      <c r="P813" s="57">
        <v>21513.200000000001</v>
      </c>
      <c r="Q813" s="60"/>
      <c r="AE813" s="2">
        <f>L813</f>
        <v>21513.200000000001</v>
      </c>
    </row>
    <row r="814" spans="1:31" ht="23.25" customHeight="1" x14ac:dyDescent="0.15">
      <c r="A814" s="9" t="s">
        <v>1649</v>
      </c>
      <c r="B814" s="9" t="s">
        <v>1498</v>
      </c>
      <c r="C814" s="148" t="s">
        <v>1650</v>
      </c>
      <c r="D814" s="56" t="s">
        <v>1651</v>
      </c>
      <c r="E814" s="62" t="s">
        <v>1652</v>
      </c>
      <c r="F814" s="58" t="s">
        <v>616</v>
      </c>
      <c r="G814" s="57">
        <v>1</v>
      </c>
      <c r="H814" s="57">
        <v>645.29999999999927</v>
      </c>
      <c r="I814" s="67">
        <v>645.29999999999927</v>
      </c>
      <c r="J814" s="57">
        <v>1</v>
      </c>
      <c r="K814" s="57"/>
      <c r="L814" s="67" t="s">
        <v>2193</v>
      </c>
      <c r="M814" s="57"/>
      <c r="N814" s="67" t="s">
        <v>2193</v>
      </c>
      <c r="O814" s="57">
        <v>645.29999999999927</v>
      </c>
      <c r="P814" s="57">
        <v>645.29999999999927</v>
      </c>
      <c r="Q814" s="60"/>
    </row>
    <row r="815" spans="1:31" ht="23.25" customHeight="1" x14ac:dyDescent="0.15">
      <c r="B815" s="9" t="s">
        <v>1646</v>
      </c>
      <c r="C815" s="148"/>
      <c r="D815" s="56" t="s">
        <v>1647</v>
      </c>
      <c r="E815" s="62"/>
      <c r="F815" s="58"/>
      <c r="G815" s="57"/>
      <c r="H815" s="57"/>
      <c r="I815" s="67">
        <v>50645</v>
      </c>
      <c r="J815" s="57"/>
      <c r="K815" s="57"/>
      <c r="L815" s="67">
        <v>21513</v>
      </c>
      <c r="M815" s="57"/>
      <c r="N815" s="67">
        <v>0</v>
      </c>
      <c r="O815" s="57" t="s">
        <v>2193</v>
      </c>
      <c r="P815" s="57">
        <v>72158</v>
      </c>
      <c r="Q815" s="60"/>
      <c r="AC815" s="2">
        <f>TRUNC(AE815*옵션!$B$36/100,1)</f>
        <v>645.29999999999995</v>
      </c>
      <c r="AD815" s="2">
        <f>TRUNC(SUM(L811:L813))</f>
        <v>21513</v>
      </c>
      <c r="AE815" s="2">
        <f>TRUNC(SUM(AE811:AE814))</f>
        <v>21513</v>
      </c>
    </row>
    <row r="816" spans="1:31" ht="23.25" customHeight="1" x14ac:dyDescent="0.15">
      <c r="C816" s="148"/>
      <c r="D816" s="56"/>
      <c r="E816" s="62"/>
      <c r="F816" s="58"/>
      <c r="G816" s="57"/>
      <c r="H816" s="57"/>
      <c r="I816" s="67"/>
      <c r="J816" s="57"/>
      <c r="K816" s="57"/>
      <c r="L816" s="67"/>
      <c r="M816" s="57"/>
      <c r="N816" s="67"/>
      <c r="O816" s="57"/>
      <c r="P816" s="57"/>
      <c r="Q816" s="60"/>
    </row>
    <row r="817" spans="1:31" ht="23.25" customHeight="1" x14ac:dyDescent="0.15">
      <c r="A817" s="9" t="s">
        <v>1992</v>
      </c>
      <c r="B817" s="9" t="s">
        <v>1674</v>
      </c>
      <c r="C817" s="148" t="s">
        <v>1993</v>
      </c>
      <c r="D817" s="287" t="s">
        <v>1991</v>
      </c>
      <c r="E817" s="289"/>
      <c r="F817" s="58"/>
      <c r="G817" s="57"/>
      <c r="H817" s="57"/>
      <c r="I817" s="67"/>
      <c r="J817" s="57"/>
      <c r="K817" s="57"/>
      <c r="L817" s="67"/>
      <c r="M817" s="57"/>
      <c r="N817" s="67"/>
      <c r="O817" s="57"/>
      <c r="P817" s="57"/>
      <c r="Q817" s="60"/>
    </row>
    <row r="818" spans="1:31" ht="23.25" customHeight="1" x14ac:dyDescent="0.15">
      <c r="A818" s="9" t="s">
        <v>838</v>
      </c>
      <c r="B818" s="9" t="s">
        <v>1501</v>
      </c>
      <c r="C818" s="148" t="s">
        <v>484</v>
      </c>
      <c r="D818" s="56" t="s">
        <v>485</v>
      </c>
      <c r="E818" s="62" t="s">
        <v>486</v>
      </c>
      <c r="F818" s="58" t="s">
        <v>181</v>
      </c>
      <c r="G818" s="57">
        <v>1</v>
      </c>
      <c r="H818" s="57">
        <v>3318</v>
      </c>
      <c r="I818" s="67">
        <v>3318</v>
      </c>
      <c r="J818" s="57">
        <v>1</v>
      </c>
      <c r="K818" s="57">
        <v>0</v>
      </c>
      <c r="L818" s="67" t="s">
        <v>2193</v>
      </c>
      <c r="M818" s="57">
        <v>0</v>
      </c>
      <c r="N818" s="67" t="s">
        <v>2193</v>
      </c>
      <c r="O818" s="57">
        <v>3318</v>
      </c>
      <c r="P818" s="57">
        <v>3318</v>
      </c>
      <c r="Q818" s="60"/>
    </row>
    <row r="819" spans="1:31" ht="23.25" customHeight="1" x14ac:dyDescent="0.15">
      <c r="A819" s="9" t="s">
        <v>919</v>
      </c>
      <c r="B819" s="9" t="s">
        <v>1501</v>
      </c>
      <c r="C819" s="148" t="s">
        <v>676</v>
      </c>
      <c r="D819" s="56" t="s">
        <v>70</v>
      </c>
      <c r="E819" s="62" t="s">
        <v>677</v>
      </c>
      <c r="F819" s="58" t="s">
        <v>678</v>
      </c>
      <c r="G819" s="57">
        <v>0.11</v>
      </c>
      <c r="H819" s="57">
        <v>0</v>
      </c>
      <c r="I819" s="67" t="s">
        <v>2193</v>
      </c>
      <c r="J819" s="57">
        <v>0.11</v>
      </c>
      <c r="K819" s="57">
        <v>268915</v>
      </c>
      <c r="L819" s="67">
        <v>29580.6</v>
      </c>
      <c r="M819" s="57">
        <v>0</v>
      </c>
      <c r="N819" s="67" t="s">
        <v>2193</v>
      </c>
      <c r="O819" s="57">
        <v>268915</v>
      </c>
      <c r="P819" s="57">
        <v>29580.6</v>
      </c>
      <c r="Q819" s="60"/>
      <c r="AE819" s="2">
        <f>L819</f>
        <v>29580.6</v>
      </c>
    </row>
    <row r="820" spans="1:31" ht="23.25" customHeight="1" x14ac:dyDescent="0.15">
      <c r="A820" s="9" t="s">
        <v>925</v>
      </c>
      <c r="B820" s="9" t="s">
        <v>1501</v>
      </c>
      <c r="C820" s="148" t="s">
        <v>689</v>
      </c>
      <c r="D820" s="56" t="s">
        <v>70</v>
      </c>
      <c r="E820" s="62" t="s">
        <v>690</v>
      </c>
      <c r="F820" s="58" t="s">
        <v>678</v>
      </c>
      <c r="G820" s="57">
        <v>0.08</v>
      </c>
      <c r="H820" s="57">
        <v>0</v>
      </c>
      <c r="I820" s="67" t="s">
        <v>2193</v>
      </c>
      <c r="J820" s="57">
        <v>0.08</v>
      </c>
      <c r="K820" s="57">
        <v>169804</v>
      </c>
      <c r="L820" s="67">
        <v>13584.3</v>
      </c>
      <c r="M820" s="57">
        <v>0</v>
      </c>
      <c r="N820" s="67" t="s">
        <v>2193</v>
      </c>
      <c r="O820" s="57">
        <v>169804</v>
      </c>
      <c r="P820" s="57">
        <v>13584.3</v>
      </c>
      <c r="Q820" s="60"/>
      <c r="AE820" s="2">
        <f>L820</f>
        <v>13584.3</v>
      </c>
    </row>
    <row r="821" spans="1:31" ht="23.25" customHeight="1" x14ac:dyDescent="0.15">
      <c r="A821" s="9" t="s">
        <v>1649</v>
      </c>
      <c r="B821" s="9" t="s">
        <v>1501</v>
      </c>
      <c r="C821" s="148" t="s">
        <v>1650</v>
      </c>
      <c r="D821" s="56" t="s">
        <v>1651</v>
      </c>
      <c r="E821" s="62" t="s">
        <v>1652</v>
      </c>
      <c r="F821" s="58" t="s">
        <v>616</v>
      </c>
      <c r="G821" s="57">
        <v>1</v>
      </c>
      <c r="H821" s="57">
        <v>1294.9000000000015</v>
      </c>
      <c r="I821" s="67">
        <v>1294.9000000000015</v>
      </c>
      <c r="J821" s="57">
        <v>1</v>
      </c>
      <c r="K821" s="57"/>
      <c r="L821" s="67" t="s">
        <v>2193</v>
      </c>
      <c r="M821" s="57"/>
      <c r="N821" s="67" t="s">
        <v>2193</v>
      </c>
      <c r="O821" s="57">
        <v>1294.9000000000015</v>
      </c>
      <c r="P821" s="57">
        <v>1294.9000000000015</v>
      </c>
      <c r="Q821" s="60"/>
    </row>
    <row r="822" spans="1:31" ht="23.25" customHeight="1" x14ac:dyDescent="0.15">
      <c r="B822" s="9" t="s">
        <v>1646</v>
      </c>
      <c r="C822" s="148"/>
      <c r="D822" s="56" t="s">
        <v>1647</v>
      </c>
      <c r="E822" s="62"/>
      <c r="F822" s="58"/>
      <c r="G822" s="57"/>
      <c r="H822" s="57"/>
      <c r="I822" s="67">
        <v>4612</v>
      </c>
      <c r="J822" s="57"/>
      <c r="K822" s="57"/>
      <c r="L822" s="67">
        <v>43164</v>
      </c>
      <c r="M822" s="57"/>
      <c r="N822" s="67">
        <v>0</v>
      </c>
      <c r="O822" s="57" t="s">
        <v>2193</v>
      </c>
      <c r="P822" s="57">
        <v>47776</v>
      </c>
      <c r="Q822" s="60"/>
      <c r="AC822" s="2">
        <f>TRUNC(AE822*옵션!$B$36/100,1)</f>
        <v>1294.9000000000001</v>
      </c>
      <c r="AD822" s="2">
        <f>TRUNC(SUM(L817:L820))</f>
        <v>43164</v>
      </c>
      <c r="AE822" s="2">
        <f>TRUNC(SUM(AE817:AE821))</f>
        <v>43164</v>
      </c>
    </row>
    <row r="823" spans="1:31" ht="23.25" customHeight="1" x14ac:dyDescent="0.15">
      <c r="C823" s="148"/>
      <c r="D823" s="56"/>
      <c r="E823" s="62"/>
      <c r="F823" s="58"/>
      <c r="G823" s="57"/>
      <c r="H823" s="57"/>
      <c r="I823" s="67"/>
      <c r="J823" s="57"/>
      <c r="K823" s="57"/>
      <c r="L823" s="67"/>
      <c r="M823" s="57"/>
      <c r="N823" s="67"/>
      <c r="O823" s="57"/>
      <c r="P823" s="57"/>
      <c r="Q823" s="60"/>
    </row>
    <row r="824" spans="1:31" ht="23.25" customHeight="1" x14ac:dyDescent="0.15">
      <c r="A824" s="9" t="s">
        <v>1995</v>
      </c>
      <c r="B824" s="9" t="s">
        <v>1674</v>
      </c>
      <c r="C824" s="148" t="s">
        <v>1996</v>
      </c>
      <c r="D824" s="287" t="s">
        <v>1994</v>
      </c>
      <c r="E824" s="289"/>
      <c r="F824" s="58"/>
      <c r="G824" s="57"/>
      <c r="H824" s="57"/>
      <c r="I824" s="67"/>
      <c r="J824" s="57"/>
      <c r="K824" s="57"/>
      <c r="L824" s="67"/>
      <c r="M824" s="57"/>
      <c r="N824" s="67"/>
      <c r="O824" s="57"/>
      <c r="P824" s="57"/>
      <c r="Q824" s="60"/>
    </row>
    <row r="825" spans="1:31" ht="23.25" customHeight="1" x14ac:dyDescent="0.15">
      <c r="A825" s="9" t="s">
        <v>839</v>
      </c>
      <c r="B825" s="9" t="s">
        <v>1504</v>
      </c>
      <c r="C825" s="148" t="s">
        <v>489</v>
      </c>
      <c r="D825" s="56" t="s">
        <v>490</v>
      </c>
      <c r="E825" s="62" t="s">
        <v>491</v>
      </c>
      <c r="F825" s="58" t="s">
        <v>492</v>
      </c>
      <c r="G825" s="57">
        <v>1</v>
      </c>
      <c r="H825" s="57">
        <v>82634</v>
      </c>
      <c r="I825" s="67">
        <v>82634</v>
      </c>
      <c r="J825" s="57">
        <v>1</v>
      </c>
      <c r="K825" s="57">
        <v>0</v>
      </c>
      <c r="L825" s="67" t="s">
        <v>2193</v>
      </c>
      <c r="M825" s="57">
        <v>0</v>
      </c>
      <c r="N825" s="67" t="s">
        <v>2193</v>
      </c>
      <c r="O825" s="57">
        <v>82634</v>
      </c>
      <c r="P825" s="57">
        <v>82634</v>
      </c>
      <c r="Q825" s="60"/>
    </row>
    <row r="826" spans="1:31" ht="23.25" customHeight="1" x14ac:dyDescent="0.15">
      <c r="A826" s="9" t="s">
        <v>919</v>
      </c>
      <c r="B826" s="9" t="s">
        <v>1504</v>
      </c>
      <c r="C826" s="148" t="s">
        <v>676</v>
      </c>
      <c r="D826" s="56" t="s">
        <v>70</v>
      </c>
      <c r="E826" s="62" t="s">
        <v>677</v>
      </c>
      <c r="F826" s="58" t="s">
        <v>678</v>
      </c>
      <c r="G826" s="57">
        <v>0.66</v>
      </c>
      <c r="H826" s="57">
        <v>0</v>
      </c>
      <c r="I826" s="67" t="s">
        <v>2193</v>
      </c>
      <c r="J826" s="57">
        <v>0.66</v>
      </c>
      <c r="K826" s="57">
        <v>268915</v>
      </c>
      <c r="L826" s="67">
        <v>177483.9</v>
      </c>
      <c r="M826" s="57">
        <v>0</v>
      </c>
      <c r="N826" s="67" t="s">
        <v>2193</v>
      </c>
      <c r="O826" s="57">
        <v>268915</v>
      </c>
      <c r="P826" s="57">
        <v>177483.9</v>
      </c>
      <c r="Q826" s="60"/>
      <c r="AE826" s="2">
        <f>L826</f>
        <v>177483.9</v>
      </c>
    </row>
    <row r="827" spans="1:31" ht="23.25" customHeight="1" x14ac:dyDescent="0.15">
      <c r="A827" s="9" t="s">
        <v>1649</v>
      </c>
      <c r="B827" s="9" t="s">
        <v>1504</v>
      </c>
      <c r="C827" s="148" t="s">
        <v>1650</v>
      </c>
      <c r="D827" s="56" t="s">
        <v>1651</v>
      </c>
      <c r="E827" s="62" t="s">
        <v>1652</v>
      </c>
      <c r="F827" s="58" t="s">
        <v>616</v>
      </c>
      <c r="G827" s="57">
        <v>1</v>
      </c>
      <c r="H827" s="57">
        <v>5324.3999999999942</v>
      </c>
      <c r="I827" s="67">
        <v>5324.3999999999942</v>
      </c>
      <c r="J827" s="57">
        <v>1</v>
      </c>
      <c r="K827" s="57"/>
      <c r="L827" s="67" t="s">
        <v>2193</v>
      </c>
      <c r="M827" s="57"/>
      <c r="N827" s="67" t="s">
        <v>2193</v>
      </c>
      <c r="O827" s="57">
        <v>5324.3999999999942</v>
      </c>
      <c r="P827" s="57">
        <v>5324.3999999999942</v>
      </c>
      <c r="Q827" s="60"/>
    </row>
    <row r="828" spans="1:31" ht="23.25" customHeight="1" x14ac:dyDescent="0.15">
      <c r="B828" s="9" t="s">
        <v>1646</v>
      </c>
      <c r="C828" s="148"/>
      <c r="D828" s="56" t="s">
        <v>1647</v>
      </c>
      <c r="E828" s="62"/>
      <c r="F828" s="58"/>
      <c r="G828" s="57"/>
      <c r="H828" s="57"/>
      <c r="I828" s="67">
        <v>87958</v>
      </c>
      <c r="J828" s="57"/>
      <c r="K828" s="57"/>
      <c r="L828" s="67">
        <v>177483</v>
      </c>
      <c r="M828" s="57"/>
      <c r="N828" s="67">
        <v>0</v>
      </c>
      <c r="O828" s="57" t="s">
        <v>2193</v>
      </c>
      <c r="P828" s="57">
        <v>265441</v>
      </c>
      <c r="Q828" s="60"/>
      <c r="AC828" s="2">
        <f>TRUNC(AE828*옵션!$B$36/100,1)</f>
        <v>5324.4</v>
      </c>
      <c r="AD828" s="2">
        <f>TRUNC(SUM(L824:L826))</f>
        <v>177483</v>
      </c>
      <c r="AE828" s="2">
        <f>TRUNC(SUM(AE824:AE827))</f>
        <v>177483</v>
      </c>
    </row>
    <row r="829" spans="1:31" ht="23.25" customHeight="1" x14ac:dyDescent="0.15">
      <c r="C829" s="148"/>
      <c r="D829" s="56"/>
      <c r="E829" s="62"/>
      <c r="F829" s="58"/>
      <c r="G829" s="57"/>
      <c r="H829" s="57"/>
      <c r="I829" s="67"/>
      <c r="J829" s="57"/>
      <c r="K829" s="57"/>
      <c r="L829" s="67"/>
      <c r="M829" s="57"/>
      <c r="N829" s="67"/>
      <c r="O829" s="57"/>
      <c r="P829" s="57"/>
      <c r="Q829" s="60"/>
    </row>
    <row r="830" spans="1:31" ht="23.25" customHeight="1" x14ac:dyDescent="0.15">
      <c r="A830" s="9" t="s">
        <v>1998</v>
      </c>
      <c r="B830" s="9" t="s">
        <v>1674</v>
      </c>
      <c r="C830" s="148" t="s">
        <v>1999</v>
      </c>
      <c r="D830" s="287" t="s">
        <v>1997</v>
      </c>
      <c r="E830" s="289"/>
      <c r="F830" s="58"/>
      <c r="G830" s="57"/>
      <c r="H830" s="57"/>
      <c r="I830" s="67"/>
      <c r="J830" s="57"/>
      <c r="K830" s="57"/>
      <c r="L830" s="67"/>
      <c r="M830" s="57"/>
      <c r="N830" s="67"/>
      <c r="O830" s="57"/>
      <c r="P830" s="57"/>
      <c r="Q830" s="60"/>
    </row>
    <row r="831" spans="1:31" ht="23.25" customHeight="1" x14ac:dyDescent="0.15">
      <c r="A831" s="9" t="s">
        <v>840</v>
      </c>
      <c r="B831" s="9" t="s">
        <v>1507</v>
      </c>
      <c r="C831" s="148" t="s">
        <v>494</v>
      </c>
      <c r="D831" s="56" t="s">
        <v>490</v>
      </c>
      <c r="E831" s="62" t="s">
        <v>495</v>
      </c>
      <c r="F831" s="58" t="s">
        <v>492</v>
      </c>
      <c r="G831" s="57">
        <v>1</v>
      </c>
      <c r="H831" s="57">
        <v>157319</v>
      </c>
      <c r="I831" s="67">
        <v>157319</v>
      </c>
      <c r="J831" s="57">
        <v>1</v>
      </c>
      <c r="K831" s="57">
        <v>0</v>
      </c>
      <c r="L831" s="67" t="s">
        <v>2193</v>
      </c>
      <c r="M831" s="57">
        <v>0</v>
      </c>
      <c r="N831" s="67" t="s">
        <v>2193</v>
      </c>
      <c r="O831" s="57">
        <v>157319</v>
      </c>
      <c r="P831" s="57">
        <v>157319</v>
      </c>
      <c r="Q831" s="60"/>
    </row>
    <row r="832" spans="1:31" ht="23.25" customHeight="1" x14ac:dyDescent="0.15">
      <c r="A832" s="9" t="s">
        <v>919</v>
      </c>
      <c r="B832" s="9" t="s">
        <v>1507</v>
      </c>
      <c r="C832" s="148" t="s">
        <v>676</v>
      </c>
      <c r="D832" s="56" t="s">
        <v>70</v>
      </c>
      <c r="E832" s="62" t="s">
        <v>677</v>
      </c>
      <c r="F832" s="58" t="s">
        <v>678</v>
      </c>
      <c r="G832" s="57">
        <v>0.66</v>
      </c>
      <c r="H832" s="57">
        <v>0</v>
      </c>
      <c r="I832" s="67" t="s">
        <v>2193</v>
      </c>
      <c r="J832" s="57">
        <v>0.66</v>
      </c>
      <c r="K832" s="57">
        <v>268915</v>
      </c>
      <c r="L832" s="67">
        <v>177483.9</v>
      </c>
      <c r="M832" s="57">
        <v>0</v>
      </c>
      <c r="N832" s="67" t="s">
        <v>2193</v>
      </c>
      <c r="O832" s="57">
        <v>268915</v>
      </c>
      <c r="P832" s="57">
        <v>177483.9</v>
      </c>
      <c r="Q832" s="60"/>
      <c r="AE832" s="2">
        <f>L832</f>
        <v>177483.9</v>
      </c>
    </row>
    <row r="833" spans="1:31" ht="23.25" customHeight="1" x14ac:dyDescent="0.15">
      <c r="A833" s="9" t="s">
        <v>1649</v>
      </c>
      <c r="B833" s="9" t="s">
        <v>1507</v>
      </c>
      <c r="C833" s="148" t="s">
        <v>1650</v>
      </c>
      <c r="D833" s="56" t="s">
        <v>1651</v>
      </c>
      <c r="E833" s="62" t="s">
        <v>1652</v>
      </c>
      <c r="F833" s="58" t="s">
        <v>616</v>
      </c>
      <c r="G833" s="57">
        <v>1</v>
      </c>
      <c r="H833" s="57">
        <v>5324.3999999999942</v>
      </c>
      <c r="I833" s="67">
        <v>5324.3999999999942</v>
      </c>
      <c r="J833" s="57">
        <v>1</v>
      </c>
      <c r="K833" s="57"/>
      <c r="L833" s="67" t="s">
        <v>2193</v>
      </c>
      <c r="M833" s="57"/>
      <c r="N833" s="67" t="s">
        <v>2193</v>
      </c>
      <c r="O833" s="57">
        <v>5324.3999999999942</v>
      </c>
      <c r="P833" s="57">
        <v>5324.3999999999942</v>
      </c>
      <c r="Q833" s="60"/>
    </row>
    <row r="834" spans="1:31" ht="23.25" customHeight="1" x14ac:dyDescent="0.15">
      <c r="B834" s="9" t="s">
        <v>1646</v>
      </c>
      <c r="C834" s="148"/>
      <c r="D834" s="56" t="s">
        <v>1647</v>
      </c>
      <c r="E834" s="62"/>
      <c r="F834" s="58"/>
      <c r="G834" s="57"/>
      <c r="H834" s="57"/>
      <c r="I834" s="67">
        <v>162643</v>
      </c>
      <c r="J834" s="57"/>
      <c r="K834" s="57"/>
      <c r="L834" s="67">
        <v>177483</v>
      </c>
      <c r="M834" s="57"/>
      <c r="N834" s="67">
        <v>0</v>
      </c>
      <c r="O834" s="57" t="s">
        <v>2193</v>
      </c>
      <c r="P834" s="57">
        <v>340126</v>
      </c>
      <c r="Q834" s="60"/>
      <c r="AC834" s="2">
        <f>TRUNC(AE834*옵션!$B$36/100,1)</f>
        <v>5324.4</v>
      </c>
      <c r="AD834" s="2">
        <f>TRUNC(SUM(L830:L832))</f>
        <v>177483</v>
      </c>
      <c r="AE834" s="2">
        <f>TRUNC(SUM(AE830:AE833))</f>
        <v>177483</v>
      </c>
    </row>
    <row r="835" spans="1:31" ht="23.25" customHeight="1" x14ac:dyDescent="0.15">
      <c r="C835" s="148"/>
      <c r="D835" s="56"/>
      <c r="E835" s="62"/>
      <c r="F835" s="58"/>
      <c r="G835" s="57"/>
      <c r="H835" s="57"/>
      <c r="I835" s="67"/>
      <c r="J835" s="57"/>
      <c r="K835" s="57"/>
      <c r="L835" s="67"/>
      <c r="M835" s="57"/>
      <c r="N835" s="67"/>
      <c r="O835" s="57"/>
      <c r="P835" s="57"/>
      <c r="Q835" s="60"/>
    </row>
    <row r="836" spans="1:31" ht="23.25" customHeight="1" x14ac:dyDescent="0.15">
      <c r="A836" s="9" t="s">
        <v>2001</v>
      </c>
      <c r="B836" s="9" t="s">
        <v>1674</v>
      </c>
      <c r="C836" s="148" t="s">
        <v>2002</v>
      </c>
      <c r="D836" s="287" t="s">
        <v>2000</v>
      </c>
      <c r="E836" s="289"/>
      <c r="F836" s="58"/>
      <c r="G836" s="57"/>
      <c r="H836" s="57"/>
      <c r="I836" s="67"/>
      <c r="J836" s="57"/>
      <c r="K836" s="57"/>
      <c r="L836" s="67"/>
      <c r="M836" s="57"/>
      <c r="N836" s="67"/>
      <c r="O836" s="57"/>
      <c r="P836" s="57"/>
      <c r="Q836" s="60"/>
    </row>
    <row r="837" spans="1:31" ht="23.25" customHeight="1" x14ac:dyDescent="0.15">
      <c r="A837" s="9" t="s">
        <v>841</v>
      </c>
      <c r="B837" s="9" t="s">
        <v>1510</v>
      </c>
      <c r="C837" s="148" t="s">
        <v>496</v>
      </c>
      <c r="D837" s="56" t="s">
        <v>490</v>
      </c>
      <c r="E837" s="62" t="s">
        <v>497</v>
      </c>
      <c r="F837" s="58" t="s">
        <v>492</v>
      </c>
      <c r="G837" s="57">
        <v>1</v>
      </c>
      <c r="H837" s="57">
        <v>385000</v>
      </c>
      <c r="I837" s="67">
        <v>385000</v>
      </c>
      <c r="J837" s="57">
        <v>1</v>
      </c>
      <c r="K837" s="57">
        <v>0</v>
      </c>
      <c r="L837" s="67" t="s">
        <v>2193</v>
      </c>
      <c r="M837" s="57">
        <v>0</v>
      </c>
      <c r="N837" s="67" t="s">
        <v>2193</v>
      </c>
      <c r="O837" s="57">
        <v>385000</v>
      </c>
      <c r="P837" s="57">
        <v>385000</v>
      </c>
      <c r="Q837" s="60"/>
    </row>
    <row r="838" spans="1:31" ht="23.25" customHeight="1" x14ac:dyDescent="0.15">
      <c r="A838" s="9" t="s">
        <v>919</v>
      </c>
      <c r="B838" s="9" t="s">
        <v>1510</v>
      </c>
      <c r="C838" s="148" t="s">
        <v>676</v>
      </c>
      <c r="D838" s="56" t="s">
        <v>70</v>
      </c>
      <c r="E838" s="62" t="s">
        <v>677</v>
      </c>
      <c r="F838" s="58" t="s">
        <v>678</v>
      </c>
      <c r="G838" s="57">
        <v>0.66</v>
      </c>
      <c r="H838" s="57">
        <v>0</v>
      </c>
      <c r="I838" s="67" t="s">
        <v>2193</v>
      </c>
      <c r="J838" s="57">
        <v>0.66</v>
      </c>
      <c r="K838" s="57">
        <v>268915</v>
      </c>
      <c r="L838" s="67">
        <v>177483.9</v>
      </c>
      <c r="M838" s="57">
        <v>0</v>
      </c>
      <c r="N838" s="67" t="s">
        <v>2193</v>
      </c>
      <c r="O838" s="57">
        <v>268915</v>
      </c>
      <c r="P838" s="57">
        <v>177483.9</v>
      </c>
      <c r="Q838" s="60"/>
      <c r="AE838" s="2">
        <f>L838</f>
        <v>177483.9</v>
      </c>
    </row>
    <row r="839" spans="1:31" ht="23.25" customHeight="1" x14ac:dyDescent="0.15">
      <c r="A839" s="9" t="s">
        <v>1649</v>
      </c>
      <c r="B839" s="9" t="s">
        <v>1510</v>
      </c>
      <c r="C839" s="148" t="s">
        <v>1650</v>
      </c>
      <c r="D839" s="56" t="s">
        <v>1651</v>
      </c>
      <c r="E839" s="62" t="s">
        <v>1652</v>
      </c>
      <c r="F839" s="58" t="s">
        <v>616</v>
      </c>
      <c r="G839" s="57">
        <v>1</v>
      </c>
      <c r="H839" s="57">
        <v>5324.3999999999942</v>
      </c>
      <c r="I839" s="67">
        <v>5324.3999999999942</v>
      </c>
      <c r="J839" s="57">
        <v>1</v>
      </c>
      <c r="K839" s="57"/>
      <c r="L839" s="67" t="s">
        <v>2193</v>
      </c>
      <c r="M839" s="57"/>
      <c r="N839" s="67" t="s">
        <v>2193</v>
      </c>
      <c r="O839" s="57">
        <v>5324.3999999999942</v>
      </c>
      <c r="P839" s="57">
        <v>5324.3999999999942</v>
      </c>
      <c r="Q839" s="60"/>
    </row>
    <row r="840" spans="1:31" ht="23.25" customHeight="1" x14ac:dyDescent="0.15">
      <c r="B840" s="9" t="s">
        <v>1646</v>
      </c>
      <c r="C840" s="148"/>
      <c r="D840" s="56" t="s">
        <v>1647</v>
      </c>
      <c r="E840" s="62"/>
      <c r="F840" s="58"/>
      <c r="G840" s="57"/>
      <c r="H840" s="57"/>
      <c r="I840" s="67">
        <v>390324</v>
      </c>
      <c r="J840" s="57"/>
      <c r="K840" s="57"/>
      <c r="L840" s="67">
        <v>177483</v>
      </c>
      <c r="M840" s="57"/>
      <c r="N840" s="67">
        <v>0</v>
      </c>
      <c r="O840" s="57" t="s">
        <v>2193</v>
      </c>
      <c r="P840" s="57">
        <v>567807</v>
      </c>
      <c r="Q840" s="60"/>
      <c r="AC840" s="2">
        <f>TRUNC(AE840*옵션!$B$36/100,1)</f>
        <v>5324.4</v>
      </c>
      <c r="AD840" s="2">
        <f>TRUNC(SUM(L836:L838))</f>
        <v>177483</v>
      </c>
      <c r="AE840" s="2">
        <f>TRUNC(SUM(AE836:AE839))</f>
        <v>177483</v>
      </c>
    </row>
    <row r="841" spans="1:31" ht="23.25" customHeight="1" x14ac:dyDescent="0.15">
      <c r="C841" s="148"/>
      <c r="D841" s="56"/>
      <c r="E841" s="62"/>
      <c r="F841" s="58"/>
      <c r="G841" s="57"/>
      <c r="H841" s="57"/>
      <c r="I841" s="67"/>
      <c r="J841" s="57"/>
      <c r="K841" s="57"/>
      <c r="L841" s="67"/>
      <c r="M841" s="57"/>
      <c r="N841" s="67"/>
      <c r="O841" s="57"/>
      <c r="P841" s="57"/>
      <c r="Q841" s="60"/>
    </row>
    <row r="842" spans="1:31" ht="23.25" customHeight="1" x14ac:dyDescent="0.15">
      <c r="A842" s="9" t="s">
        <v>2004</v>
      </c>
      <c r="B842" s="9" t="s">
        <v>1674</v>
      </c>
      <c r="C842" s="148" t="s">
        <v>2005</v>
      </c>
      <c r="D842" s="287" t="s">
        <v>2003</v>
      </c>
      <c r="E842" s="289"/>
      <c r="F842" s="58"/>
      <c r="G842" s="57"/>
      <c r="H842" s="57"/>
      <c r="I842" s="67"/>
      <c r="J842" s="57"/>
      <c r="K842" s="57"/>
      <c r="L842" s="67"/>
      <c r="M842" s="57"/>
      <c r="N842" s="67"/>
      <c r="O842" s="57"/>
      <c r="P842" s="57"/>
      <c r="Q842" s="60"/>
    </row>
    <row r="843" spans="1:31" ht="23.25" customHeight="1" x14ac:dyDescent="0.15">
      <c r="A843" s="9" t="s">
        <v>842</v>
      </c>
      <c r="B843" s="9" t="s">
        <v>1513</v>
      </c>
      <c r="C843" s="148" t="s">
        <v>498</v>
      </c>
      <c r="D843" s="56" t="s">
        <v>490</v>
      </c>
      <c r="E843" s="62" t="s">
        <v>499</v>
      </c>
      <c r="F843" s="58" t="s">
        <v>492</v>
      </c>
      <c r="G843" s="57">
        <v>1</v>
      </c>
      <c r="H843" s="57">
        <v>385000</v>
      </c>
      <c r="I843" s="67">
        <v>385000</v>
      </c>
      <c r="J843" s="57">
        <v>1</v>
      </c>
      <c r="K843" s="57">
        <v>0</v>
      </c>
      <c r="L843" s="67" t="s">
        <v>2193</v>
      </c>
      <c r="M843" s="57">
        <v>0</v>
      </c>
      <c r="N843" s="67" t="s">
        <v>2193</v>
      </c>
      <c r="O843" s="57">
        <v>385000</v>
      </c>
      <c r="P843" s="57">
        <v>385000</v>
      </c>
      <c r="Q843" s="60"/>
    </row>
    <row r="844" spans="1:31" ht="23.25" customHeight="1" x14ac:dyDescent="0.15">
      <c r="A844" s="9" t="s">
        <v>919</v>
      </c>
      <c r="B844" s="9" t="s">
        <v>1513</v>
      </c>
      <c r="C844" s="148" t="s">
        <v>676</v>
      </c>
      <c r="D844" s="56" t="s">
        <v>70</v>
      </c>
      <c r="E844" s="62" t="s">
        <v>677</v>
      </c>
      <c r="F844" s="58" t="s">
        <v>678</v>
      </c>
      <c r="G844" s="57">
        <v>0.66</v>
      </c>
      <c r="H844" s="57">
        <v>0</v>
      </c>
      <c r="I844" s="67" t="s">
        <v>2193</v>
      </c>
      <c r="J844" s="57">
        <v>0.66</v>
      </c>
      <c r="K844" s="57">
        <v>268915</v>
      </c>
      <c r="L844" s="67">
        <v>177483.9</v>
      </c>
      <c r="M844" s="57">
        <v>0</v>
      </c>
      <c r="N844" s="67" t="s">
        <v>2193</v>
      </c>
      <c r="O844" s="57">
        <v>268915</v>
      </c>
      <c r="P844" s="57">
        <v>177483.9</v>
      </c>
      <c r="Q844" s="60"/>
      <c r="AE844" s="2">
        <f>L844</f>
        <v>177483.9</v>
      </c>
    </row>
    <row r="845" spans="1:31" ht="23.25" customHeight="1" x14ac:dyDescent="0.15">
      <c r="A845" s="9" t="s">
        <v>1649</v>
      </c>
      <c r="B845" s="9" t="s">
        <v>1513</v>
      </c>
      <c r="C845" s="148" t="s">
        <v>1650</v>
      </c>
      <c r="D845" s="56" t="s">
        <v>1651</v>
      </c>
      <c r="E845" s="62" t="s">
        <v>1652</v>
      </c>
      <c r="F845" s="58" t="s">
        <v>616</v>
      </c>
      <c r="G845" s="57">
        <v>1</v>
      </c>
      <c r="H845" s="57">
        <v>5324.3999999999942</v>
      </c>
      <c r="I845" s="67">
        <v>5324.3999999999942</v>
      </c>
      <c r="J845" s="57">
        <v>1</v>
      </c>
      <c r="K845" s="57"/>
      <c r="L845" s="67" t="s">
        <v>2193</v>
      </c>
      <c r="M845" s="57"/>
      <c r="N845" s="67" t="s">
        <v>2193</v>
      </c>
      <c r="O845" s="57">
        <v>5324.3999999999942</v>
      </c>
      <c r="P845" s="57">
        <v>5324.3999999999942</v>
      </c>
      <c r="Q845" s="60"/>
    </row>
    <row r="846" spans="1:31" ht="23.25" customHeight="1" x14ac:dyDescent="0.15">
      <c r="B846" s="9" t="s">
        <v>1646</v>
      </c>
      <c r="C846" s="148"/>
      <c r="D846" s="56" t="s">
        <v>1647</v>
      </c>
      <c r="E846" s="62"/>
      <c r="F846" s="58"/>
      <c r="G846" s="57"/>
      <c r="H846" s="57"/>
      <c r="I846" s="67">
        <v>390324</v>
      </c>
      <c r="J846" s="57"/>
      <c r="K846" s="57"/>
      <c r="L846" s="67">
        <v>177483</v>
      </c>
      <c r="M846" s="57"/>
      <c r="N846" s="67">
        <v>0</v>
      </c>
      <c r="O846" s="57" t="s">
        <v>2193</v>
      </c>
      <c r="P846" s="57">
        <v>567807</v>
      </c>
      <c r="Q846" s="60"/>
      <c r="AC846" s="2">
        <f>TRUNC(AE846*옵션!$B$36/100,1)</f>
        <v>5324.4</v>
      </c>
      <c r="AD846" s="2">
        <f>TRUNC(SUM(L842:L844))</f>
        <v>177483</v>
      </c>
      <c r="AE846" s="2">
        <f>TRUNC(SUM(AE842:AE845))</f>
        <v>177483</v>
      </c>
    </row>
    <row r="847" spans="1:31" ht="23.25" customHeight="1" x14ac:dyDescent="0.15">
      <c r="C847" s="148"/>
      <c r="D847" s="56"/>
      <c r="E847" s="62"/>
      <c r="F847" s="58"/>
      <c r="G847" s="57"/>
      <c r="H847" s="57"/>
      <c r="I847" s="67"/>
      <c r="J847" s="57"/>
      <c r="K847" s="57"/>
      <c r="L847" s="67"/>
      <c r="M847" s="57"/>
      <c r="N847" s="67"/>
      <c r="O847" s="57"/>
      <c r="P847" s="57"/>
      <c r="Q847" s="60"/>
    </row>
    <row r="848" spans="1:31" ht="23.25" customHeight="1" x14ac:dyDescent="0.15">
      <c r="A848" s="9" t="s">
        <v>2007</v>
      </c>
      <c r="B848" s="9" t="s">
        <v>1674</v>
      </c>
      <c r="C848" s="148" t="s">
        <v>2008</v>
      </c>
      <c r="D848" s="287" t="s">
        <v>2006</v>
      </c>
      <c r="E848" s="289"/>
      <c r="F848" s="58"/>
      <c r="G848" s="57"/>
      <c r="H848" s="57"/>
      <c r="I848" s="67"/>
      <c r="J848" s="57"/>
      <c r="K848" s="57"/>
      <c r="L848" s="67"/>
      <c r="M848" s="57"/>
      <c r="N848" s="67"/>
      <c r="O848" s="57"/>
      <c r="P848" s="57"/>
      <c r="Q848" s="60"/>
    </row>
    <row r="849" spans="1:31" ht="23.25" customHeight="1" x14ac:dyDescent="0.15">
      <c r="A849" s="9" t="s">
        <v>845</v>
      </c>
      <c r="B849" s="9" t="s">
        <v>1516</v>
      </c>
      <c r="C849" s="148" t="s">
        <v>507</v>
      </c>
      <c r="D849" s="56" t="s">
        <v>508</v>
      </c>
      <c r="E849" s="62" t="s">
        <v>509</v>
      </c>
      <c r="F849" s="58" t="s">
        <v>181</v>
      </c>
      <c r="G849" s="57">
        <v>1</v>
      </c>
      <c r="H849" s="57">
        <v>3010</v>
      </c>
      <c r="I849" s="67">
        <v>3010</v>
      </c>
      <c r="J849" s="57">
        <v>1</v>
      </c>
      <c r="K849" s="57">
        <v>0</v>
      </c>
      <c r="L849" s="67" t="s">
        <v>2193</v>
      </c>
      <c r="M849" s="57">
        <v>0</v>
      </c>
      <c r="N849" s="67" t="s">
        <v>2193</v>
      </c>
      <c r="O849" s="57">
        <v>3010</v>
      </c>
      <c r="P849" s="57">
        <v>3010</v>
      </c>
      <c r="Q849" s="60"/>
    </row>
    <row r="850" spans="1:31" ht="23.25" customHeight="1" x14ac:dyDescent="0.15">
      <c r="A850" s="9" t="s">
        <v>920</v>
      </c>
      <c r="B850" s="9" t="s">
        <v>1516</v>
      </c>
      <c r="C850" s="148" t="s">
        <v>679</v>
      </c>
      <c r="D850" s="56" t="s">
        <v>70</v>
      </c>
      <c r="E850" s="62" t="s">
        <v>680</v>
      </c>
      <c r="F850" s="58" t="s">
        <v>678</v>
      </c>
      <c r="G850" s="57">
        <v>0.18</v>
      </c>
      <c r="H850" s="57">
        <v>0</v>
      </c>
      <c r="I850" s="67" t="s">
        <v>2193</v>
      </c>
      <c r="J850" s="57">
        <v>0.18</v>
      </c>
      <c r="K850" s="57">
        <v>300337</v>
      </c>
      <c r="L850" s="67">
        <v>54060.6</v>
      </c>
      <c r="M850" s="57">
        <v>0</v>
      </c>
      <c r="N850" s="67" t="s">
        <v>2193</v>
      </c>
      <c r="O850" s="57">
        <v>300337</v>
      </c>
      <c r="P850" s="57">
        <v>54060.6</v>
      </c>
      <c r="Q850" s="60"/>
      <c r="AE850" s="2">
        <f>L850</f>
        <v>54060.6</v>
      </c>
    </row>
    <row r="851" spans="1:31" ht="23.25" customHeight="1" x14ac:dyDescent="0.15">
      <c r="A851" s="9" t="s">
        <v>1649</v>
      </c>
      <c r="B851" s="9" t="s">
        <v>1516</v>
      </c>
      <c r="C851" s="148" t="s">
        <v>1650</v>
      </c>
      <c r="D851" s="56" t="s">
        <v>1651</v>
      </c>
      <c r="E851" s="62" t="s">
        <v>1652</v>
      </c>
      <c r="F851" s="58" t="s">
        <v>616</v>
      </c>
      <c r="G851" s="57">
        <v>1</v>
      </c>
      <c r="H851" s="57">
        <v>1621.8000000000029</v>
      </c>
      <c r="I851" s="67">
        <v>1621.8000000000029</v>
      </c>
      <c r="J851" s="57">
        <v>1</v>
      </c>
      <c r="K851" s="57"/>
      <c r="L851" s="67" t="s">
        <v>2193</v>
      </c>
      <c r="M851" s="57"/>
      <c r="N851" s="67" t="s">
        <v>2193</v>
      </c>
      <c r="O851" s="57">
        <v>1621.8000000000029</v>
      </c>
      <c r="P851" s="57">
        <v>1621.8000000000029</v>
      </c>
      <c r="Q851" s="60"/>
    </row>
    <row r="852" spans="1:31" ht="23.25" customHeight="1" x14ac:dyDescent="0.15">
      <c r="B852" s="9" t="s">
        <v>1646</v>
      </c>
      <c r="C852" s="148"/>
      <c r="D852" s="56" t="s">
        <v>1647</v>
      </c>
      <c r="E852" s="62"/>
      <c r="F852" s="58"/>
      <c r="G852" s="57"/>
      <c r="H852" s="57"/>
      <c r="I852" s="67">
        <v>4631</v>
      </c>
      <c r="J852" s="57"/>
      <c r="K852" s="57"/>
      <c r="L852" s="67">
        <v>54060</v>
      </c>
      <c r="M852" s="57"/>
      <c r="N852" s="67">
        <v>0</v>
      </c>
      <c r="O852" s="57" t="s">
        <v>2193</v>
      </c>
      <c r="P852" s="57">
        <v>58691</v>
      </c>
      <c r="Q852" s="60"/>
      <c r="AC852" s="2">
        <f>TRUNC(AE852*옵션!$B$36/100,1)</f>
        <v>1621.8</v>
      </c>
      <c r="AD852" s="2">
        <f>TRUNC(SUM(L848:L850))</f>
        <v>54060</v>
      </c>
      <c r="AE852" s="2">
        <f>TRUNC(SUM(AE848:AE851))</f>
        <v>54060</v>
      </c>
    </row>
    <row r="853" spans="1:31" ht="23.25" customHeight="1" x14ac:dyDescent="0.15">
      <c r="C853" s="148"/>
      <c r="D853" s="56"/>
      <c r="E853" s="62"/>
      <c r="F853" s="58"/>
      <c r="G853" s="57"/>
      <c r="H853" s="57"/>
      <c r="I853" s="67"/>
      <c r="J853" s="57"/>
      <c r="K853" s="57"/>
      <c r="L853" s="67"/>
      <c r="M853" s="57"/>
      <c r="N853" s="67"/>
      <c r="O853" s="57"/>
      <c r="P853" s="57"/>
      <c r="Q853" s="60"/>
    </row>
    <row r="854" spans="1:31" ht="23.25" customHeight="1" x14ac:dyDescent="0.15">
      <c r="A854" s="9" t="s">
        <v>2010</v>
      </c>
      <c r="B854" s="9" t="s">
        <v>1674</v>
      </c>
      <c r="C854" s="148" t="s">
        <v>2011</v>
      </c>
      <c r="D854" s="287" t="s">
        <v>2009</v>
      </c>
      <c r="E854" s="289"/>
      <c r="F854" s="58"/>
      <c r="G854" s="57"/>
      <c r="H854" s="57"/>
      <c r="I854" s="67"/>
      <c r="J854" s="57"/>
      <c r="K854" s="57"/>
      <c r="L854" s="67"/>
      <c r="M854" s="57"/>
      <c r="N854" s="67"/>
      <c r="O854" s="57"/>
      <c r="P854" s="57"/>
      <c r="Q854" s="60"/>
    </row>
    <row r="855" spans="1:31" ht="23.25" customHeight="1" x14ac:dyDescent="0.15">
      <c r="A855" s="9" t="s">
        <v>846</v>
      </c>
      <c r="B855" s="9" t="s">
        <v>1519</v>
      </c>
      <c r="C855" s="148" t="s">
        <v>513</v>
      </c>
      <c r="D855" s="56" t="s">
        <v>508</v>
      </c>
      <c r="E855" s="62" t="s">
        <v>514</v>
      </c>
      <c r="F855" s="58" t="s">
        <v>181</v>
      </c>
      <c r="G855" s="57">
        <v>1</v>
      </c>
      <c r="H855" s="57">
        <v>5660</v>
      </c>
      <c r="I855" s="67">
        <v>5660</v>
      </c>
      <c r="J855" s="57">
        <v>1</v>
      </c>
      <c r="K855" s="57">
        <v>0</v>
      </c>
      <c r="L855" s="67" t="s">
        <v>2193</v>
      </c>
      <c r="M855" s="57">
        <v>0</v>
      </c>
      <c r="N855" s="67" t="s">
        <v>2193</v>
      </c>
      <c r="O855" s="57">
        <v>5660</v>
      </c>
      <c r="P855" s="57">
        <v>5660</v>
      </c>
      <c r="Q855" s="60"/>
    </row>
    <row r="856" spans="1:31" ht="23.25" customHeight="1" x14ac:dyDescent="0.15">
      <c r="A856" s="9" t="s">
        <v>920</v>
      </c>
      <c r="B856" s="9" t="s">
        <v>1519</v>
      </c>
      <c r="C856" s="148" t="s">
        <v>679</v>
      </c>
      <c r="D856" s="56" t="s">
        <v>70</v>
      </c>
      <c r="E856" s="62" t="s">
        <v>680</v>
      </c>
      <c r="F856" s="58" t="s">
        <v>678</v>
      </c>
      <c r="G856" s="57">
        <v>0.24479999999999999</v>
      </c>
      <c r="H856" s="57">
        <v>0</v>
      </c>
      <c r="I856" s="67" t="s">
        <v>2193</v>
      </c>
      <c r="J856" s="57">
        <v>0.24479999999999999</v>
      </c>
      <c r="K856" s="57">
        <v>300337</v>
      </c>
      <c r="L856" s="67">
        <v>73522.399999999994</v>
      </c>
      <c r="M856" s="57">
        <v>0</v>
      </c>
      <c r="N856" s="67" t="s">
        <v>2193</v>
      </c>
      <c r="O856" s="57">
        <v>300337</v>
      </c>
      <c r="P856" s="57">
        <v>73522.399999999994</v>
      </c>
      <c r="Q856" s="60"/>
      <c r="AE856" s="2">
        <f>L856</f>
        <v>73522.399999999994</v>
      </c>
    </row>
    <row r="857" spans="1:31" ht="23.25" customHeight="1" x14ac:dyDescent="0.15">
      <c r="A857" s="9" t="s">
        <v>1649</v>
      </c>
      <c r="B857" s="9" t="s">
        <v>1519</v>
      </c>
      <c r="C857" s="148" t="s">
        <v>1650</v>
      </c>
      <c r="D857" s="56" t="s">
        <v>1651</v>
      </c>
      <c r="E857" s="62" t="s">
        <v>1652</v>
      </c>
      <c r="F857" s="58" t="s">
        <v>616</v>
      </c>
      <c r="G857" s="57">
        <v>1</v>
      </c>
      <c r="H857" s="57">
        <v>2205.6000000000058</v>
      </c>
      <c r="I857" s="67">
        <v>2205.6000000000058</v>
      </c>
      <c r="J857" s="57">
        <v>1</v>
      </c>
      <c r="K857" s="57"/>
      <c r="L857" s="67" t="s">
        <v>2193</v>
      </c>
      <c r="M857" s="57"/>
      <c r="N857" s="67" t="s">
        <v>2193</v>
      </c>
      <c r="O857" s="57">
        <v>2205.6000000000058</v>
      </c>
      <c r="P857" s="57">
        <v>2205.6000000000058</v>
      </c>
      <c r="Q857" s="60"/>
    </row>
    <row r="858" spans="1:31" ht="23.25" customHeight="1" x14ac:dyDescent="0.15">
      <c r="B858" s="9" t="s">
        <v>1646</v>
      </c>
      <c r="C858" s="148"/>
      <c r="D858" s="56" t="s">
        <v>1647</v>
      </c>
      <c r="E858" s="62"/>
      <c r="F858" s="58"/>
      <c r="G858" s="57"/>
      <c r="H858" s="57"/>
      <c r="I858" s="67">
        <v>7865</v>
      </c>
      <c r="J858" s="57"/>
      <c r="K858" s="57"/>
      <c r="L858" s="67">
        <v>73522</v>
      </c>
      <c r="M858" s="57"/>
      <c r="N858" s="67">
        <v>0</v>
      </c>
      <c r="O858" s="57" t="s">
        <v>2193</v>
      </c>
      <c r="P858" s="57">
        <v>81387</v>
      </c>
      <c r="Q858" s="60"/>
      <c r="AC858" s="2">
        <f>TRUNC(AE858*옵션!$B$36/100,1)</f>
        <v>2205.6</v>
      </c>
      <c r="AD858" s="2">
        <f>TRUNC(SUM(L854:L856))</f>
        <v>73522</v>
      </c>
      <c r="AE858" s="2">
        <f>TRUNC(SUM(AE854:AE857))</f>
        <v>73522</v>
      </c>
    </row>
    <row r="859" spans="1:31" ht="23.25" customHeight="1" x14ac:dyDescent="0.15">
      <c r="C859" s="148"/>
      <c r="D859" s="56"/>
      <c r="E859" s="62"/>
      <c r="F859" s="58"/>
      <c r="G859" s="57"/>
      <c r="H859" s="57"/>
      <c r="I859" s="67"/>
      <c r="J859" s="57"/>
      <c r="K859" s="57"/>
      <c r="L859" s="67"/>
      <c r="M859" s="57"/>
      <c r="N859" s="67"/>
      <c r="O859" s="57"/>
      <c r="P859" s="57"/>
      <c r="Q859" s="60"/>
    </row>
    <row r="860" spans="1:31" ht="23.25" customHeight="1" x14ac:dyDescent="0.15">
      <c r="A860" s="9" t="s">
        <v>2013</v>
      </c>
      <c r="B860" s="9" t="s">
        <v>1674</v>
      </c>
      <c r="C860" s="148" t="s">
        <v>2014</v>
      </c>
      <c r="D860" s="287" t="s">
        <v>2012</v>
      </c>
      <c r="E860" s="289"/>
      <c r="F860" s="58"/>
      <c r="G860" s="57"/>
      <c r="H860" s="57"/>
      <c r="I860" s="67"/>
      <c r="J860" s="57"/>
      <c r="K860" s="57"/>
      <c r="L860" s="67"/>
      <c r="M860" s="57"/>
      <c r="N860" s="67"/>
      <c r="O860" s="57"/>
      <c r="P860" s="57"/>
      <c r="Q860" s="60"/>
    </row>
    <row r="861" spans="1:31" ht="23.25" customHeight="1" x14ac:dyDescent="0.15">
      <c r="A861" s="9" t="s">
        <v>847</v>
      </c>
      <c r="B861" s="9" t="s">
        <v>1522</v>
      </c>
      <c r="C861" s="148" t="s">
        <v>515</v>
      </c>
      <c r="D861" s="56" t="s">
        <v>508</v>
      </c>
      <c r="E861" s="62" t="s">
        <v>516</v>
      </c>
      <c r="F861" s="58" t="s">
        <v>181</v>
      </c>
      <c r="G861" s="57">
        <v>1</v>
      </c>
      <c r="H861" s="57">
        <v>3010</v>
      </c>
      <c r="I861" s="67">
        <v>3010</v>
      </c>
      <c r="J861" s="57">
        <v>1</v>
      </c>
      <c r="K861" s="57">
        <v>0</v>
      </c>
      <c r="L861" s="67" t="s">
        <v>2193</v>
      </c>
      <c r="M861" s="57">
        <v>0</v>
      </c>
      <c r="N861" s="67" t="s">
        <v>2193</v>
      </c>
      <c r="O861" s="57">
        <v>3010</v>
      </c>
      <c r="P861" s="57">
        <v>3010</v>
      </c>
      <c r="Q861" s="60"/>
    </row>
    <row r="862" spans="1:31" ht="23.25" customHeight="1" x14ac:dyDescent="0.15">
      <c r="A862" s="9" t="s">
        <v>919</v>
      </c>
      <c r="B862" s="9" t="s">
        <v>1522</v>
      </c>
      <c r="C862" s="148" t="s">
        <v>676</v>
      </c>
      <c r="D862" s="56" t="s">
        <v>70</v>
      </c>
      <c r="E862" s="62" t="s">
        <v>677</v>
      </c>
      <c r="F862" s="58" t="s">
        <v>678</v>
      </c>
      <c r="G862" s="57">
        <v>1.6E-2</v>
      </c>
      <c r="H862" s="57">
        <v>0</v>
      </c>
      <c r="I862" s="67" t="s">
        <v>2193</v>
      </c>
      <c r="J862" s="57">
        <v>1.6E-2</v>
      </c>
      <c r="K862" s="57">
        <v>268915</v>
      </c>
      <c r="L862" s="67">
        <v>4302.6000000000004</v>
      </c>
      <c r="M862" s="57">
        <v>0</v>
      </c>
      <c r="N862" s="67" t="s">
        <v>2193</v>
      </c>
      <c r="O862" s="57">
        <v>268915</v>
      </c>
      <c r="P862" s="57">
        <v>4302.6000000000004</v>
      </c>
      <c r="Q862" s="60"/>
      <c r="AE862" s="2">
        <f>L862</f>
        <v>4302.6000000000004</v>
      </c>
    </row>
    <row r="863" spans="1:31" ht="23.25" customHeight="1" x14ac:dyDescent="0.15">
      <c r="A863" s="9" t="s">
        <v>1649</v>
      </c>
      <c r="B863" s="9" t="s">
        <v>1522</v>
      </c>
      <c r="C863" s="148" t="s">
        <v>1650</v>
      </c>
      <c r="D863" s="56" t="s">
        <v>1651</v>
      </c>
      <c r="E863" s="62" t="s">
        <v>1652</v>
      </c>
      <c r="F863" s="58" t="s">
        <v>616</v>
      </c>
      <c r="G863" s="57">
        <v>1</v>
      </c>
      <c r="H863" s="57">
        <v>129</v>
      </c>
      <c r="I863" s="67">
        <v>129</v>
      </c>
      <c r="J863" s="57">
        <v>1</v>
      </c>
      <c r="K863" s="57"/>
      <c r="L863" s="67" t="s">
        <v>2193</v>
      </c>
      <c r="M863" s="57"/>
      <c r="N863" s="67" t="s">
        <v>2193</v>
      </c>
      <c r="O863" s="57">
        <v>129</v>
      </c>
      <c r="P863" s="57">
        <v>129</v>
      </c>
      <c r="Q863" s="60"/>
    </row>
    <row r="864" spans="1:31" ht="23.25" customHeight="1" x14ac:dyDescent="0.15">
      <c r="B864" s="9" t="s">
        <v>1646</v>
      </c>
      <c r="C864" s="148"/>
      <c r="D864" s="56" t="s">
        <v>1647</v>
      </c>
      <c r="E864" s="62"/>
      <c r="F864" s="58"/>
      <c r="G864" s="57"/>
      <c r="H864" s="57"/>
      <c r="I864" s="67">
        <v>3139</v>
      </c>
      <c r="J864" s="57"/>
      <c r="K864" s="57"/>
      <c r="L864" s="67">
        <v>4302</v>
      </c>
      <c r="M864" s="57"/>
      <c r="N864" s="67">
        <v>0</v>
      </c>
      <c r="O864" s="57" t="s">
        <v>2193</v>
      </c>
      <c r="P864" s="57">
        <v>7441</v>
      </c>
      <c r="Q864" s="60"/>
      <c r="AC864" s="2">
        <f>TRUNC(AE864*옵션!$B$36/100,1)</f>
        <v>129</v>
      </c>
      <c r="AD864" s="2">
        <f>TRUNC(SUM(L860:L862))</f>
        <v>4302</v>
      </c>
      <c r="AE864" s="2">
        <f>TRUNC(SUM(AE860:AE863))</f>
        <v>4302</v>
      </c>
    </row>
    <row r="865" spans="1:31" ht="23.25" customHeight="1" x14ac:dyDescent="0.15">
      <c r="C865" s="148"/>
      <c r="D865" s="56"/>
      <c r="E865" s="62"/>
      <c r="F865" s="58"/>
      <c r="G865" s="57"/>
      <c r="H865" s="57"/>
      <c r="I865" s="67"/>
      <c r="J865" s="57"/>
      <c r="K865" s="57"/>
      <c r="L865" s="67"/>
      <c r="M865" s="57"/>
      <c r="N865" s="67"/>
      <c r="O865" s="57"/>
      <c r="P865" s="57"/>
      <c r="Q865" s="60"/>
    </row>
    <row r="866" spans="1:31" ht="23.25" customHeight="1" x14ac:dyDescent="0.15">
      <c r="A866" s="9" t="s">
        <v>2016</v>
      </c>
      <c r="B866" s="9" t="s">
        <v>1674</v>
      </c>
      <c r="C866" s="148" t="s">
        <v>2017</v>
      </c>
      <c r="D866" s="287" t="s">
        <v>2015</v>
      </c>
      <c r="E866" s="289"/>
      <c r="F866" s="58"/>
      <c r="G866" s="57"/>
      <c r="H866" s="57"/>
      <c r="I866" s="67"/>
      <c r="J866" s="57"/>
      <c r="K866" s="57"/>
      <c r="L866" s="67"/>
      <c r="M866" s="57"/>
      <c r="N866" s="67"/>
      <c r="O866" s="57"/>
      <c r="P866" s="57"/>
      <c r="Q866" s="60"/>
    </row>
    <row r="867" spans="1:31" ht="23.25" customHeight="1" x14ac:dyDescent="0.15">
      <c r="A867" s="9" t="s">
        <v>848</v>
      </c>
      <c r="B867" s="9" t="s">
        <v>1525</v>
      </c>
      <c r="C867" s="148" t="s">
        <v>517</v>
      </c>
      <c r="D867" s="56" t="s">
        <v>518</v>
      </c>
      <c r="E867" s="62" t="s">
        <v>519</v>
      </c>
      <c r="F867" s="58" t="s">
        <v>181</v>
      </c>
      <c r="G867" s="57">
        <v>1</v>
      </c>
      <c r="H867" s="57">
        <v>127</v>
      </c>
      <c r="I867" s="67">
        <v>127</v>
      </c>
      <c r="J867" s="57">
        <v>1</v>
      </c>
      <c r="K867" s="57">
        <v>0</v>
      </c>
      <c r="L867" s="67" t="s">
        <v>2193</v>
      </c>
      <c r="M867" s="57">
        <v>0</v>
      </c>
      <c r="N867" s="67" t="s">
        <v>2193</v>
      </c>
      <c r="O867" s="57">
        <v>127</v>
      </c>
      <c r="P867" s="57">
        <v>127</v>
      </c>
      <c r="Q867" s="60"/>
    </row>
    <row r="868" spans="1:31" ht="23.25" customHeight="1" x14ac:dyDescent="0.15">
      <c r="A868" s="9" t="s">
        <v>919</v>
      </c>
      <c r="B868" s="9" t="s">
        <v>1525</v>
      </c>
      <c r="C868" s="148" t="s">
        <v>676</v>
      </c>
      <c r="D868" s="56" t="s">
        <v>70</v>
      </c>
      <c r="E868" s="62" t="s">
        <v>677</v>
      </c>
      <c r="F868" s="58" t="s">
        <v>678</v>
      </c>
      <c r="G868" s="57">
        <v>1.6E-2</v>
      </c>
      <c r="H868" s="57">
        <v>0</v>
      </c>
      <c r="I868" s="67" t="s">
        <v>2193</v>
      </c>
      <c r="J868" s="57">
        <v>1.6E-2</v>
      </c>
      <c r="K868" s="57">
        <v>268915</v>
      </c>
      <c r="L868" s="67">
        <v>4302.6000000000004</v>
      </c>
      <c r="M868" s="57">
        <v>0</v>
      </c>
      <c r="N868" s="67" t="s">
        <v>2193</v>
      </c>
      <c r="O868" s="57">
        <v>268915</v>
      </c>
      <c r="P868" s="57">
        <v>4302.6000000000004</v>
      </c>
      <c r="Q868" s="60"/>
      <c r="AE868" s="2">
        <f>L868</f>
        <v>4302.6000000000004</v>
      </c>
    </row>
    <row r="869" spans="1:31" ht="23.25" customHeight="1" x14ac:dyDescent="0.15">
      <c r="A869" s="9" t="s">
        <v>1649</v>
      </c>
      <c r="B869" s="9" t="s">
        <v>1525</v>
      </c>
      <c r="C869" s="148" t="s">
        <v>1650</v>
      </c>
      <c r="D869" s="56" t="s">
        <v>1651</v>
      </c>
      <c r="E869" s="62" t="s">
        <v>1652</v>
      </c>
      <c r="F869" s="58" t="s">
        <v>616</v>
      </c>
      <c r="G869" s="57">
        <v>1</v>
      </c>
      <c r="H869" s="57">
        <v>129</v>
      </c>
      <c r="I869" s="67">
        <v>129</v>
      </c>
      <c r="J869" s="57">
        <v>1</v>
      </c>
      <c r="K869" s="57"/>
      <c r="L869" s="67" t="s">
        <v>2193</v>
      </c>
      <c r="M869" s="57"/>
      <c r="N869" s="67" t="s">
        <v>2193</v>
      </c>
      <c r="O869" s="57">
        <v>129</v>
      </c>
      <c r="P869" s="57">
        <v>129</v>
      </c>
      <c r="Q869" s="60"/>
    </row>
    <row r="870" spans="1:31" ht="23.25" customHeight="1" x14ac:dyDescent="0.15">
      <c r="B870" s="9" t="s">
        <v>1646</v>
      </c>
      <c r="C870" s="148"/>
      <c r="D870" s="56" t="s">
        <v>1647</v>
      </c>
      <c r="E870" s="62"/>
      <c r="F870" s="58"/>
      <c r="G870" s="57"/>
      <c r="H870" s="57"/>
      <c r="I870" s="67">
        <v>256</v>
      </c>
      <c r="J870" s="57"/>
      <c r="K870" s="57"/>
      <c r="L870" s="67">
        <v>4302</v>
      </c>
      <c r="M870" s="57"/>
      <c r="N870" s="67">
        <v>0</v>
      </c>
      <c r="O870" s="57" t="s">
        <v>2193</v>
      </c>
      <c r="P870" s="57">
        <v>4558</v>
      </c>
      <c r="Q870" s="60"/>
      <c r="AC870" s="2">
        <f>TRUNC(AE870*옵션!$B$36/100,1)</f>
        <v>129</v>
      </c>
      <c r="AD870" s="2">
        <f>TRUNC(SUM(L866:L868))</f>
        <v>4302</v>
      </c>
      <c r="AE870" s="2">
        <f>TRUNC(SUM(AE866:AE869))</f>
        <v>4302</v>
      </c>
    </row>
    <row r="871" spans="1:31" ht="23.25" customHeight="1" x14ac:dyDescent="0.15">
      <c r="C871" s="148"/>
      <c r="D871" s="56"/>
      <c r="E871" s="62"/>
      <c r="F871" s="58"/>
      <c r="G871" s="57"/>
      <c r="H871" s="57"/>
      <c r="I871" s="67"/>
      <c r="J871" s="57"/>
      <c r="K871" s="57"/>
      <c r="L871" s="67"/>
      <c r="M871" s="57"/>
      <c r="N871" s="67"/>
      <c r="O871" s="57"/>
      <c r="P871" s="57"/>
      <c r="Q871" s="60"/>
    </row>
    <row r="872" spans="1:31" ht="23.25" customHeight="1" x14ac:dyDescent="0.15">
      <c r="A872" s="9" t="s">
        <v>2019</v>
      </c>
      <c r="B872" s="9" t="s">
        <v>1674</v>
      </c>
      <c r="C872" s="148" t="s">
        <v>2020</v>
      </c>
      <c r="D872" s="287" t="s">
        <v>2018</v>
      </c>
      <c r="E872" s="289"/>
      <c r="F872" s="58"/>
      <c r="G872" s="57"/>
      <c r="H872" s="57"/>
      <c r="I872" s="67"/>
      <c r="J872" s="57"/>
      <c r="K872" s="57"/>
      <c r="L872" s="67"/>
      <c r="M872" s="57"/>
      <c r="N872" s="67"/>
      <c r="O872" s="57"/>
      <c r="P872" s="57"/>
      <c r="Q872" s="60"/>
    </row>
    <row r="873" spans="1:31" ht="23.25" customHeight="1" x14ac:dyDescent="0.15">
      <c r="A873" s="9" t="s">
        <v>849</v>
      </c>
      <c r="B873" s="9" t="s">
        <v>1528</v>
      </c>
      <c r="C873" s="148" t="s">
        <v>520</v>
      </c>
      <c r="D873" s="56" t="s">
        <v>518</v>
      </c>
      <c r="E873" s="62" t="s">
        <v>521</v>
      </c>
      <c r="F873" s="58" t="s">
        <v>181</v>
      </c>
      <c r="G873" s="57">
        <v>1</v>
      </c>
      <c r="H873" s="57">
        <v>403</v>
      </c>
      <c r="I873" s="67">
        <v>403</v>
      </c>
      <c r="J873" s="57">
        <v>1</v>
      </c>
      <c r="K873" s="57">
        <v>0</v>
      </c>
      <c r="L873" s="67" t="s">
        <v>2193</v>
      </c>
      <c r="M873" s="57">
        <v>0</v>
      </c>
      <c r="N873" s="67" t="s">
        <v>2193</v>
      </c>
      <c r="O873" s="57">
        <v>403</v>
      </c>
      <c r="P873" s="57">
        <v>403</v>
      </c>
      <c r="Q873" s="60"/>
    </row>
    <row r="874" spans="1:31" ht="23.25" customHeight="1" x14ac:dyDescent="0.15">
      <c r="A874" s="9" t="s">
        <v>919</v>
      </c>
      <c r="B874" s="9" t="s">
        <v>1528</v>
      </c>
      <c r="C874" s="148" t="s">
        <v>676</v>
      </c>
      <c r="D874" s="56" t="s">
        <v>70</v>
      </c>
      <c r="E874" s="62" t="s">
        <v>677</v>
      </c>
      <c r="F874" s="58" t="s">
        <v>678</v>
      </c>
      <c r="G874" s="57">
        <v>1.6E-2</v>
      </c>
      <c r="H874" s="57">
        <v>0</v>
      </c>
      <c r="I874" s="67" t="s">
        <v>2193</v>
      </c>
      <c r="J874" s="57">
        <v>1.6E-2</v>
      </c>
      <c r="K874" s="57">
        <v>268915</v>
      </c>
      <c r="L874" s="67">
        <v>4302.6000000000004</v>
      </c>
      <c r="M874" s="57">
        <v>0</v>
      </c>
      <c r="N874" s="67" t="s">
        <v>2193</v>
      </c>
      <c r="O874" s="57">
        <v>268915</v>
      </c>
      <c r="P874" s="57">
        <v>4302.6000000000004</v>
      </c>
      <c r="Q874" s="60"/>
      <c r="AE874" s="2">
        <f>L874</f>
        <v>4302.6000000000004</v>
      </c>
    </row>
    <row r="875" spans="1:31" ht="23.25" customHeight="1" x14ac:dyDescent="0.15">
      <c r="A875" s="9" t="s">
        <v>1649</v>
      </c>
      <c r="B875" s="9" t="s">
        <v>1528</v>
      </c>
      <c r="C875" s="148" t="s">
        <v>1650</v>
      </c>
      <c r="D875" s="56" t="s">
        <v>1651</v>
      </c>
      <c r="E875" s="62" t="s">
        <v>1652</v>
      </c>
      <c r="F875" s="58" t="s">
        <v>616</v>
      </c>
      <c r="G875" s="57">
        <v>1</v>
      </c>
      <c r="H875" s="57">
        <v>129</v>
      </c>
      <c r="I875" s="67">
        <v>129</v>
      </c>
      <c r="J875" s="57">
        <v>1</v>
      </c>
      <c r="K875" s="57"/>
      <c r="L875" s="67" t="s">
        <v>2193</v>
      </c>
      <c r="M875" s="57"/>
      <c r="N875" s="67" t="s">
        <v>2193</v>
      </c>
      <c r="O875" s="57">
        <v>129</v>
      </c>
      <c r="P875" s="57">
        <v>129</v>
      </c>
      <c r="Q875" s="60"/>
    </row>
    <row r="876" spans="1:31" ht="23.25" customHeight="1" x14ac:dyDescent="0.15">
      <c r="B876" s="9" t="s">
        <v>1646</v>
      </c>
      <c r="C876" s="148"/>
      <c r="D876" s="56" t="s">
        <v>1647</v>
      </c>
      <c r="E876" s="62"/>
      <c r="F876" s="58"/>
      <c r="G876" s="57"/>
      <c r="H876" s="57"/>
      <c r="I876" s="67">
        <v>532</v>
      </c>
      <c r="J876" s="57"/>
      <c r="K876" s="57"/>
      <c r="L876" s="67">
        <v>4302</v>
      </c>
      <c r="M876" s="57"/>
      <c r="N876" s="67">
        <v>0</v>
      </c>
      <c r="O876" s="57" t="s">
        <v>2193</v>
      </c>
      <c r="P876" s="57">
        <v>4834</v>
      </c>
      <c r="Q876" s="60"/>
      <c r="AC876" s="2">
        <f>TRUNC(AE876*옵션!$B$36/100,1)</f>
        <v>129</v>
      </c>
      <c r="AD876" s="2">
        <f>TRUNC(SUM(L872:L874))</f>
        <v>4302</v>
      </c>
      <c r="AE876" s="2">
        <f>TRUNC(SUM(AE872:AE875))</f>
        <v>4302</v>
      </c>
    </row>
    <row r="877" spans="1:31" ht="23.25" customHeight="1" x14ac:dyDescent="0.15">
      <c r="C877" s="148"/>
      <c r="D877" s="56"/>
      <c r="E877" s="62"/>
      <c r="F877" s="58"/>
      <c r="G877" s="57"/>
      <c r="H877" s="57"/>
      <c r="I877" s="67"/>
      <c r="J877" s="57"/>
      <c r="K877" s="57"/>
      <c r="L877" s="67"/>
      <c r="M877" s="57"/>
      <c r="N877" s="67"/>
      <c r="O877" s="57"/>
      <c r="P877" s="57"/>
      <c r="Q877" s="60"/>
    </row>
    <row r="878" spans="1:31" ht="23.25" customHeight="1" x14ac:dyDescent="0.15">
      <c r="A878" s="9" t="s">
        <v>2022</v>
      </c>
      <c r="B878" s="9" t="s">
        <v>1674</v>
      </c>
      <c r="C878" s="148" t="s">
        <v>2023</v>
      </c>
      <c r="D878" s="287" t="s">
        <v>2021</v>
      </c>
      <c r="E878" s="289"/>
      <c r="F878" s="58"/>
      <c r="G878" s="57"/>
      <c r="H878" s="57"/>
      <c r="I878" s="67"/>
      <c r="J878" s="57"/>
      <c r="K878" s="57"/>
      <c r="L878" s="67"/>
      <c r="M878" s="57"/>
      <c r="N878" s="67"/>
      <c r="O878" s="57"/>
      <c r="P878" s="57"/>
      <c r="Q878" s="60"/>
    </row>
    <row r="879" spans="1:31" ht="23.25" customHeight="1" x14ac:dyDescent="0.15">
      <c r="A879" s="9" t="s">
        <v>850</v>
      </c>
      <c r="B879" s="9" t="s">
        <v>1531</v>
      </c>
      <c r="C879" s="148" t="s">
        <v>522</v>
      </c>
      <c r="D879" s="56" t="s">
        <v>518</v>
      </c>
      <c r="E879" s="62" t="s">
        <v>523</v>
      </c>
      <c r="F879" s="58" t="s">
        <v>181</v>
      </c>
      <c r="G879" s="57">
        <v>1</v>
      </c>
      <c r="H879" s="57">
        <v>508</v>
      </c>
      <c r="I879" s="67">
        <v>508</v>
      </c>
      <c r="J879" s="57">
        <v>1</v>
      </c>
      <c r="K879" s="57">
        <v>0</v>
      </c>
      <c r="L879" s="67" t="s">
        <v>2193</v>
      </c>
      <c r="M879" s="57">
        <v>0</v>
      </c>
      <c r="N879" s="67" t="s">
        <v>2193</v>
      </c>
      <c r="O879" s="57">
        <v>508</v>
      </c>
      <c r="P879" s="57">
        <v>508</v>
      </c>
      <c r="Q879" s="60"/>
    </row>
    <row r="880" spans="1:31" ht="23.25" customHeight="1" x14ac:dyDescent="0.15">
      <c r="A880" s="9" t="s">
        <v>920</v>
      </c>
      <c r="B880" s="9" t="s">
        <v>1531</v>
      </c>
      <c r="C880" s="148" t="s">
        <v>679</v>
      </c>
      <c r="D880" s="56" t="s">
        <v>70</v>
      </c>
      <c r="E880" s="62" t="s">
        <v>680</v>
      </c>
      <c r="F880" s="58" t="s">
        <v>678</v>
      </c>
      <c r="G880" s="57">
        <v>0.19439999999999999</v>
      </c>
      <c r="H880" s="57">
        <v>0</v>
      </c>
      <c r="I880" s="67" t="s">
        <v>2193</v>
      </c>
      <c r="J880" s="57">
        <v>0.19439999999999999</v>
      </c>
      <c r="K880" s="57">
        <v>300337</v>
      </c>
      <c r="L880" s="67">
        <v>58385.5</v>
      </c>
      <c r="M880" s="57">
        <v>0</v>
      </c>
      <c r="N880" s="67" t="s">
        <v>2193</v>
      </c>
      <c r="O880" s="57">
        <v>300337</v>
      </c>
      <c r="P880" s="57">
        <v>58385.5</v>
      </c>
      <c r="Q880" s="60"/>
      <c r="AE880" s="2">
        <f>L880</f>
        <v>58385.5</v>
      </c>
    </row>
    <row r="881" spans="1:31" ht="23.25" customHeight="1" x14ac:dyDescent="0.15">
      <c r="A881" s="9" t="s">
        <v>1649</v>
      </c>
      <c r="B881" s="9" t="s">
        <v>1531</v>
      </c>
      <c r="C881" s="148" t="s">
        <v>1650</v>
      </c>
      <c r="D881" s="56" t="s">
        <v>1651</v>
      </c>
      <c r="E881" s="62" t="s">
        <v>1652</v>
      </c>
      <c r="F881" s="58" t="s">
        <v>616</v>
      </c>
      <c r="G881" s="57">
        <v>1</v>
      </c>
      <c r="H881" s="57">
        <v>1751.5</v>
      </c>
      <c r="I881" s="67">
        <v>1751.5</v>
      </c>
      <c r="J881" s="57">
        <v>1</v>
      </c>
      <c r="K881" s="57"/>
      <c r="L881" s="67" t="s">
        <v>2193</v>
      </c>
      <c r="M881" s="57"/>
      <c r="N881" s="67" t="s">
        <v>2193</v>
      </c>
      <c r="O881" s="57">
        <v>1751.5</v>
      </c>
      <c r="P881" s="57">
        <v>1751.5</v>
      </c>
      <c r="Q881" s="60"/>
    </row>
    <row r="882" spans="1:31" ht="23.25" customHeight="1" x14ac:dyDescent="0.15">
      <c r="B882" s="9" t="s">
        <v>1646</v>
      </c>
      <c r="C882" s="148"/>
      <c r="D882" s="56" t="s">
        <v>1647</v>
      </c>
      <c r="E882" s="62"/>
      <c r="F882" s="58"/>
      <c r="G882" s="57"/>
      <c r="H882" s="57"/>
      <c r="I882" s="67">
        <v>2259</v>
      </c>
      <c r="J882" s="57"/>
      <c r="K882" s="57"/>
      <c r="L882" s="67">
        <v>58385</v>
      </c>
      <c r="M882" s="57"/>
      <c r="N882" s="67">
        <v>0</v>
      </c>
      <c r="O882" s="57" t="s">
        <v>2193</v>
      </c>
      <c r="P882" s="57">
        <v>60644</v>
      </c>
      <c r="Q882" s="60"/>
      <c r="AC882" s="2">
        <f>TRUNC(AE882*옵션!$B$36/100,1)</f>
        <v>1751.5</v>
      </c>
      <c r="AD882" s="2">
        <f>TRUNC(SUM(L878:L880))</f>
        <v>58385</v>
      </c>
      <c r="AE882" s="2">
        <f>TRUNC(SUM(AE878:AE881))</f>
        <v>58385</v>
      </c>
    </row>
    <row r="883" spans="1:31" ht="23.25" customHeight="1" x14ac:dyDescent="0.15">
      <c r="C883" s="148"/>
      <c r="D883" s="56"/>
      <c r="E883" s="62"/>
      <c r="F883" s="58"/>
      <c r="G883" s="57"/>
      <c r="H883" s="57"/>
      <c r="I883" s="67"/>
      <c r="J883" s="57"/>
      <c r="K883" s="57"/>
      <c r="L883" s="67"/>
      <c r="M883" s="57"/>
      <c r="N883" s="67"/>
      <c r="O883" s="57"/>
      <c r="P883" s="57"/>
      <c r="Q883" s="60"/>
    </row>
    <row r="884" spans="1:31" ht="23.25" customHeight="1" x14ac:dyDescent="0.15">
      <c r="A884" s="9" t="s">
        <v>2025</v>
      </c>
      <c r="B884" s="9" t="s">
        <v>1674</v>
      </c>
      <c r="C884" s="148" t="s">
        <v>2026</v>
      </c>
      <c r="D884" s="287" t="s">
        <v>2024</v>
      </c>
      <c r="E884" s="289"/>
      <c r="F884" s="58"/>
      <c r="G884" s="57"/>
      <c r="H884" s="57"/>
      <c r="I884" s="67"/>
      <c r="J884" s="57"/>
      <c r="K884" s="57"/>
      <c r="L884" s="67"/>
      <c r="M884" s="57"/>
      <c r="N884" s="67"/>
      <c r="O884" s="57"/>
      <c r="P884" s="57"/>
      <c r="Q884" s="60"/>
    </row>
    <row r="885" spans="1:31" ht="23.25" customHeight="1" x14ac:dyDescent="0.15">
      <c r="A885" s="9" t="s">
        <v>851</v>
      </c>
      <c r="B885" s="9" t="s">
        <v>1534</v>
      </c>
      <c r="C885" s="148" t="s">
        <v>524</v>
      </c>
      <c r="D885" s="56" t="s">
        <v>518</v>
      </c>
      <c r="E885" s="62" t="s">
        <v>525</v>
      </c>
      <c r="F885" s="58" t="s">
        <v>181</v>
      </c>
      <c r="G885" s="57">
        <v>1</v>
      </c>
      <c r="H885" s="57">
        <v>712</v>
      </c>
      <c r="I885" s="67">
        <v>712</v>
      </c>
      <c r="J885" s="57">
        <v>1</v>
      </c>
      <c r="K885" s="57">
        <v>0</v>
      </c>
      <c r="L885" s="67" t="s">
        <v>2193</v>
      </c>
      <c r="M885" s="57">
        <v>0</v>
      </c>
      <c r="N885" s="67" t="s">
        <v>2193</v>
      </c>
      <c r="O885" s="57">
        <v>712</v>
      </c>
      <c r="P885" s="57">
        <v>712</v>
      </c>
      <c r="Q885" s="60"/>
    </row>
    <row r="886" spans="1:31" ht="23.25" customHeight="1" x14ac:dyDescent="0.15">
      <c r="A886" s="9" t="s">
        <v>920</v>
      </c>
      <c r="B886" s="9" t="s">
        <v>1534</v>
      </c>
      <c r="C886" s="148" t="s">
        <v>679</v>
      </c>
      <c r="D886" s="56" t="s">
        <v>70</v>
      </c>
      <c r="E886" s="62" t="s">
        <v>680</v>
      </c>
      <c r="F886" s="58" t="s">
        <v>678</v>
      </c>
      <c r="G886" s="57">
        <v>0.24192</v>
      </c>
      <c r="H886" s="57">
        <v>0</v>
      </c>
      <c r="I886" s="67" t="s">
        <v>2193</v>
      </c>
      <c r="J886" s="57">
        <v>0.24192</v>
      </c>
      <c r="K886" s="57">
        <v>300337</v>
      </c>
      <c r="L886" s="67">
        <v>72657.5</v>
      </c>
      <c r="M886" s="57">
        <v>0</v>
      </c>
      <c r="N886" s="67" t="s">
        <v>2193</v>
      </c>
      <c r="O886" s="57">
        <v>300337</v>
      </c>
      <c r="P886" s="57">
        <v>72657.5</v>
      </c>
      <c r="Q886" s="60"/>
      <c r="AE886" s="2">
        <f>L886</f>
        <v>72657.5</v>
      </c>
    </row>
    <row r="887" spans="1:31" ht="23.25" customHeight="1" x14ac:dyDescent="0.15">
      <c r="A887" s="9" t="s">
        <v>1649</v>
      </c>
      <c r="B887" s="9" t="s">
        <v>1534</v>
      </c>
      <c r="C887" s="148" t="s">
        <v>1650</v>
      </c>
      <c r="D887" s="56" t="s">
        <v>1651</v>
      </c>
      <c r="E887" s="62" t="s">
        <v>1652</v>
      </c>
      <c r="F887" s="58" t="s">
        <v>616</v>
      </c>
      <c r="G887" s="57">
        <v>1</v>
      </c>
      <c r="H887" s="57">
        <v>2179.6999999999971</v>
      </c>
      <c r="I887" s="67">
        <v>2179.6999999999971</v>
      </c>
      <c r="J887" s="57">
        <v>1</v>
      </c>
      <c r="K887" s="57"/>
      <c r="L887" s="67" t="s">
        <v>2193</v>
      </c>
      <c r="M887" s="57"/>
      <c r="N887" s="67" t="s">
        <v>2193</v>
      </c>
      <c r="O887" s="57">
        <v>2179.6999999999971</v>
      </c>
      <c r="P887" s="57">
        <v>2179.6999999999971</v>
      </c>
      <c r="Q887" s="60"/>
    </row>
    <row r="888" spans="1:31" ht="23.25" customHeight="1" x14ac:dyDescent="0.15">
      <c r="B888" s="9" t="s">
        <v>1646</v>
      </c>
      <c r="C888" s="148"/>
      <c r="D888" s="56" t="s">
        <v>1647</v>
      </c>
      <c r="E888" s="62"/>
      <c r="F888" s="58"/>
      <c r="G888" s="57"/>
      <c r="H888" s="57"/>
      <c r="I888" s="67">
        <v>2891</v>
      </c>
      <c r="J888" s="57"/>
      <c r="K888" s="57"/>
      <c r="L888" s="67">
        <v>72657</v>
      </c>
      <c r="M888" s="57"/>
      <c r="N888" s="67">
        <v>0</v>
      </c>
      <c r="O888" s="57" t="s">
        <v>2193</v>
      </c>
      <c r="P888" s="57">
        <v>75548</v>
      </c>
      <c r="Q888" s="60"/>
      <c r="AC888" s="2">
        <f>TRUNC(AE888*옵션!$B$36/100,1)</f>
        <v>2179.6999999999998</v>
      </c>
      <c r="AD888" s="2">
        <f>TRUNC(SUM(L884:L886))</f>
        <v>72657</v>
      </c>
      <c r="AE888" s="2">
        <f>TRUNC(SUM(AE884:AE887))</f>
        <v>72657</v>
      </c>
    </row>
    <row r="889" spans="1:31" ht="23.25" customHeight="1" x14ac:dyDescent="0.15">
      <c r="C889" s="148"/>
      <c r="D889" s="56"/>
      <c r="E889" s="62"/>
      <c r="F889" s="58"/>
      <c r="G889" s="57"/>
      <c r="H889" s="57"/>
      <c r="I889" s="67"/>
      <c r="J889" s="57"/>
      <c r="K889" s="57"/>
      <c r="L889" s="67"/>
      <c r="M889" s="57"/>
      <c r="N889" s="67"/>
      <c r="O889" s="57"/>
      <c r="P889" s="57"/>
      <c r="Q889" s="60"/>
    </row>
    <row r="890" spans="1:31" ht="23.25" customHeight="1" x14ac:dyDescent="0.15">
      <c r="A890" s="9" t="s">
        <v>2028</v>
      </c>
      <c r="B890" s="9" t="s">
        <v>1674</v>
      </c>
      <c r="C890" s="148" t="s">
        <v>2029</v>
      </c>
      <c r="D890" s="287" t="s">
        <v>2027</v>
      </c>
      <c r="E890" s="289"/>
      <c r="F890" s="58"/>
      <c r="G890" s="57"/>
      <c r="H890" s="57"/>
      <c r="I890" s="67"/>
      <c r="J890" s="57"/>
      <c r="K890" s="57"/>
      <c r="L890" s="67"/>
      <c r="M890" s="57"/>
      <c r="N890" s="67"/>
      <c r="O890" s="57"/>
      <c r="P890" s="57"/>
      <c r="Q890" s="60"/>
    </row>
    <row r="891" spans="1:31" ht="23.25" customHeight="1" x14ac:dyDescent="0.15">
      <c r="A891" s="9" t="s">
        <v>854</v>
      </c>
      <c r="B891" s="9" t="s">
        <v>1537</v>
      </c>
      <c r="C891" s="148" t="s">
        <v>532</v>
      </c>
      <c r="D891" s="56" t="s">
        <v>533</v>
      </c>
      <c r="E891" s="62" t="s">
        <v>534</v>
      </c>
      <c r="F891" s="58" t="s">
        <v>132</v>
      </c>
      <c r="G891" s="57">
        <v>1</v>
      </c>
      <c r="H891" s="57">
        <v>720</v>
      </c>
      <c r="I891" s="67">
        <v>720</v>
      </c>
      <c r="J891" s="57">
        <v>1</v>
      </c>
      <c r="K891" s="57">
        <v>0</v>
      </c>
      <c r="L891" s="67" t="s">
        <v>2193</v>
      </c>
      <c r="M891" s="57">
        <v>0</v>
      </c>
      <c r="N891" s="67" t="s">
        <v>2193</v>
      </c>
      <c r="O891" s="57">
        <v>720</v>
      </c>
      <c r="P891" s="57">
        <v>720</v>
      </c>
      <c r="Q891" s="60"/>
    </row>
    <row r="892" spans="1:31" ht="23.25" customHeight="1" x14ac:dyDescent="0.15">
      <c r="A892" s="9" t="s">
        <v>920</v>
      </c>
      <c r="B892" s="9" t="s">
        <v>1537</v>
      </c>
      <c r="C892" s="148" t="s">
        <v>679</v>
      </c>
      <c r="D892" s="56" t="s">
        <v>70</v>
      </c>
      <c r="E892" s="62" t="s">
        <v>680</v>
      </c>
      <c r="F892" s="58" t="s">
        <v>678</v>
      </c>
      <c r="G892" s="57">
        <v>5.0000000000000001E-4</v>
      </c>
      <c r="H892" s="57">
        <v>0</v>
      </c>
      <c r="I892" s="67" t="s">
        <v>2193</v>
      </c>
      <c r="J892" s="57">
        <v>5.0000000000000001E-4</v>
      </c>
      <c r="K892" s="57">
        <v>300337</v>
      </c>
      <c r="L892" s="67">
        <v>150.1</v>
      </c>
      <c r="M892" s="57">
        <v>0</v>
      </c>
      <c r="N892" s="67" t="s">
        <v>2193</v>
      </c>
      <c r="O892" s="57">
        <v>300337</v>
      </c>
      <c r="P892" s="57">
        <v>150.1</v>
      </c>
      <c r="Q892" s="60"/>
      <c r="AE892" s="2">
        <f>L892</f>
        <v>150.1</v>
      </c>
    </row>
    <row r="893" spans="1:31" ht="23.25" customHeight="1" x14ac:dyDescent="0.15">
      <c r="A893" s="9" t="s">
        <v>925</v>
      </c>
      <c r="B893" s="9" t="s">
        <v>1537</v>
      </c>
      <c r="C893" s="148" t="s">
        <v>689</v>
      </c>
      <c r="D893" s="56" t="s">
        <v>70</v>
      </c>
      <c r="E893" s="62" t="s">
        <v>690</v>
      </c>
      <c r="F893" s="58" t="s">
        <v>678</v>
      </c>
      <c r="G893" s="57">
        <v>1E-3</v>
      </c>
      <c r="H893" s="57">
        <v>0</v>
      </c>
      <c r="I893" s="67" t="s">
        <v>2193</v>
      </c>
      <c r="J893" s="57">
        <v>1E-3</v>
      </c>
      <c r="K893" s="57">
        <v>169804</v>
      </c>
      <c r="L893" s="67">
        <v>169.8</v>
      </c>
      <c r="M893" s="57">
        <v>0</v>
      </c>
      <c r="N893" s="67" t="s">
        <v>2193</v>
      </c>
      <c r="O893" s="57">
        <v>169804</v>
      </c>
      <c r="P893" s="57">
        <v>169.8</v>
      </c>
      <c r="Q893" s="60"/>
      <c r="AE893" s="2">
        <f>L893</f>
        <v>169.8</v>
      </c>
    </row>
    <row r="894" spans="1:31" ht="23.25" customHeight="1" x14ac:dyDescent="0.15">
      <c r="A894" s="9" t="s">
        <v>1649</v>
      </c>
      <c r="B894" s="9" t="s">
        <v>1537</v>
      </c>
      <c r="C894" s="148" t="s">
        <v>1650</v>
      </c>
      <c r="D894" s="56" t="s">
        <v>1651</v>
      </c>
      <c r="E894" s="62" t="s">
        <v>1652</v>
      </c>
      <c r="F894" s="58" t="s">
        <v>616</v>
      </c>
      <c r="G894" s="57">
        <v>1</v>
      </c>
      <c r="H894" s="57">
        <v>9.5</v>
      </c>
      <c r="I894" s="67">
        <v>9.5</v>
      </c>
      <c r="J894" s="57">
        <v>1</v>
      </c>
      <c r="K894" s="57"/>
      <c r="L894" s="67" t="s">
        <v>2193</v>
      </c>
      <c r="M894" s="57"/>
      <c r="N894" s="67" t="s">
        <v>2193</v>
      </c>
      <c r="O894" s="57">
        <v>9.5</v>
      </c>
      <c r="P894" s="57">
        <v>9.5</v>
      </c>
      <c r="Q894" s="60"/>
    </row>
    <row r="895" spans="1:31" ht="23.25" customHeight="1" x14ac:dyDescent="0.15">
      <c r="B895" s="9" t="s">
        <v>1646</v>
      </c>
      <c r="C895" s="148"/>
      <c r="D895" s="56" t="s">
        <v>1647</v>
      </c>
      <c r="E895" s="62"/>
      <c r="F895" s="58"/>
      <c r="G895" s="57"/>
      <c r="H895" s="57"/>
      <c r="I895" s="67">
        <v>729</v>
      </c>
      <c r="J895" s="57"/>
      <c r="K895" s="57"/>
      <c r="L895" s="67">
        <v>319</v>
      </c>
      <c r="M895" s="57"/>
      <c r="N895" s="67">
        <v>0</v>
      </c>
      <c r="O895" s="57" t="s">
        <v>2193</v>
      </c>
      <c r="P895" s="57">
        <v>1048</v>
      </c>
      <c r="Q895" s="60"/>
      <c r="AC895" s="2">
        <f>TRUNC(AE895*옵션!$B$36/100,1)</f>
        <v>9.5</v>
      </c>
      <c r="AD895" s="2">
        <f>TRUNC(SUM(L890:L893))</f>
        <v>319</v>
      </c>
      <c r="AE895" s="2">
        <f>TRUNC(SUM(AE890:AE894))</f>
        <v>319</v>
      </c>
    </row>
    <row r="896" spans="1:31" ht="23.25" customHeight="1" x14ac:dyDescent="0.15">
      <c r="C896" s="148"/>
      <c r="D896" s="56"/>
      <c r="E896" s="62"/>
      <c r="F896" s="58"/>
      <c r="G896" s="57"/>
      <c r="H896" s="57"/>
      <c r="I896" s="67"/>
      <c r="J896" s="57"/>
      <c r="K896" s="57"/>
      <c r="L896" s="67"/>
      <c r="M896" s="57"/>
      <c r="N896" s="67"/>
      <c r="O896" s="57"/>
      <c r="P896" s="57"/>
      <c r="Q896" s="60"/>
    </row>
    <row r="897" spans="1:31" ht="23.25" customHeight="1" x14ac:dyDescent="0.15">
      <c r="A897" s="9" t="s">
        <v>2031</v>
      </c>
      <c r="B897" s="9" t="s">
        <v>1674</v>
      </c>
      <c r="C897" s="148" t="s">
        <v>2032</v>
      </c>
      <c r="D897" s="287" t="s">
        <v>2030</v>
      </c>
      <c r="E897" s="289"/>
      <c r="F897" s="58"/>
      <c r="G897" s="57"/>
      <c r="H897" s="57"/>
      <c r="I897" s="67"/>
      <c r="J897" s="57"/>
      <c r="K897" s="57"/>
      <c r="L897" s="67"/>
      <c r="M897" s="57"/>
      <c r="N897" s="67"/>
      <c r="O897" s="57"/>
      <c r="P897" s="57"/>
      <c r="Q897" s="60"/>
    </row>
    <row r="898" spans="1:31" ht="23.25" customHeight="1" x14ac:dyDescent="0.15">
      <c r="A898" s="9" t="s">
        <v>865</v>
      </c>
      <c r="B898" s="9" t="s">
        <v>1540</v>
      </c>
      <c r="C898" s="148" t="s">
        <v>578</v>
      </c>
      <c r="D898" s="56" t="s">
        <v>579</v>
      </c>
      <c r="E898" s="62"/>
      <c r="F898" s="58" t="s">
        <v>275</v>
      </c>
      <c r="G898" s="57">
        <v>1</v>
      </c>
      <c r="H898" s="57">
        <v>80000</v>
      </c>
      <c r="I898" s="67">
        <v>80000</v>
      </c>
      <c r="J898" s="57">
        <v>1</v>
      </c>
      <c r="K898" s="57">
        <v>0</v>
      </c>
      <c r="L898" s="67" t="s">
        <v>2193</v>
      </c>
      <c r="M898" s="57">
        <v>0</v>
      </c>
      <c r="N898" s="67" t="s">
        <v>2193</v>
      </c>
      <c r="O898" s="57">
        <v>80000</v>
      </c>
      <c r="P898" s="57">
        <v>80000</v>
      </c>
      <c r="Q898" s="60"/>
    </row>
    <row r="899" spans="1:31" ht="23.25" customHeight="1" x14ac:dyDescent="0.15">
      <c r="A899" s="9" t="s">
        <v>919</v>
      </c>
      <c r="B899" s="9" t="s">
        <v>1540</v>
      </c>
      <c r="C899" s="148" t="s">
        <v>676</v>
      </c>
      <c r="D899" s="56" t="s">
        <v>70</v>
      </c>
      <c r="E899" s="62" t="s">
        <v>677</v>
      </c>
      <c r="F899" s="58" t="s">
        <v>678</v>
      </c>
      <c r="G899" s="57">
        <v>6.5000000000000002E-2</v>
      </c>
      <c r="H899" s="57">
        <v>0</v>
      </c>
      <c r="I899" s="67" t="s">
        <v>2193</v>
      </c>
      <c r="J899" s="57">
        <v>6.5000000000000002E-2</v>
      </c>
      <c r="K899" s="57">
        <v>268915</v>
      </c>
      <c r="L899" s="67">
        <v>17479.400000000001</v>
      </c>
      <c r="M899" s="57">
        <v>0</v>
      </c>
      <c r="N899" s="67" t="s">
        <v>2193</v>
      </c>
      <c r="O899" s="57">
        <v>268915</v>
      </c>
      <c r="P899" s="57">
        <v>17479.400000000001</v>
      </c>
      <c r="Q899" s="60"/>
      <c r="AE899" s="2">
        <f>L899</f>
        <v>17479.400000000001</v>
      </c>
    </row>
    <row r="900" spans="1:31" ht="23.25" customHeight="1" x14ac:dyDescent="0.15">
      <c r="A900" s="9" t="s">
        <v>1649</v>
      </c>
      <c r="B900" s="9" t="s">
        <v>1540</v>
      </c>
      <c r="C900" s="148" t="s">
        <v>1650</v>
      </c>
      <c r="D900" s="56" t="s">
        <v>1651</v>
      </c>
      <c r="E900" s="62" t="s">
        <v>1652</v>
      </c>
      <c r="F900" s="58" t="s">
        <v>616</v>
      </c>
      <c r="G900" s="57">
        <v>1</v>
      </c>
      <c r="H900" s="57">
        <v>524.29999999999927</v>
      </c>
      <c r="I900" s="67">
        <v>524.29999999999927</v>
      </c>
      <c r="J900" s="57">
        <v>1</v>
      </c>
      <c r="K900" s="57"/>
      <c r="L900" s="67" t="s">
        <v>2193</v>
      </c>
      <c r="M900" s="57"/>
      <c r="N900" s="67" t="s">
        <v>2193</v>
      </c>
      <c r="O900" s="57">
        <v>524.29999999999927</v>
      </c>
      <c r="P900" s="57">
        <v>524.29999999999927</v>
      </c>
      <c r="Q900" s="60"/>
    </row>
    <row r="901" spans="1:31" ht="23.25" customHeight="1" x14ac:dyDescent="0.15">
      <c r="B901" s="9" t="s">
        <v>1646</v>
      </c>
      <c r="C901" s="148"/>
      <c r="D901" s="56" t="s">
        <v>1647</v>
      </c>
      <c r="E901" s="62"/>
      <c r="F901" s="58"/>
      <c r="G901" s="57"/>
      <c r="H901" s="57"/>
      <c r="I901" s="67">
        <v>80524</v>
      </c>
      <c r="J901" s="57"/>
      <c r="K901" s="57"/>
      <c r="L901" s="67">
        <v>17479</v>
      </c>
      <c r="M901" s="57"/>
      <c r="N901" s="67">
        <v>0</v>
      </c>
      <c r="O901" s="57" t="s">
        <v>2193</v>
      </c>
      <c r="P901" s="57">
        <v>98003</v>
      </c>
      <c r="Q901" s="60"/>
      <c r="AC901" s="2">
        <f>TRUNC(AE901*옵션!$B$36/100,1)</f>
        <v>524.29999999999995</v>
      </c>
      <c r="AD901" s="2">
        <f>TRUNC(SUM(L897:L899))</f>
        <v>17479</v>
      </c>
      <c r="AE901" s="2">
        <f>TRUNC(SUM(AE897:AE900))</f>
        <v>17479</v>
      </c>
    </row>
    <row r="902" spans="1:31" ht="23.25" customHeight="1" x14ac:dyDescent="0.15">
      <c r="C902" s="148"/>
      <c r="D902" s="56"/>
      <c r="E902" s="62"/>
      <c r="F902" s="58"/>
      <c r="G902" s="57"/>
      <c r="H902" s="57"/>
      <c r="I902" s="67"/>
      <c r="J902" s="57"/>
      <c r="K902" s="57"/>
      <c r="L902" s="67"/>
      <c r="M902" s="57"/>
      <c r="N902" s="67"/>
      <c r="O902" s="57"/>
      <c r="P902" s="57"/>
      <c r="Q902" s="60"/>
    </row>
    <row r="903" spans="1:31" ht="23.25" customHeight="1" x14ac:dyDescent="0.15">
      <c r="A903" s="9" t="s">
        <v>2034</v>
      </c>
      <c r="B903" s="9" t="s">
        <v>1674</v>
      </c>
      <c r="C903" s="148" t="s">
        <v>2035</v>
      </c>
      <c r="D903" s="287" t="s">
        <v>2033</v>
      </c>
      <c r="E903" s="289"/>
      <c r="F903" s="58"/>
      <c r="G903" s="57"/>
      <c r="H903" s="57"/>
      <c r="I903" s="67"/>
      <c r="J903" s="57"/>
      <c r="K903" s="57"/>
      <c r="L903" s="67"/>
      <c r="M903" s="57"/>
      <c r="N903" s="67"/>
      <c r="O903" s="57"/>
      <c r="P903" s="57"/>
      <c r="Q903" s="60"/>
    </row>
    <row r="904" spans="1:31" ht="23.25" customHeight="1" x14ac:dyDescent="0.15">
      <c r="A904" s="9" t="s">
        <v>866</v>
      </c>
      <c r="B904" s="9" t="s">
        <v>1543</v>
      </c>
      <c r="C904" s="148" t="s">
        <v>581</v>
      </c>
      <c r="D904" s="56" t="s">
        <v>582</v>
      </c>
      <c r="E904" s="62"/>
      <c r="F904" s="58" t="s">
        <v>275</v>
      </c>
      <c r="G904" s="57">
        <v>1</v>
      </c>
      <c r="H904" s="57">
        <v>240000</v>
      </c>
      <c r="I904" s="67">
        <v>240000</v>
      </c>
      <c r="J904" s="57">
        <v>1</v>
      </c>
      <c r="K904" s="57">
        <v>0</v>
      </c>
      <c r="L904" s="67" t="s">
        <v>2193</v>
      </c>
      <c r="M904" s="57">
        <v>0</v>
      </c>
      <c r="N904" s="67" t="s">
        <v>2193</v>
      </c>
      <c r="O904" s="57">
        <v>240000</v>
      </c>
      <c r="P904" s="57">
        <v>240000</v>
      </c>
      <c r="Q904" s="60"/>
    </row>
    <row r="905" spans="1:31" ht="23.25" customHeight="1" x14ac:dyDescent="0.15">
      <c r="A905" s="9" t="s">
        <v>919</v>
      </c>
      <c r="B905" s="9" t="s">
        <v>1543</v>
      </c>
      <c r="C905" s="148" t="s">
        <v>676</v>
      </c>
      <c r="D905" s="56" t="s">
        <v>70</v>
      </c>
      <c r="E905" s="62" t="s">
        <v>677</v>
      </c>
      <c r="F905" s="58" t="s">
        <v>678</v>
      </c>
      <c r="G905" s="57">
        <v>6.5000000000000002E-2</v>
      </c>
      <c r="H905" s="57">
        <v>0</v>
      </c>
      <c r="I905" s="67" t="s">
        <v>2193</v>
      </c>
      <c r="J905" s="57">
        <v>6.5000000000000002E-2</v>
      </c>
      <c r="K905" s="57">
        <v>268915</v>
      </c>
      <c r="L905" s="67">
        <v>17479.400000000001</v>
      </c>
      <c r="M905" s="57">
        <v>0</v>
      </c>
      <c r="N905" s="67" t="s">
        <v>2193</v>
      </c>
      <c r="O905" s="57">
        <v>268915</v>
      </c>
      <c r="P905" s="57">
        <v>17479.400000000001</v>
      </c>
      <c r="Q905" s="60"/>
      <c r="AE905" s="2">
        <f>L905</f>
        <v>17479.400000000001</v>
      </c>
    </row>
    <row r="906" spans="1:31" ht="23.25" customHeight="1" x14ac:dyDescent="0.15">
      <c r="A906" s="9" t="s">
        <v>1649</v>
      </c>
      <c r="B906" s="9" t="s">
        <v>1543</v>
      </c>
      <c r="C906" s="148" t="s">
        <v>1650</v>
      </c>
      <c r="D906" s="56" t="s">
        <v>1651</v>
      </c>
      <c r="E906" s="62" t="s">
        <v>1652</v>
      </c>
      <c r="F906" s="58" t="s">
        <v>616</v>
      </c>
      <c r="G906" s="57">
        <v>1</v>
      </c>
      <c r="H906" s="57">
        <v>524.29999999999927</v>
      </c>
      <c r="I906" s="67">
        <v>524.29999999999927</v>
      </c>
      <c r="J906" s="57">
        <v>1</v>
      </c>
      <c r="K906" s="57"/>
      <c r="L906" s="67" t="s">
        <v>2193</v>
      </c>
      <c r="M906" s="57"/>
      <c r="N906" s="67" t="s">
        <v>2193</v>
      </c>
      <c r="O906" s="57">
        <v>524.29999999999927</v>
      </c>
      <c r="P906" s="57">
        <v>524.29999999999927</v>
      </c>
      <c r="Q906" s="60"/>
    </row>
    <row r="907" spans="1:31" ht="23.25" customHeight="1" x14ac:dyDescent="0.15">
      <c r="B907" s="9" t="s">
        <v>1646</v>
      </c>
      <c r="C907" s="148"/>
      <c r="D907" s="56" t="s">
        <v>1647</v>
      </c>
      <c r="E907" s="62"/>
      <c r="F907" s="58"/>
      <c r="G907" s="57"/>
      <c r="H907" s="57"/>
      <c r="I907" s="67">
        <v>240524</v>
      </c>
      <c r="J907" s="57"/>
      <c r="K907" s="57"/>
      <c r="L907" s="67">
        <v>17479</v>
      </c>
      <c r="M907" s="57"/>
      <c r="N907" s="67">
        <v>0</v>
      </c>
      <c r="O907" s="57" t="s">
        <v>2193</v>
      </c>
      <c r="P907" s="57">
        <v>258003</v>
      </c>
      <c r="Q907" s="60"/>
      <c r="AC907" s="2">
        <f>TRUNC(AE907*옵션!$B$36/100,1)</f>
        <v>524.29999999999995</v>
      </c>
      <c r="AD907" s="2">
        <f>TRUNC(SUM(L903:L905))</f>
        <v>17479</v>
      </c>
      <c r="AE907" s="2">
        <f>TRUNC(SUM(AE903:AE906))</f>
        <v>17479</v>
      </c>
    </row>
    <row r="908" spans="1:31" ht="23.25" customHeight="1" x14ac:dyDescent="0.15">
      <c r="C908" s="148"/>
      <c r="D908" s="56"/>
      <c r="E908" s="62"/>
      <c r="F908" s="58"/>
      <c r="G908" s="57"/>
      <c r="H908" s="57"/>
      <c r="I908" s="67"/>
      <c r="J908" s="57"/>
      <c r="K908" s="57"/>
      <c r="L908" s="67"/>
      <c r="M908" s="57"/>
      <c r="N908" s="67"/>
      <c r="O908" s="57"/>
      <c r="P908" s="57"/>
      <c r="Q908" s="60"/>
    </row>
    <row r="909" spans="1:31" ht="23.25" customHeight="1" x14ac:dyDescent="0.15">
      <c r="A909" s="9" t="s">
        <v>2037</v>
      </c>
      <c r="B909" s="9" t="s">
        <v>1674</v>
      </c>
      <c r="C909" s="148" t="s">
        <v>2038</v>
      </c>
      <c r="D909" s="287" t="s">
        <v>2036</v>
      </c>
      <c r="E909" s="289"/>
      <c r="F909" s="58"/>
      <c r="G909" s="57"/>
      <c r="H909" s="57"/>
      <c r="I909" s="67"/>
      <c r="J909" s="57"/>
      <c r="K909" s="57"/>
      <c r="L909" s="67"/>
      <c r="M909" s="57"/>
      <c r="N909" s="67"/>
      <c r="O909" s="57"/>
      <c r="P909" s="57"/>
      <c r="Q909" s="60"/>
    </row>
    <row r="910" spans="1:31" ht="23.25" customHeight="1" x14ac:dyDescent="0.15">
      <c r="A910" s="9" t="s">
        <v>892</v>
      </c>
      <c r="B910" s="9" t="s">
        <v>1546</v>
      </c>
      <c r="C910" s="148" t="s">
        <v>498</v>
      </c>
      <c r="D910" s="56" t="s">
        <v>620</v>
      </c>
      <c r="E910" s="62" t="s">
        <v>621</v>
      </c>
      <c r="F910" s="58" t="s">
        <v>275</v>
      </c>
      <c r="G910" s="57">
        <v>1</v>
      </c>
      <c r="H910" s="57">
        <v>7500</v>
      </c>
      <c r="I910" s="67">
        <v>7500</v>
      </c>
      <c r="J910" s="57">
        <v>1</v>
      </c>
      <c r="K910" s="57">
        <v>0</v>
      </c>
      <c r="L910" s="67" t="s">
        <v>2193</v>
      </c>
      <c r="M910" s="57">
        <v>0</v>
      </c>
      <c r="N910" s="67" t="s">
        <v>2193</v>
      </c>
      <c r="O910" s="57">
        <v>7500</v>
      </c>
      <c r="P910" s="57">
        <v>7500</v>
      </c>
      <c r="Q910" s="60"/>
    </row>
    <row r="911" spans="1:31" ht="23.25" customHeight="1" x14ac:dyDescent="0.15">
      <c r="A911" s="9" t="s">
        <v>919</v>
      </c>
      <c r="B911" s="9" t="s">
        <v>1546</v>
      </c>
      <c r="C911" s="148" t="s">
        <v>676</v>
      </c>
      <c r="D911" s="56" t="s">
        <v>70</v>
      </c>
      <c r="E911" s="62" t="s">
        <v>677</v>
      </c>
      <c r="F911" s="58" t="s">
        <v>678</v>
      </c>
      <c r="G911" s="57">
        <v>0.02</v>
      </c>
      <c r="H911" s="57">
        <v>0</v>
      </c>
      <c r="I911" s="67" t="s">
        <v>2193</v>
      </c>
      <c r="J911" s="57">
        <v>0.02</v>
      </c>
      <c r="K911" s="57">
        <v>268915</v>
      </c>
      <c r="L911" s="67">
        <v>5378.3</v>
      </c>
      <c r="M911" s="57">
        <v>0</v>
      </c>
      <c r="N911" s="67" t="s">
        <v>2193</v>
      </c>
      <c r="O911" s="57">
        <v>268915</v>
      </c>
      <c r="P911" s="57">
        <v>5378.3</v>
      </c>
      <c r="Q911" s="60"/>
      <c r="AE911" s="2">
        <f>L911</f>
        <v>5378.3</v>
      </c>
    </row>
    <row r="912" spans="1:31" ht="23.25" customHeight="1" x14ac:dyDescent="0.15">
      <c r="A912" s="9" t="s">
        <v>1649</v>
      </c>
      <c r="B912" s="9" t="s">
        <v>1546</v>
      </c>
      <c r="C912" s="148" t="s">
        <v>1650</v>
      </c>
      <c r="D912" s="56" t="s">
        <v>1651</v>
      </c>
      <c r="E912" s="62" t="s">
        <v>1652</v>
      </c>
      <c r="F912" s="58" t="s">
        <v>616</v>
      </c>
      <c r="G912" s="57">
        <v>1</v>
      </c>
      <c r="H912" s="57">
        <v>161.30000000000018</v>
      </c>
      <c r="I912" s="67">
        <v>161.30000000000018</v>
      </c>
      <c r="J912" s="57">
        <v>1</v>
      </c>
      <c r="K912" s="57"/>
      <c r="L912" s="67" t="s">
        <v>2193</v>
      </c>
      <c r="M912" s="57"/>
      <c r="N912" s="67" t="s">
        <v>2193</v>
      </c>
      <c r="O912" s="57">
        <v>161.30000000000018</v>
      </c>
      <c r="P912" s="57">
        <v>161.30000000000018</v>
      </c>
      <c r="Q912" s="60"/>
    </row>
    <row r="913" spans="1:31" ht="23.25" customHeight="1" x14ac:dyDescent="0.15">
      <c r="B913" s="9" t="s">
        <v>1646</v>
      </c>
      <c r="C913" s="148"/>
      <c r="D913" s="56" t="s">
        <v>1647</v>
      </c>
      <c r="E913" s="62"/>
      <c r="F913" s="58"/>
      <c r="G913" s="57"/>
      <c r="H913" s="57"/>
      <c r="I913" s="67">
        <v>7661</v>
      </c>
      <c r="J913" s="57"/>
      <c r="K913" s="57"/>
      <c r="L913" s="67">
        <v>5378</v>
      </c>
      <c r="M913" s="57"/>
      <c r="N913" s="67">
        <v>0</v>
      </c>
      <c r="O913" s="57" t="s">
        <v>2193</v>
      </c>
      <c r="P913" s="57">
        <v>13039</v>
      </c>
      <c r="Q913" s="60"/>
      <c r="AC913" s="2">
        <f>TRUNC(AE913*옵션!$B$36/100,1)</f>
        <v>161.30000000000001</v>
      </c>
      <c r="AD913" s="2">
        <f>TRUNC(SUM(L909:L911))</f>
        <v>5378</v>
      </c>
      <c r="AE913" s="2">
        <f>TRUNC(SUM(AE909:AE912))</f>
        <v>5378</v>
      </c>
    </row>
    <row r="914" spans="1:31" ht="23.25" customHeight="1" x14ac:dyDescent="0.15">
      <c r="C914" s="148"/>
      <c r="D914" s="56"/>
      <c r="E914" s="62"/>
      <c r="F914" s="58"/>
      <c r="G914" s="57"/>
      <c r="H914" s="57"/>
      <c r="I914" s="67"/>
      <c r="J914" s="57"/>
      <c r="K914" s="57"/>
      <c r="L914" s="67"/>
      <c r="M914" s="57"/>
      <c r="N914" s="67"/>
      <c r="O914" s="57"/>
      <c r="P914" s="57"/>
      <c r="Q914" s="60"/>
    </row>
    <row r="915" spans="1:31" ht="23.25" customHeight="1" x14ac:dyDescent="0.15">
      <c r="A915" s="9" t="s">
        <v>2040</v>
      </c>
      <c r="B915" s="9" t="s">
        <v>1674</v>
      </c>
      <c r="C915" s="148" t="s">
        <v>2041</v>
      </c>
      <c r="D915" s="287" t="s">
        <v>2039</v>
      </c>
      <c r="E915" s="289"/>
      <c r="F915" s="58"/>
      <c r="G915" s="57"/>
      <c r="H915" s="57"/>
      <c r="I915" s="67"/>
      <c r="J915" s="57"/>
      <c r="K915" s="57"/>
      <c r="L915" s="67"/>
      <c r="M915" s="57"/>
      <c r="N915" s="67"/>
      <c r="O915" s="57"/>
      <c r="P915" s="57"/>
      <c r="Q915" s="60"/>
    </row>
    <row r="916" spans="1:31" ht="23.25" customHeight="1" x14ac:dyDescent="0.15">
      <c r="A916" s="9" t="s">
        <v>893</v>
      </c>
      <c r="B916" s="9" t="s">
        <v>1549</v>
      </c>
      <c r="C916" s="148" t="s">
        <v>498</v>
      </c>
      <c r="D916" s="56" t="s">
        <v>623</v>
      </c>
      <c r="E916" s="62" t="s">
        <v>624</v>
      </c>
      <c r="F916" s="58" t="s">
        <v>275</v>
      </c>
      <c r="G916" s="57">
        <v>1</v>
      </c>
      <c r="H916" s="57">
        <v>3200</v>
      </c>
      <c r="I916" s="67">
        <v>3200</v>
      </c>
      <c r="J916" s="57">
        <v>1</v>
      </c>
      <c r="K916" s="57">
        <v>0</v>
      </c>
      <c r="L916" s="67" t="s">
        <v>2193</v>
      </c>
      <c r="M916" s="57">
        <v>0</v>
      </c>
      <c r="N916" s="67" t="s">
        <v>2193</v>
      </c>
      <c r="O916" s="57">
        <v>3200</v>
      </c>
      <c r="P916" s="57">
        <v>3200</v>
      </c>
      <c r="Q916" s="60"/>
    </row>
    <row r="917" spans="1:31" ht="23.25" customHeight="1" x14ac:dyDescent="0.15">
      <c r="A917" s="9" t="s">
        <v>919</v>
      </c>
      <c r="B917" s="9" t="s">
        <v>1549</v>
      </c>
      <c r="C917" s="148" t="s">
        <v>676</v>
      </c>
      <c r="D917" s="56" t="s">
        <v>70</v>
      </c>
      <c r="E917" s="62" t="s">
        <v>677</v>
      </c>
      <c r="F917" s="58" t="s">
        <v>678</v>
      </c>
      <c r="G917" s="57">
        <v>9.7000000000000003E-2</v>
      </c>
      <c r="H917" s="57">
        <v>0</v>
      </c>
      <c r="I917" s="67" t="s">
        <v>2193</v>
      </c>
      <c r="J917" s="57">
        <v>9.7000000000000003E-2</v>
      </c>
      <c r="K917" s="57">
        <v>268915</v>
      </c>
      <c r="L917" s="67">
        <v>26084.7</v>
      </c>
      <c r="M917" s="57">
        <v>0</v>
      </c>
      <c r="N917" s="67" t="s">
        <v>2193</v>
      </c>
      <c r="O917" s="57">
        <v>268915</v>
      </c>
      <c r="P917" s="57">
        <v>26084.7</v>
      </c>
      <c r="Q917" s="60"/>
      <c r="AE917" s="2">
        <f>L917</f>
        <v>26084.7</v>
      </c>
    </row>
    <row r="918" spans="1:31" ht="23.25" customHeight="1" x14ac:dyDescent="0.15">
      <c r="A918" s="9" t="s">
        <v>1649</v>
      </c>
      <c r="B918" s="9" t="s">
        <v>1549</v>
      </c>
      <c r="C918" s="148" t="s">
        <v>1650</v>
      </c>
      <c r="D918" s="56" t="s">
        <v>1651</v>
      </c>
      <c r="E918" s="62" t="s">
        <v>1652</v>
      </c>
      <c r="F918" s="58" t="s">
        <v>616</v>
      </c>
      <c r="G918" s="57">
        <v>1</v>
      </c>
      <c r="H918" s="57">
        <v>782.5</v>
      </c>
      <c r="I918" s="67">
        <v>782.5</v>
      </c>
      <c r="J918" s="57">
        <v>1</v>
      </c>
      <c r="K918" s="57"/>
      <c r="L918" s="67" t="s">
        <v>2193</v>
      </c>
      <c r="M918" s="57"/>
      <c r="N918" s="67" t="s">
        <v>2193</v>
      </c>
      <c r="O918" s="57">
        <v>782.5</v>
      </c>
      <c r="P918" s="57">
        <v>782.5</v>
      </c>
      <c r="Q918" s="60"/>
    </row>
    <row r="919" spans="1:31" ht="23.25" customHeight="1" x14ac:dyDescent="0.15">
      <c r="B919" s="9" t="s">
        <v>1646</v>
      </c>
      <c r="C919" s="148"/>
      <c r="D919" s="56" t="s">
        <v>1647</v>
      </c>
      <c r="E919" s="62"/>
      <c r="F919" s="58"/>
      <c r="G919" s="57"/>
      <c r="H919" s="57"/>
      <c r="I919" s="67">
        <v>3982</v>
      </c>
      <c r="J919" s="57"/>
      <c r="K919" s="57"/>
      <c r="L919" s="67">
        <v>26084</v>
      </c>
      <c r="M919" s="57"/>
      <c r="N919" s="67">
        <v>0</v>
      </c>
      <c r="O919" s="57" t="s">
        <v>2193</v>
      </c>
      <c r="P919" s="57">
        <v>30066</v>
      </c>
      <c r="Q919" s="60"/>
      <c r="AC919" s="2">
        <f>TRUNC(AE919*옵션!$B$36/100,1)</f>
        <v>782.5</v>
      </c>
      <c r="AD919" s="2">
        <f>TRUNC(SUM(L915:L917))</f>
        <v>26084</v>
      </c>
      <c r="AE919" s="2">
        <f>TRUNC(SUM(AE915:AE918))</f>
        <v>26084</v>
      </c>
    </row>
    <row r="920" spans="1:31" ht="23.25" customHeight="1" x14ac:dyDescent="0.15">
      <c r="C920" s="148"/>
      <c r="D920" s="56"/>
      <c r="E920" s="62"/>
      <c r="F920" s="58"/>
      <c r="G920" s="57"/>
      <c r="H920" s="57"/>
      <c r="I920" s="67"/>
      <c r="J920" s="57"/>
      <c r="K920" s="57"/>
      <c r="L920" s="67"/>
      <c r="M920" s="57"/>
      <c r="N920" s="67"/>
      <c r="O920" s="57"/>
      <c r="P920" s="57"/>
      <c r="Q920" s="60"/>
    </row>
    <row r="921" spans="1:31" ht="23.25" customHeight="1" x14ac:dyDescent="0.15">
      <c r="A921" s="9" t="s">
        <v>2043</v>
      </c>
      <c r="B921" s="9" t="s">
        <v>1674</v>
      </c>
      <c r="C921" s="148" t="s">
        <v>2044</v>
      </c>
      <c r="D921" s="287" t="s">
        <v>2042</v>
      </c>
      <c r="E921" s="289"/>
      <c r="F921" s="58"/>
      <c r="G921" s="57"/>
      <c r="H921" s="57"/>
      <c r="I921" s="67"/>
      <c r="J921" s="57"/>
      <c r="K921" s="57"/>
      <c r="L921" s="67"/>
      <c r="M921" s="57"/>
      <c r="N921" s="67"/>
      <c r="O921" s="57"/>
      <c r="P921" s="57"/>
      <c r="Q921" s="60"/>
    </row>
    <row r="922" spans="1:31" ht="23.25" customHeight="1" x14ac:dyDescent="0.15">
      <c r="A922" s="9" t="s">
        <v>894</v>
      </c>
      <c r="B922" s="9" t="s">
        <v>1552</v>
      </c>
      <c r="C922" s="148" t="s">
        <v>498</v>
      </c>
      <c r="D922" s="56" t="s">
        <v>625</v>
      </c>
      <c r="E922" s="62" t="s">
        <v>626</v>
      </c>
      <c r="F922" s="58" t="s">
        <v>275</v>
      </c>
      <c r="G922" s="57">
        <v>1</v>
      </c>
      <c r="H922" s="57">
        <v>450000</v>
      </c>
      <c r="I922" s="67">
        <v>450000</v>
      </c>
      <c r="J922" s="57">
        <v>1</v>
      </c>
      <c r="K922" s="57">
        <v>0</v>
      </c>
      <c r="L922" s="67" t="s">
        <v>2193</v>
      </c>
      <c r="M922" s="57">
        <v>0</v>
      </c>
      <c r="N922" s="67" t="s">
        <v>2193</v>
      </c>
      <c r="O922" s="57">
        <v>450000</v>
      </c>
      <c r="P922" s="57">
        <v>450000</v>
      </c>
      <c r="Q922" s="60"/>
    </row>
    <row r="923" spans="1:31" ht="23.25" customHeight="1" x14ac:dyDescent="0.15">
      <c r="A923" s="9" t="s">
        <v>919</v>
      </c>
      <c r="B923" s="9" t="s">
        <v>1552</v>
      </c>
      <c r="C923" s="148" t="s">
        <v>676</v>
      </c>
      <c r="D923" s="56" t="s">
        <v>70</v>
      </c>
      <c r="E923" s="62" t="s">
        <v>677</v>
      </c>
      <c r="F923" s="58" t="s">
        <v>678</v>
      </c>
      <c r="G923" s="57">
        <v>0.27</v>
      </c>
      <c r="H923" s="57">
        <v>0</v>
      </c>
      <c r="I923" s="67" t="s">
        <v>2193</v>
      </c>
      <c r="J923" s="57">
        <v>0.27</v>
      </c>
      <c r="K923" s="57">
        <v>268915</v>
      </c>
      <c r="L923" s="67">
        <v>72607</v>
      </c>
      <c r="M923" s="57">
        <v>0</v>
      </c>
      <c r="N923" s="67" t="s">
        <v>2193</v>
      </c>
      <c r="O923" s="57">
        <v>268915</v>
      </c>
      <c r="P923" s="57">
        <v>72607</v>
      </c>
      <c r="Q923" s="60"/>
      <c r="AE923" s="2">
        <f>L923</f>
        <v>72607</v>
      </c>
    </row>
    <row r="924" spans="1:31" ht="23.25" customHeight="1" x14ac:dyDescent="0.15">
      <c r="A924" s="9" t="s">
        <v>925</v>
      </c>
      <c r="B924" s="9" t="s">
        <v>1552</v>
      </c>
      <c r="C924" s="148" t="s">
        <v>689</v>
      </c>
      <c r="D924" s="56" t="s">
        <v>70</v>
      </c>
      <c r="E924" s="62" t="s">
        <v>690</v>
      </c>
      <c r="F924" s="58" t="s">
        <v>678</v>
      </c>
      <c r="G924" s="57">
        <v>0.46</v>
      </c>
      <c r="H924" s="57">
        <v>0</v>
      </c>
      <c r="I924" s="67" t="s">
        <v>2193</v>
      </c>
      <c r="J924" s="57">
        <v>0.46</v>
      </c>
      <c r="K924" s="57">
        <v>169804</v>
      </c>
      <c r="L924" s="67">
        <v>78109.8</v>
      </c>
      <c r="M924" s="57">
        <v>0</v>
      </c>
      <c r="N924" s="67" t="s">
        <v>2193</v>
      </c>
      <c r="O924" s="57">
        <v>169804</v>
      </c>
      <c r="P924" s="57">
        <v>78109.8</v>
      </c>
      <c r="Q924" s="60"/>
      <c r="AE924" s="2">
        <f>L924</f>
        <v>78109.8</v>
      </c>
    </row>
    <row r="925" spans="1:31" ht="23.25" customHeight="1" x14ac:dyDescent="0.15">
      <c r="A925" s="9" t="s">
        <v>1649</v>
      </c>
      <c r="B925" s="9" t="s">
        <v>1552</v>
      </c>
      <c r="C925" s="148" t="s">
        <v>1650</v>
      </c>
      <c r="D925" s="56" t="s">
        <v>1651</v>
      </c>
      <c r="E925" s="62" t="s">
        <v>1652</v>
      </c>
      <c r="F925" s="58" t="s">
        <v>616</v>
      </c>
      <c r="G925" s="57">
        <v>1</v>
      </c>
      <c r="H925" s="57">
        <v>4521.3999999999942</v>
      </c>
      <c r="I925" s="67">
        <v>4521.3999999999942</v>
      </c>
      <c r="J925" s="57">
        <v>1</v>
      </c>
      <c r="K925" s="57"/>
      <c r="L925" s="67" t="s">
        <v>2193</v>
      </c>
      <c r="M925" s="57"/>
      <c r="N925" s="67" t="s">
        <v>2193</v>
      </c>
      <c r="O925" s="57">
        <v>4521.3999999999942</v>
      </c>
      <c r="P925" s="57">
        <v>4521.3999999999942</v>
      </c>
      <c r="Q925" s="60"/>
    </row>
    <row r="926" spans="1:31" ht="23.25" customHeight="1" x14ac:dyDescent="0.15">
      <c r="B926" s="9" t="s">
        <v>1646</v>
      </c>
      <c r="C926" s="148"/>
      <c r="D926" s="56" t="s">
        <v>1647</v>
      </c>
      <c r="E926" s="62"/>
      <c r="F926" s="58"/>
      <c r="G926" s="57"/>
      <c r="H926" s="57"/>
      <c r="I926" s="67">
        <v>454521</v>
      </c>
      <c r="J926" s="57"/>
      <c r="K926" s="57"/>
      <c r="L926" s="67">
        <v>150716</v>
      </c>
      <c r="M926" s="57"/>
      <c r="N926" s="67">
        <v>0</v>
      </c>
      <c r="O926" s="57" t="s">
        <v>2193</v>
      </c>
      <c r="P926" s="57">
        <v>605237</v>
      </c>
      <c r="Q926" s="60"/>
      <c r="AC926" s="2">
        <f>TRUNC(AE926*옵션!$B$36/100,1)</f>
        <v>4521.3999999999996</v>
      </c>
      <c r="AD926" s="2">
        <f>TRUNC(SUM(L921:L924))</f>
        <v>150716</v>
      </c>
      <c r="AE926" s="2">
        <f>TRUNC(SUM(AE921:AE925))</f>
        <v>150716</v>
      </c>
    </row>
    <row r="927" spans="1:31" ht="23.25" customHeight="1" x14ac:dyDescent="0.15">
      <c r="C927" s="148"/>
      <c r="D927" s="56"/>
      <c r="E927" s="62"/>
      <c r="F927" s="58"/>
      <c r="G927" s="57"/>
      <c r="H927" s="57"/>
      <c r="I927" s="67"/>
      <c r="J927" s="57"/>
      <c r="K927" s="57"/>
      <c r="L927" s="67"/>
      <c r="M927" s="57"/>
      <c r="N927" s="67"/>
      <c r="O927" s="57"/>
      <c r="P927" s="57"/>
      <c r="Q927" s="60"/>
    </row>
    <row r="928" spans="1:31" ht="23.25" customHeight="1" x14ac:dyDescent="0.15">
      <c r="A928" s="9" t="s">
        <v>2046</v>
      </c>
      <c r="B928" s="9" t="s">
        <v>1674</v>
      </c>
      <c r="C928" s="148" t="s">
        <v>2047</v>
      </c>
      <c r="D928" s="287" t="s">
        <v>2045</v>
      </c>
      <c r="E928" s="289"/>
      <c r="F928" s="58"/>
      <c r="G928" s="57"/>
      <c r="H928" s="57"/>
      <c r="I928" s="67"/>
      <c r="J928" s="57"/>
      <c r="K928" s="57"/>
      <c r="L928" s="67"/>
      <c r="M928" s="57"/>
      <c r="N928" s="67"/>
      <c r="O928" s="57"/>
      <c r="P928" s="57"/>
      <c r="Q928" s="60"/>
    </row>
    <row r="929" spans="1:31" ht="23.25" customHeight="1" x14ac:dyDescent="0.15">
      <c r="A929" s="9" t="s">
        <v>895</v>
      </c>
      <c r="B929" s="9" t="s">
        <v>1555</v>
      </c>
      <c r="C929" s="148" t="s">
        <v>498</v>
      </c>
      <c r="D929" s="56" t="s">
        <v>627</v>
      </c>
      <c r="E929" s="62" t="s">
        <v>628</v>
      </c>
      <c r="F929" s="58" t="s">
        <v>629</v>
      </c>
      <c r="G929" s="57">
        <v>1</v>
      </c>
      <c r="H929" s="57">
        <v>45000</v>
      </c>
      <c r="I929" s="67">
        <v>45000</v>
      </c>
      <c r="J929" s="57">
        <v>1</v>
      </c>
      <c r="K929" s="57">
        <v>0</v>
      </c>
      <c r="L929" s="67" t="s">
        <v>2193</v>
      </c>
      <c r="M929" s="57">
        <v>0</v>
      </c>
      <c r="N929" s="67" t="s">
        <v>2193</v>
      </c>
      <c r="O929" s="57">
        <v>45000</v>
      </c>
      <c r="P929" s="57">
        <v>45000</v>
      </c>
      <c r="Q929" s="60"/>
    </row>
    <row r="930" spans="1:31" ht="23.25" customHeight="1" x14ac:dyDescent="0.15">
      <c r="A930" s="9" t="s">
        <v>919</v>
      </c>
      <c r="B930" s="9" t="s">
        <v>1555</v>
      </c>
      <c r="C930" s="148" t="s">
        <v>676</v>
      </c>
      <c r="D930" s="56" t="s">
        <v>70</v>
      </c>
      <c r="E930" s="62" t="s">
        <v>677</v>
      </c>
      <c r="F930" s="58" t="s">
        <v>678</v>
      </c>
      <c r="G930" s="57">
        <v>0.11</v>
      </c>
      <c r="H930" s="57">
        <v>0</v>
      </c>
      <c r="I930" s="67" t="s">
        <v>2193</v>
      </c>
      <c r="J930" s="57">
        <v>0.11</v>
      </c>
      <c r="K930" s="57">
        <v>268915</v>
      </c>
      <c r="L930" s="67">
        <v>29580.6</v>
      </c>
      <c r="M930" s="57">
        <v>0</v>
      </c>
      <c r="N930" s="67" t="s">
        <v>2193</v>
      </c>
      <c r="O930" s="57">
        <v>268915</v>
      </c>
      <c r="P930" s="57">
        <v>29580.6</v>
      </c>
      <c r="Q930" s="60"/>
      <c r="AE930" s="2">
        <f>L930</f>
        <v>29580.6</v>
      </c>
    </row>
    <row r="931" spans="1:31" ht="23.25" customHeight="1" x14ac:dyDescent="0.15">
      <c r="A931" s="9" t="s">
        <v>1649</v>
      </c>
      <c r="B931" s="9" t="s">
        <v>1555</v>
      </c>
      <c r="C931" s="148" t="s">
        <v>1650</v>
      </c>
      <c r="D931" s="56" t="s">
        <v>1651</v>
      </c>
      <c r="E931" s="62" t="s">
        <v>1652</v>
      </c>
      <c r="F931" s="58" t="s">
        <v>616</v>
      </c>
      <c r="G931" s="57">
        <v>1</v>
      </c>
      <c r="H931" s="57">
        <v>887.40000000000146</v>
      </c>
      <c r="I931" s="67">
        <v>887.40000000000146</v>
      </c>
      <c r="J931" s="57">
        <v>1</v>
      </c>
      <c r="K931" s="57"/>
      <c r="L931" s="67" t="s">
        <v>2193</v>
      </c>
      <c r="M931" s="57"/>
      <c r="N931" s="67" t="s">
        <v>2193</v>
      </c>
      <c r="O931" s="57">
        <v>887.40000000000146</v>
      </c>
      <c r="P931" s="57">
        <v>887.40000000000146</v>
      </c>
      <c r="Q931" s="60"/>
    </row>
    <row r="932" spans="1:31" ht="23.25" customHeight="1" x14ac:dyDescent="0.15">
      <c r="B932" s="9" t="s">
        <v>1646</v>
      </c>
      <c r="C932" s="148"/>
      <c r="D932" s="56" t="s">
        <v>1647</v>
      </c>
      <c r="E932" s="62"/>
      <c r="F932" s="58"/>
      <c r="G932" s="57"/>
      <c r="H932" s="57"/>
      <c r="I932" s="67">
        <v>45887</v>
      </c>
      <c r="J932" s="57"/>
      <c r="K932" s="57"/>
      <c r="L932" s="67">
        <v>29580</v>
      </c>
      <c r="M932" s="57"/>
      <c r="N932" s="67">
        <v>0</v>
      </c>
      <c r="O932" s="57" t="s">
        <v>2193</v>
      </c>
      <c r="P932" s="57">
        <v>75467</v>
      </c>
      <c r="Q932" s="60"/>
      <c r="AC932" s="2">
        <f>TRUNC(AE932*옵션!$B$36/100,1)</f>
        <v>887.4</v>
      </c>
      <c r="AD932" s="2">
        <f>TRUNC(SUM(L928:L930))</f>
        <v>29580</v>
      </c>
      <c r="AE932" s="2">
        <f>TRUNC(SUM(AE928:AE931))</f>
        <v>29580</v>
      </c>
    </row>
    <row r="933" spans="1:31" ht="23.25" customHeight="1" x14ac:dyDescent="0.15">
      <c r="C933" s="148"/>
      <c r="D933" s="56"/>
      <c r="E933" s="62"/>
      <c r="F933" s="58"/>
      <c r="G933" s="57"/>
      <c r="H933" s="57"/>
      <c r="I933" s="67"/>
      <c r="J933" s="57"/>
      <c r="K933" s="57"/>
      <c r="L933" s="67"/>
      <c r="M933" s="57"/>
      <c r="N933" s="67"/>
      <c r="O933" s="57"/>
      <c r="P933" s="57"/>
      <c r="Q933" s="60"/>
    </row>
    <row r="934" spans="1:31" ht="23.25" customHeight="1" x14ac:dyDescent="0.15">
      <c r="A934" s="9" t="s">
        <v>2049</v>
      </c>
      <c r="B934" s="9" t="s">
        <v>1674</v>
      </c>
      <c r="C934" s="148" t="s">
        <v>2050</v>
      </c>
      <c r="D934" s="287" t="s">
        <v>2048</v>
      </c>
      <c r="E934" s="289"/>
      <c r="F934" s="58"/>
      <c r="G934" s="57"/>
      <c r="H934" s="57"/>
      <c r="I934" s="67"/>
      <c r="J934" s="57"/>
      <c r="K934" s="57"/>
      <c r="L934" s="67"/>
      <c r="M934" s="57"/>
      <c r="N934" s="67"/>
      <c r="O934" s="57"/>
      <c r="P934" s="57"/>
      <c r="Q934" s="60"/>
    </row>
    <row r="935" spans="1:31" ht="23.25" customHeight="1" x14ac:dyDescent="0.15">
      <c r="A935" s="9" t="s">
        <v>896</v>
      </c>
      <c r="B935" s="9" t="s">
        <v>1558</v>
      </c>
      <c r="C935" s="148" t="s">
        <v>498</v>
      </c>
      <c r="D935" s="56" t="s">
        <v>630</v>
      </c>
      <c r="E935" s="62" t="s">
        <v>631</v>
      </c>
      <c r="F935" s="58" t="s">
        <v>275</v>
      </c>
      <c r="G935" s="57">
        <v>1</v>
      </c>
      <c r="H935" s="57">
        <v>40000</v>
      </c>
      <c r="I935" s="67">
        <v>40000</v>
      </c>
      <c r="J935" s="57">
        <v>1</v>
      </c>
      <c r="K935" s="57">
        <v>0</v>
      </c>
      <c r="L935" s="67" t="s">
        <v>2193</v>
      </c>
      <c r="M935" s="57">
        <v>0</v>
      </c>
      <c r="N935" s="67" t="s">
        <v>2193</v>
      </c>
      <c r="O935" s="57">
        <v>40000</v>
      </c>
      <c r="P935" s="57">
        <v>40000</v>
      </c>
      <c r="Q935" s="60"/>
    </row>
    <row r="936" spans="1:31" ht="23.25" customHeight="1" x14ac:dyDescent="0.15">
      <c r="A936" s="9" t="s">
        <v>919</v>
      </c>
      <c r="B936" s="9" t="s">
        <v>1558</v>
      </c>
      <c r="C936" s="148" t="s">
        <v>676</v>
      </c>
      <c r="D936" s="56" t="s">
        <v>70</v>
      </c>
      <c r="E936" s="62" t="s">
        <v>677</v>
      </c>
      <c r="F936" s="58" t="s">
        <v>678</v>
      </c>
      <c r="G936" s="57">
        <v>0.19400000000000001</v>
      </c>
      <c r="H936" s="57">
        <v>0</v>
      </c>
      <c r="I936" s="67" t="s">
        <v>2193</v>
      </c>
      <c r="J936" s="57">
        <v>0.19400000000000001</v>
      </c>
      <c r="K936" s="57">
        <v>268915</v>
      </c>
      <c r="L936" s="67">
        <v>52169.5</v>
      </c>
      <c r="M936" s="57">
        <v>0</v>
      </c>
      <c r="N936" s="67" t="s">
        <v>2193</v>
      </c>
      <c r="O936" s="57">
        <v>268915</v>
      </c>
      <c r="P936" s="57">
        <v>52169.5</v>
      </c>
      <c r="Q936" s="60"/>
      <c r="AE936" s="2">
        <f>L936</f>
        <v>52169.5</v>
      </c>
    </row>
    <row r="937" spans="1:31" ht="23.25" customHeight="1" x14ac:dyDescent="0.15">
      <c r="A937" s="9" t="s">
        <v>1649</v>
      </c>
      <c r="B937" s="9" t="s">
        <v>1558</v>
      </c>
      <c r="C937" s="148" t="s">
        <v>1650</v>
      </c>
      <c r="D937" s="56" t="s">
        <v>1651</v>
      </c>
      <c r="E937" s="62" t="s">
        <v>1652</v>
      </c>
      <c r="F937" s="58" t="s">
        <v>616</v>
      </c>
      <c r="G937" s="57">
        <v>1</v>
      </c>
      <c r="H937" s="57">
        <v>1565</v>
      </c>
      <c r="I937" s="67">
        <v>1565</v>
      </c>
      <c r="J937" s="57">
        <v>1</v>
      </c>
      <c r="K937" s="57"/>
      <c r="L937" s="67" t="s">
        <v>2193</v>
      </c>
      <c r="M937" s="57"/>
      <c r="N937" s="67" t="s">
        <v>2193</v>
      </c>
      <c r="O937" s="57">
        <v>1565</v>
      </c>
      <c r="P937" s="57">
        <v>1565</v>
      </c>
      <c r="Q937" s="60"/>
    </row>
    <row r="938" spans="1:31" ht="23.25" customHeight="1" x14ac:dyDescent="0.15">
      <c r="B938" s="9" t="s">
        <v>1646</v>
      </c>
      <c r="C938" s="148"/>
      <c r="D938" s="56" t="s">
        <v>1647</v>
      </c>
      <c r="E938" s="62"/>
      <c r="F938" s="58"/>
      <c r="G938" s="57"/>
      <c r="H938" s="57"/>
      <c r="I938" s="67">
        <v>41565</v>
      </c>
      <c r="J938" s="57"/>
      <c r="K938" s="57"/>
      <c r="L938" s="67">
        <v>52169</v>
      </c>
      <c r="M938" s="57"/>
      <c r="N938" s="67">
        <v>0</v>
      </c>
      <c r="O938" s="57" t="s">
        <v>2193</v>
      </c>
      <c r="P938" s="57">
        <v>93734</v>
      </c>
      <c r="Q938" s="60"/>
      <c r="AC938" s="2">
        <f>TRUNC(AE938*옵션!$B$36/100,1)</f>
        <v>1565</v>
      </c>
      <c r="AD938" s="2">
        <f>TRUNC(SUM(L934:L936))</f>
        <v>52169</v>
      </c>
      <c r="AE938" s="2">
        <f>TRUNC(SUM(AE934:AE937))</f>
        <v>52169</v>
      </c>
    </row>
    <row r="939" spans="1:31" ht="23.25" customHeight="1" x14ac:dyDescent="0.15">
      <c r="C939" s="148"/>
      <c r="D939" s="56"/>
      <c r="E939" s="62"/>
      <c r="F939" s="58"/>
      <c r="G939" s="57"/>
      <c r="H939" s="57"/>
      <c r="I939" s="67"/>
      <c r="J939" s="57"/>
      <c r="K939" s="57"/>
      <c r="L939" s="67"/>
      <c r="M939" s="57"/>
      <c r="N939" s="67"/>
      <c r="O939" s="57"/>
      <c r="P939" s="57"/>
      <c r="Q939" s="60"/>
    </row>
    <row r="940" spans="1:31" ht="23.25" customHeight="1" x14ac:dyDescent="0.15">
      <c r="A940" s="9" t="s">
        <v>2052</v>
      </c>
      <c r="B940" s="9" t="s">
        <v>1674</v>
      </c>
      <c r="C940" s="148" t="s">
        <v>2053</v>
      </c>
      <c r="D940" s="287" t="s">
        <v>2051</v>
      </c>
      <c r="E940" s="289"/>
      <c r="F940" s="58"/>
      <c r="G940" s="57"/>
      <c r="H940" s="57"/>
      <c r="I940" s="67"/>
      <c r="J940" s="57"/>
      <c r="K940" s="57"/>
      <c r="L940" s="67"/>
      <c r="M940" s="57"/>
      <c r="N940" s="67"/>
      <c r="O940" s="57"/>
      <c r="P940" s="57"/>
      <c r="Q940" s="60"/>
    </row>
    <row r="941" spans="1:31" ht="23.25" customHeight="1" x14ac:dyDescent="0.15">
      <c r="A941" s="9" t="s">
        <v>897</v>
      </c>
      <c r="B941" s="9" t="s">
        <v>1561</v>
      </c>
      <c r="C941" s="148" t="s">
        <v>498</v>
      </c>
      <c r="D941" s="56" t="s">
        <v>632</v>
      </c>
      <c r="E941" s="62"/>
      <c r="F941" s="58" t="s">
        <v>633</v>
      </c>
      <c r="G941" s="57">
        <v>1</v>
      </c>
      <c r="H941" s="57">
        <v>0</v>
      </c>
      <c r="I941" s="67" t="s">
        <v>2193</v>
      </c>
      <c r="J941" s="57">
        <v>1</v>
      </c>
      <c r="K941" s="57">
        <v>0</v>
      </c>
      <c r="L941" s="67" t="s">
        <v>2193</v>
      </c>
      <c r="M941" s="57">
        <v>0</v>
      </c>
      <c r="N941" s="67" t="s">
        <v>2193</v>
      </c>
      <c r="O941" s="57" t="s">
        <v>2193</v>
      </c>
      <c r="P941" s="57" t="s">
        <v>2193</v>
      </c>
      <c r="Q941" s="60"/>
    </row>
    <row r="942" spans="1:31" ht="23.25" customHeight="1" x14ac:dyDescent="0.15">
      <c r="A942" s="9" t="s">
        <v>923</v>
      </c>
      <c r="B942" s="9" t="s">
        <v>1561</v>
      </c>
      <c r="C942" s="148" t="s">
        <v>685</v>
      </c>
      <c r="D942" s="56" t="s">
        <v>70</v>
      </c>
      <c r="E942" s="62" t="s">
        <v>686</v>
      </c>
      <c r="F942" s="58" t="s">
        <v>678</v>
      </c>
      <c r="G942" s="57">
        <v>0.72</v>
      </c>
      <c r="H942" s="57">
        <v>0</v>
      </c>
      <c r="I942" s="67" t="s">
        <v>2193</v>
      </c>
      <c r="J942" s="57">
        <v>0.72</v>
      </c>
      <c r="K942" s="57">
        <v>289211</v>
      </c>
      <c r="L942" s="67">
        <v>208231.9</v>
      </c>
      <c r="M942" s="57">
        <v>0</v>
      </c>
      <c r="N942" s="67" t="s">
        <v>2193</v>
      </c>
      <c r="O942" s="57">
        <v>289211</v>
      </c>
      <c r="P942" s="57">
        <v>208231.9</v>
      </c>
      <c r="Q942" s="60"/>
      <c r="AE942" s="2">
        <f>L942</f>
        <v>208231.9</v>
      </c>
    </row>
    <row r="943" spans="1:31" ht="23.25" customHeight="1" x14ac:dyDescent="0.15">
      <c r="A943" s="9" t="s">
        <v>926</v>
      </c>
      <c r="B943" s="9" t="s">
        <v>1561</v>
      </c>
      <c r="C943" s="148" t="s">
        <v>691</v>
      </c>
      <c r="D943" s="56" t="s">
        <v>70</v>
      </c>
      <c r="E943" s="62" t="s">
        <v>692</v>
      </c>
      <c r="F943" s="58" t="s">
        <v>678</v>
      </c>
      <c r="G943" s="57">
        <v>1.31</v>
      </c>
      <c r="H943" s="57">
        <v>0</v>
      </c>
      <c r="I943" s="67" t="s">
        <v>2193</v>
      </c>
      <c r="J943" s="57">
        <v>1.31</v>
      </c>
      <c r="K943" s="57">
        <v>221506</v>
      </c>
      <c r="L943" s="67">
        <v>290172.79999999999</v>
      </c>
      <c r="M943" s="57">
        <v>0</v>
      </c>
      <c r="N943" s="67" t="s">
        <v>2193</v>
      </c>
      <c r="O943" s="57">
        <v>221506</v>
      </c>
      <c r="P943" s="57">
        <v>290172.79999999999</v>
      </c>
      <c r="Q943" s="60"/>
      <c r="AE943" s="2">
        <f>L943</f>
        <v>290172.79999999999</v>
      </c>
    </row>
    <row r="944" spans="1:31" ht="23.25" customHeight="1" x14ac:dyDescent="0.15">
      <c r="A944" s="9" t="s">
        <v>1649</v>
      </c>
      <c r="B944" s="9" t="s">
        <v>1561</v>
      </c>
      <c r="C944" s="148" t="s">
        <v>1650</v>
      </c>
      <c r="D944" s="56" t="s">
        <v>1651</v>
      </c>
      <c r="E944" s="62" t="s">
        <v>1652</v>
      </c>
      <c r="F944" s="58" t="s">
        <v>616</v>
      </c>
      <c r="G944" s="57">
        <v>1</v>
      </c>
      <c r="H944" s="57">
        <v>14952.099999999977</v>
      </c>
      <c r="I944" s="67">
        <v>14952.099999999977</v>
      </c>
      <c r="J944" s="57">
        <v>1</v>
      </c>
      <c r="K944" s="57"/>
      <c r="L944" s="67" t="s">
        <v>2193</v>
      </c>
      <c r="M944" s="57"/>
      <c r="N944" s="67" t="s">
        <v>2193</v>
      </c>
      <c r="O944" s="57">
        <v>14952.099999999977</v>
      </c>
      <c r="P944" s="57">
        <v>14952.099999999977</v>
      </c>
      <c r="Q944" s="60"/>
    </row>
    <row r="945" spans="1:31" ht="23.25" customHeight="1" x14ac:dyDescent="0.15">
      <c r="B945" s="9" t="s">
        <v>1646</v>
      </c>
      <c r="C945" s="148"/>
      <c r="D945" s="56" t="s">
        <v>1647</v>
      </c>
      <c r="E945" s="62"/>
      <c r="F945" s="58"/>
      <c r="G945" s="57"/>
      <c r="H945" s="57"/>
      <c r="I945" s="67">
        <v>14952</v>
      </c>
      <c r="J945" s="57"/>
      <c r="K945" s="57"/>
      <c r="L945" s="67">
        <v>498404</v>
      </c>
      <c r="M945" s="57"/>
      <c r="N945" s="67">
        <v>0</v>
      </c>
      <c r="O945" s="57" t="s">
        <v>2193</v>
      </c>
      <c r="P945" s="57">
        <v>513356</v>
      </c>
      <c r="Q945" s="60"/>
      <c r="AC945" s="2">
        <f>TRUNC(AE945*옵션!$B$36/100,1)</f>
        <v>14952.1</v>
      </c>
      <c r="AD945" s="2">
        <f>TRUNC(SUM(L940:L943))</f>
        <v>498404</v>
      </c>
      <c r="AE945" s="2">
        <f>TRUNC(SUM(AE940:AE944))</f>
        <v>498404</v>
      </c>
    </row>
    <row r="946" spans="1:31" ht="23.25" customHeight="1" x14ac:dyDescent="0.15">
      <c r="C946" s="148"/>
      <c r="D946" s="56"/>
      <c r="E946" s="62"/>
      <c r="F946" s="58"/>
      <c r="G946" s="57"/>
      <c r="H946" s="57"/>
      <c r="I946" s="67"/>
      <c r="J946" s="57"/>
      <c r="K946" s="57"/>
      <c r="L946" s="67"/>
      <c r="M946" s="57"/>
      <c r="N946" s="67"/>
      <c r="O946" s="57"/>
      <c r="P946" s="57"/>
      <c r="Q946" s="60"/>
    </row>
    <row r="947" spans="1:31" ht="23.25" customHeight="1" x14ac:dyDescent="0.15">
      <c r="A947" s="9" t="s">
        <v>2055</v>
      </c>
      <c r="B947" s="9" t="s">
        <v>1674</v>
      </c>
      <c r="C947" s="148" t="s">
        <v>2056</v>
      </c>
      <c r="D947" s="287" t="s">
        <v>2054</v>
      </c>
      <c r="E947" s="289"/>
      <c r="F947" s="58"/>
      <c r="G947" s="57"/>
      <c r="H947" s="57"/>
      <c r="I947" s="67"/>
      <c r="J947" s="57"/>
      <c r="K947" s="57"/>
      <c r="L947" s="67"/>
      <c r="M947" s="57"/>
      <c r="N947" s="67"/>
      <c r="O947" s="57"/>
      <c r="P947" s="57"/>
      <c r="Q947" s="60"/>
    </row>
    <row r="948" spans="1:31" ht="23.25" customHeight="1" x14ac:dyDescent="0.15">
      <c r="A948" s="9" t="s">
        <v>898</v>
      </c>
      <c r="B948" s="9" t="s">
        <v>1564</v>
      </c>
      <c r="C948" s="148" t="s">
        <v>498</v>
      </c>
      <c r="D948" s="56" t="s">
        <v>634</v>
      </c>
      <c r="E948" s="62"/>
      <c r="F948" s="58" t="s">
        <v>635</v>
      </c>
      <c r="G948" s="57">
        <v>1</v>
      </c>
      <c r="H948" s="57">
        <v>0</v>
      </c>
      <c r="I948" s="67" t="s">
        <v>2193</v>
      </c>
      <c r="J948" s="57">
        <v>1</v>
      </c>
      <c r="K948" s="57">
        <v>0</v>
      </c>
      <c r="L948" s="67" t="s">
        <v>2193</v>
      </c>
      <c r="M948" s="57">
        <v>0</v>
      </c>
      <c r="N948" s="67" t="s">
        <v>2193</v>
      </c>
      <c r="O948" s="57" t="s">
        <v>2193</v>
      </c>
      <c r="P948" s="57" t="s">
        <v>2193</v>
      </c>
      <c r="Q948" s="60"/>
    </row>
    <row r="949" spans="1:31" ht="23.25" customHeight="1" x14ac:dyDescent="0.15">
      <c r="A949" s="9" t="s">
        <v>922</v>
      </c>
      <c r="B949" s="9" t="s">
        <v>1564</v>
      </c>
      <c r="C949" s="148" t="s">
        <v>683</v>
      </c>
      <c r="D949" s="56" t="s">
        <v>70</v>
      </c>
      <c r="E949" s="62" t="s">
        <v>684</v>
      </c>
      <c r="F949" s="58" t="s">
        <v>678</v>
      </c>
      <c r="G949" s="57">
        <v>0.11</v>
      </c>
      <c r="H949" s="57">
        <v>0</v>
      </c>
      <c r="I949" s="67" t="s">
        <v>2193</v>
      </c>
      <c r="J949" s="57">
        <v>0.11</v>
      </c>
      <c r="K949" s="57">
        <v>627960</v>
      </c>
      <c r="L949" s="67">
        <v>69075.600000000006</v>
      </c>
      <c r="M949" s="57">
        <v>0</v>
      </c>
      <c r="N949" s="67" t="s">
        <v>2193</v>
      </c>
      <c r="O949" s="57">
        <v>627960</v>
      </c>
      <c r="P949" s="57">
        <v>69075.600000000006</v>
      </c>
      <c r="Q949" s="60"/>
      <c r="AE949" s="2">
        <f>L949</f>
        <v>69075.600000000006</v>
      </c>
    </row>
    <row r="950" spans="1:31" ht="23.25" customHeight="1" x14ac:dyDescent="0.15">
      <c r="A950" s="9" t="s">
        <v>925</v>
      </c>
      <c r="B950" s="9" t="s">
        <v>1564</v>
      </c>
      <c r="C950" s="148" t="s">
        <v>689</v>
      </c>
      <c r="D950" s="56" t="s">
        <v>70</v>
      </c>
      <c r="E950" s="62" t="s">
        <v>690</v>
      </c>
      <c r="F950" s="58" t="s">
        <v>678</v>
      </c>
      <c r="G950" s="57">
        <v>0.11</v>
      </c>
      <c r="H950" s="57">
        <v>0</v>
      </c>
      <c r="I950" s="67" t="s">
        <v>2193</v>
      </c>
      <c r="J950" s="57">
        <v>0.11</v>
      </c>
      <c r="K950" s="57">
        <v>169804</v>
      </c>
      <c r="L950" s="67">
        <v>18678.400000000001</v>
      </c>
      <c r="M950" s="57">
        <v>0</v>
      </c>
      <c r="N950" s="67" t="s">
        <v>2193</v>
      </c>
      <c r="O950" s="57">
        <v>169804</v>
      </c>
      <c r="P950" s="57">
        <v>18678.400000000001</v>
      </c>
      <c r="Q950" s="60"/>
      <c r="AE950" s="2">
        <f>L950</f>
        <v>18678.400000000001</v>
      </c>
    </row>
    <row r="951" spans="1:31" ht="23.25" customHeight="1" x14ac:dyDescent="0.15">
      <c r="A951" s="9" t="s">
        <v>1649</v>
      </c>
      <c r="B951" s="9" t="s">
        <v>1564</v>
      </c>
      <c r="C951" s="148" t="s">
        <v>1650</v>
      </c>
      <c r="D951" s="56" t="s">
        <v>1651</v>
      </c>
      <c r="E951" s="62" t="s">
        <v>1652</v>
      </c>
      <c r="F951" s="58" t="s">
        <v>616</v>
      </c>
      <c r="G951" s="57">
        <v>1</v>
      </c>
      <c r="H951" s="57">
        <v>2632.6000000000058</v>
      </c>
      <c r="I951" s="67">
        <v>2632.6000000000058</v>
      </c>
      <c r="J951" s="57">
        <v>1</v>
      </c>
      <c r="K951" s="57"/>
      <c r="L951" s="67" t="s">
        <v>2193</v>
      </c>
      <c r="M951" s="57"/>
      <c r="N951" s="67" t="s">
        <v>2193</v>
      </c>
      <c r="O951" s="57">
        <v>2632.6000000000058</v>
      </c>
      <c r="P951" s="57">
        <v>2632.6000000000058</v>
      </c>
      <c r="Q951" s="60"/>
    </row>
    <row r="952" spans="1:31" ht="23.25" customHeight="1" x14ac:dyDescent="0.15">
      <c r="B952" s="9" t="s">
        <v>1646</v>
      </c>
      <c r="C952" s="148"/>
      <c r="D952" s="56" t="s">
        <v>1647</v>
      </c>
      <c r="E952" s="62"/>
      <c r="F952" s="58"/>
      <c r="G952" s="57"/>
      <c r="H952" s="57"/>
      <c r="I952" s="67">
        <v>2632</v>
      </c>
      <c r="J952" s="57"/>
      <c r="K952" s="57"/>
      <c r="L952" s="67">
        <v>87754</v>
      </c>
      <c r="M952" s="57"/>
      <c r="N952" s="67">
        <v>0</v>
      </c>
      <c r="O952" s="57" t="s">
        <v>2193</v>
      </c>
      <c r="P952" s="57">
        <v>90386</v>
      </c>
      <c r="Q952" s="60"/>
      <c r="AC952" s="2">
        <f>TRUNC(AE952*옵션!$B$36/100,1)</f>
        <v>2632.6</v>
      </c>
      <c r="AD952" s="2">
        <f>TRUNC(SUM(L947:L950))</f>
        <v>87754</v>
      </c>
      <c r="AE952" s="2">
        <f>TRUNC(SUM(AE947:AE951))</f>
        <v>87754</v>
      </c>
    </row>
    <row r="953" spans="1:31" ht="23.25" customHeight="1" x14ac:dyDescent="0.15">
      <c r="C953" s="148"/>
      <c r="D953" s="56"/>
      <c r="E953" s="62"/>
      <c r="F953" s="58"/>
      <c r="G953" s="57"/>
      <c r="H953" s="57"/>
      <c r="I953" s="67"/>
      <c r="J953" s="57"/>
      <c r="K953" s="57"/>
      <c r="L953" s="67"/>
      <c r="M953" s="57"/>
      <c r="N953" s="67"/>
      <c r="O953" s="57"/>
      <c r="P953" s="57"/>
      <c r="Q953" s="60"/>
    </row>
    <row r="954" spans="1:31" ht="23.25" customHeight="1" x14ac:dyDescent="0.15">
      <c r="A954" s="9" t="s">
        <v>2058</v>
      </c>
      <c r="B954" s="9" t="s">
        <v>1674</v>
      </c>
      <c r="C954" s="148" t="s">
        <v>2059</v>
      </c>
      <c r="D954" s="287" t="s">
        <v>2057</v>
      </c>
      <c r="E954" s="289"/>
      <c r="F954" s="58"/>
      <c r="G954" s="57"/>
      <c r="H954" s="57"/>
      <c r="I954" s="67"/>
      <c r="J954" s="57"/>
      <c r="K954" s="57"/>
      <c r="L954" s="67"/>
      <c r="M954" s="57"/>
      <c r="N954" s="67"/>
      <c r="O954" s="57"/>
      <c r="P954" s="57"/>
      <c r="Q954" s="60"/>
    </row>
    <row r="955" spans="1:31" ht="23.25" customHeight="1" x14ac:dyDescent="0.15">
      <c r="A955" s="9" t="s">
        <v>899</v>
      </c>
      <c r="B955" s="9" t="s">
        <v>1567</v>
      </c>
      <c r="C955" s="148" t="s">
        <v>498</v>
      </c>
      <c r="D955" s="56" t="s">
        <v>636</v>
      </c>
      <c r="E955" s="62" t="s">
        <v>637</v>
      </c>
      <c r="F955" s="58" t="s">
        <v>132</v>
      </c>
      <c r="G955" s="57">
        <v>1</v>
      </c>
      <c r="H955" s="57">
        <v>4230</v>
      </c>
      <c r="I955" s="67">
        <v>4230</v>
      </c>
      <c r="J955" s="57">
        <v>1</v>
      </c>
      <c r="K955" s="57">
        <v>0</v>
      </c>
      <c r="L955" s="67" t="s">
        <v>2193</v>
      </c>
      <c r="M955" s="57">
        <v>0</v>
      </c>
      <c r="N955" s="67" t="s">
        <v>2193</v>
      </c>
      <c r="O955" s="57">
        <v>4230</v>
      </c>
      <c r="P955" s="57">
        <v>4230</v>
      </c>
      <c r="Q955" s="60"/>
    </row>
    <row r="956" spans="1:31" ht="23.25" customHeight="1" x14ac:dyDescent="0.15">
      <c r="A956" s="9" t="s">
        <v>919</v>
      </c>
      <c r="B956" s="9" t="s">
        <v>1567</v>
      </c>
      <c r="C956" s="148" t="s">
        <v>676</v>
      </c>
      <c r="D956" s="56" t="s">
        <v>70</v>
      </c>
      <c r="E956" s="62" t="s">
        <v>677</v>
      </c>
      <c r="F956" s="58" t="s">
        <v>678</v>
      </c>
      <c r="G956" s="57">
        <v>1.7000000000000001E-2</v>
      </c>
      <c r="H956" s="57">
        <v>0</v>
      </c>
      <c r="I956" s="67" t="s">
        <v>2193</v>
      </c>
      <c r="J956" s="57">
        <v>1.7000000000000001E-2</v>
      </c>
      <c r="K956" s="57">
        <v>268915</v>
      </c>
      <c r="L956" s="67">
        <v>4571.5</v>
      </c>
      <c r="M956" s="57">
        <v>0</v>
      </c>
      <c r="N956" s="67" t="s">
        <v>2193</v>
      </c>
      <c r="O956" s="57">
        <v>268915</v>
      </c>
      <c r="P956" s="57">
        <v>4571.5</v>
      </c>
      <c r="Q956" s="60"/>
      <c r="AE956" s="2">
        <f>L956</f>
        <v>4571.5</v>
      </c>
    </row>
    <row r="957" spans="1:31" ht="23.25" customHeight="1" x14ac:dyDescent="0.15">
      <c r="A957" s="9" t="s">
        <v>925</v>
      </c>
      <c r="B957" s="9" t="s">
        <v>1567</v>
      </c>
      <c r="C957" s="148" t="s">
        <v>689</v>
      </c>
      <c r="D957" s="56" t="s">
        <v>70</v>
      </c>
      <c r="E957" s="62" t="s">
        <v>690</v>
      </c>
      <c r="F957" s="58" t="s">
        <v>678</v>
      </c>
      <c r="G957" s="57">
        <v>8.0000000000000002E-3</v>
      </c>
      <c r="H957" s="57">
        <v>0</v>
      </c>
      <c r="I957" s="67" t="s">
        <v>2193</v>
      </c>
      <c r="J957" s="57">
        <v>8.0000000000000002E-3</v>
      </c>
      <c r="K957" s="57">
        <v>169804</v>
      </c>
      <c r="L957" s="67">
        <v>1358.4</v>
      </c>
      <c r="M957" s="57">
        <v>0</v>
      </c>
      <c r="N957" s="67" t="s">
        <v>2193</v>
      </c>
      <c r="O957" s="57">
        <v>169804</v>
      </c>
      <c r="P957" s="57">
        <v>1358.4</v>
      </c>
      <c r="Q957" s="60"/>
      <c r="AE957" s="2">
        <f>L957</f>
        <v>1358.4</v>
      </c>
    </row>
    <row r="958" spans="1:31" ht="23.25" customHeight="1" x14ac:dyDescent="0.15">
      <c r="A958" s="9" t="s">
        <v>1649</v>
      </c>
      <c r="B958" s="9" t="s">
        <v>1567</v>
      </c>
      <c r="C958" s="148" t="s">
        <v>1650</v>
      </c>
      <c r="D958" s="56" t="s">
        <v>1651</v>
      </c>
      <c r="E958" s="62" t="s">
        <v>1652</v>
      </c>
      <c r="F958" s="58" t="s">
        <v>616</v>
      </c>
      <c r="G958" s="57">
        <v>1</v>
      </c>
      <c r="H958" s="57">
        <v>177.80000000000018</v>
      </c>
      <c r="I958" s="67">
        <v>177.80000000000018</v>
      </c>
      <c r="J958" s="57">
        <v>1</v>
      </c>
      <c r="K958" s="57"/>
      <c r="L958" s="67" t="s">
        <v>2193</v>
      </c>
      <c r="M958" s="57"/>
      <c r="N958" s="67" t="s">
        <v>2193</v>
      </c>
      <c r="O958" s="57">
        <v>177.80000000000018</v>
      </c>
      <c r="P958" s="57">
        <v>177.80000000000018</v>
      </c>
      <c r="Q958" s="60"/>
    </row>
    <row r="959" spans="1:31" ht="23.25" customHeight="1" x14ac:dyDescent="0.15">
      <c r="B959" s="9" t="s">
        <v>1646</v>
      </c>
      <c r="C959" s="148"/>
      <c r="D959" s="56" t="s">
        <v>1647</v>
      </c>
      <c r="E959" s="62"/>
      <c r="F959" s="58"/>
      <c r="G959" s="57"/>
      <c r="H959" s="57"/>
      <c r="I959" s="67">
        <v>4407</v>
      </c>
      <c r="J959" s="57"/>
      <c r="K959" s="57"/>
      <c r="L959" s="67">
        <v>5929</v>
      </c>
      <c r="M959" s="57"/>
      <c r="N959" s="67">
        <v>0</v>
      </c>
      <c r="O959" s="57" t="s">
        <v>2193</v>
      </c>
      <c r="P959" s="57">
        <v>10336</v>
      </c>
      <c r="Q959" s="60"/>
      <c r="AC959" s="2">
        <f>TRUNC(AE959*옵션!$B$36/100,1)</f>
        <v>177.8</v>
      </c>
      <c r="AD959" s="2">
        <f>TRUNC(SUM(L954:L957))</f>
        <v>5929</v>
      </c>
      <c r="AE959" s="2">
        <f>TRUNC(SUM(AE954:AE958))</f>
        <v>5929</v>
      </c>
    </row>
    <row r="960" spans="1:31" ht="23.25" customHeight="1" x14ac:dyDescent="0.15">
      <c r="C960" s="148"/>
      <c r="D960" s="56"/>
      <c r="E960" s="62"/>
      <c r="F960" s="58"/>
      <c r="G960" s="57"/>
      <c r="H960" s="57"/>
      <c r="I960" s="67"/>
      <c r="J960" s="57"/>
      <c r="K960" s="57"/>
      <c r="L960" s="67"/>
      <c r="M960" s="57"/>
      <c r="N960" s="67"/>
      <c r="O960" s="57"/>
      <c r="P960" s="57"/>
      <c r="Q960" s="60"/>
    </row>
    <row r="961" spans="1:31" ht="23.25" customHeight="1" x14ac:dyDescent="0.15">
      <c r="A961" s="9" t="s">
        <v>2061</v>
      </c>
      <c r="B961" s="9" t="s">
        <v>1674</v>
      </c>
      <c r="C961" s="148" t="s">
        <v>2062</v>
      </c>
      <c r="D961" s="287" t="s">
        <v>2060</v>
      </c>
      <c r="E961" s="289"/>
      <c r="F961" s="58"/>
      <c r="G961" s="57"/>
      <c r="H961" s="57"/>
      <c r="I961" s="67"/>
      <c r="J961" s="57"/>
      <c r="K961" s="57"/>
      <c r="L961" s="67"/>
      <c r="M961" s="57"/>
      <c r="N961" s="67"/>
      <c r="O961" s="57"/>
      <c r="P961" s="57"/>
      <c r="Q961" s="60"/>
    </row>
    <row r="962" spans="1:31" ht="23.25" customHeight="1" x14ac:dyDescent="0.15">
      <c r="A962" s="9" t="s">
        <v>903</v>
      </c>
      <c r="B962" s="9" t="s">
        <v>1570</v>
      </c>
      <c r="C962" s="148" t="s">
        <v>498</v>
      </c>
      <c r="D962" s="56" t="s">
        <v>644</v>
      </c>
      <c r="E962" s="62" t="s">
        <v>645</v>
      </c>
      <c r="F962" s="58" t="s">
        <v>275</v>
      </c>
      <c r="G962" s="57">
        <v>1</v>
      </c>
      <c r="H962" s="57">
        <v>200</v>
      </c>
      <c r="I962" s="67">
        <v>200</v>
      </c>
      <c r="J962" s="57">
        <v>1</v>
      </c>
      <c r="K962" s="57">
        <v>0</v>
      </c>
      <c r="L962" s="67" t="s">
        <v>2193</v>
      </c>
      <c r="M962" s="57">
        <v>0</v>
      </c>
      <c r="N962" s="67" t="s">
        <v>2193</v>
      </c>
      <c r="O962" s="57">
        <v>200</v>
      </c>
      <c r="P962" s="57">
        <v>200</v>
      </c>
      <c r="Q962" s="60"/>
    </row>
    <row r="963" spans="1:31" ht="23.25" customHeight="1" x14ac:dyDescent="0.15">
      <c r="A963" s="9" t="s">
        <v>919</v>
      </c>
      <c r="B963" s="9" t="s">
        <v>1570</v>
      </c>
      <c r="C963" s="148" t="s">
        <v>676</v>
      </c>
      <c r="D963" s="56" t="s">
        <v>70</v>
      </c>
      <c r="E963" s="62" t="s">
        <v>677</v>
      </c>
      <c r="F963" s="58" t="s">
        <v>678</v>
      </c>
      <c r="G963" s="57">
        <v>2.8000000000000001E-2</v>
      </c>
      <c r="H963" s="57">
        <v>0</v>
      </c>
      <c r="I963" s="67" t="s">
        <v>2193</v>
      </c>
      <c r="J963" s="57">
        <v>2.8000000000000001E-2</v>
      </c>
      <c r="K963" s="57">
        <v>268915</v>
      </c>
      <c r="L963" s="67">
        <v>7529.6</v>
      </c>
      <c r="M963" s="57">
        <v>0</v>
      </c>
      <c r="N963" s="67" t="s">
        <v>2193</v>
      </c>
      <c r="O963" s="57">
        <v>268915</v>
      </c>
      <c r="P963" s="57">
        <v>7529.6</v>
      </c>
      <c r="Q963" s="60"/>
      <c r="AE963" s="2">
        <f>L963</f>
        <v>7529.6</v>
      </c>
    </row>
    <row r="964" spans="1:31" ht="23.25" customHeight="1" x14ac:dyDescent="0.15">
      <c r="A964" s="9" t="s">
        <v>1649</v>
      </c>
      <c r="B964" s="9" t="s">
        <v>1570</v>
      </c>
      <c r="C964" s="148" t="s">
        <v>1650</v>
      </c>
      <c r="D964" s="56" t="s">
        <v>1651</v>
      </c>
      <c r="E964" s="62" t="s">
        <v>1652</v>
      </c>
      <c r="F964" s="58" t="s">
        <v>616</v>
      </c>
      <c r="G964" s="57">
        <v>1</v>
      </c>
      <c r="H964" s="57">
        <v>225.80000000000018</v>
      </c>
      <c r="I964" s="67">
        <v>225.80000000000018</v>
      </c>
      <c r="J964" s="57">
        <v>1</v>
      </c>
      <c r="K964" s="57"/>
      <c r="L964" s="67" t="s">
        <v>2193</v>
      </c>
      <c r="M964" s="57"/>
      <c r="N964" s="67" t="s">
        <v>2193</v>
      </c>
      <c r="O964" s="57">
        <v>225.80000000000018</v>
      </c>
      <c r="P964" s="57">
        <v>225.80000000000018</v>
      </c>
      <c r="Q964" s="60"/>
    </row>
    <row r="965" spans="1:31" ht="23.25" customHeight="1" x14ac:dyDescent="0.15">
      <c r="B965" s="9" t="s">
        <v>1646</v>
      </c>
      <c r="C965" s="148"/>
      <c r="D965" s="56" t="s">
        <v>1647</v>
      </c>
      <c r="E965" s="62"/>
      <c r="F965" s="58"/>
      <c r="G965" s="57"/>
      <c r="H965" s="57"/>
      <c r="I965" s="67">
        <v>425</v>
      </c>
      <c r="J965" s="57"/>
      <c r="K965" s="57"/>
      <c r="L965" s="67">
        <v>7529</v>
      </c>
      <c r="M965" s="57"/>
      <c r="N965" s="67">
        <v>0</v>
      </c>
      <c r="O965" s="57" t="s">
        <v>2193</v>
      </c>
      <c r="P965" s="57">
        <v>7954</v>
      </c>
      <c r="Q965" s="60"/>
      <c r="AC965" s="2">
        <f>TRUNC(AE965*옵션!$B$36/100,1)</f>
        <v>225.8</v>
      </c>
      <c r="AD965" s="2">
        <f>TRUNC(SUM(L961:L963))</f>
        <v>7529</v>
      </c>
      <c r="AE965" s="2">
        <f>TRUNC(SUM(AE961:AE964))</f>
        <v>7529</v>
      </c>
    </row>
    <row r="966" spans="1:31" ht="23.25" customHeight="1" x14ac:dyDescent="0.15">
      <c r="C966" s="148"/>
      <c r="D966" s="56"/>
      <c r="E966" s="62"/>
      <c r="F966" s="58"/>
      <c r="G966" s="57"/>
      <c r="H966" s="57"/>
      <c r="I966" s="67"/>
      <c r="J966" s="57"/>
      <c r="K966" s="57"/>
      <c r="L966" s="67"/>
      <c r="M966" s="57"/>
      <c r="N966" s="67"/>
      <c r="O966" s="57"/>
      <c r="P966" s="57"/>
      <c r="Q966" s="60"/>
    </row>
    <row r="967" spans="1:31" ht="23.25" customHeight="1" x14ac:dyDescent="0.15">
      <c r="A967" s="9" t="s">
        <v>2064</v>
      </c>
      <c r="B967" s="9" t="s">
        <v>1674</v>
      </c>
      <c r="C967" s="148" t="s">
        <v>2065</v>
      </c>
      <c r="D967" s="287" t="s">
        <v>2063</v>
      </c>
      <c r="E967" s="289"/>
      <c r="F967" s="58"/>
      <c r="G967" s="57"/>
      <c r="H967" s="57"/>
      <c r="I967" s="67"/>
      <c r="J967" s="57"/>
      <c r="K967" s="57"/>
      <c r="L967" s="67"/>
      <c r="M967" s="57"/>
      <c r="N967" s="67"/>
      <c r="O967" s="57"/>
      <c r="P967" s="57"/>
      <c r="Q967" s="60"/>
    </row>
    <row r="968" spans="1:31" ht="23.25" customHeight="1" x14ac:dyDescent="0.15">
      <c r="A968" s="9" t="s">
        <v>904</v>
      </c>
      <c r="B968" s="9" t="s">
        <v>1573</v>
      </c>
      <c r="C968" s="148" t="s">
        <v>498</v>
      </c>
      <c r="D968" s="56" t="s">
        <v>646</v>
      </c>
      <c r="E968" s="62" t="s">
        <v>647</v>
      </c>
      <c r="F968" s="58" t="s">
        <v>275</v>
      </c>
      <c r="G968" s="57">
        <v>1</v>
      </c>
      <c r="H968" s="57">
        <v>50000</v>
      </c>
      <c r="I968" s="67">
        <v>50000</v>
      </c>
      <c r="J968" s="57">
        <v>1</v>
      </c>
      <c r="K968" s="57">
        <v>0</v>
      </c>
      <c r="L968" s="67" t="s">
        <v>2193</v>
      </c>
      <c r="M968" s="57">
        <v>0</v>
      </c>
      <c r="N968" s="67" t="s">
        <v>2193</v>
      </c>
      <c r="O968" s="57">
        <v>50000</v>
      </c>
      <c r="P968" s="57">
        <v>50000</v>
      </c>
      <c r="Q968" s="60"/>
    </row>
    <row r="969" spans="1:31" ht="23.25" customHeight="1" x14ac:dyDescent="0.15">
      <c r="A969" s="9" t="s">
        <v>919</v>
      </c>
      <c r="B969" s="9" t="s">
        <v>1573</v>
      </c>
      <c r="C969" s="148" t="s">
        <v>676</v>
      </c>
      <c r="D969" s="56" t="s">
        <v>70</v>
      </c>
      <c r="E969" s="62" t="s">
        <v>677</v>
      </c>
      <c r="F969" s="58" t="s">
        <v>678</v>
      </c>
      <c r="G969" s="57">
        <v>1.7000000000000001E-2</v>
      </c>
      <c r="H969" s="57">
        <v>0</v>
      </c>
      <c r="I969" s="67" t="s">
        <v>2193</v>
      </c>
      <c r="J969" s="57">
        <v>1.7000000000000001E-2</v>
      </c>
      <c r="K969" s="57">
        <v>268915</v>
      </c>
      <c r="L969" s="67">
        <v>4571.5</v>
      </c>
      <c r="M969" s="57">
        <v>0</v>
      </c>
      <c r="N969" s="67" t="s">
        <v>2193</v>
      </c>
      <c r="O969" s="57">
        <v>268915</v>
      </c>
      <c r="P969" s="57">
        <v>4571.5</v>
      </c>
      <c r="Q969" s="60"/>
      <c r="AE969" s="2">
        <f>L969</f>
        <v>4571.5</v>
      </c>
    </row>
    <row r="970" spans="1:31" ht="23.25" customHeight="1" x14ac:dyDescent="0.15">
      <c r="A970" s="9" t="s">
        <v>925</v>
      </c>
      <c r="B970" s="9" t="s">
        <v>1573</v>
      </c>
      <c r="C970" s="148" t="s">
        <v>689</v>
      </c>
      <c r="D970" s="56" t="s">
        <v>70</v>
      </c>
      <c r="E970" s="62" t="s">
        <v>690</v>
      </c>
      <c r="F970" s="58" t="s">
        <v>678</v>
      </c>
      <c r="G970" s="57">
        <v>8.0000000000000002E-3</v>
      </c>
      <c r="H970" s="57">
        <v>0</v>
      </c>
      <c r="I970" s="67" t="s">
        <v>2193</v>
      </c>
      <c r="J970" s="57">
        <v>8.0000000000000002E-3</v>
      </c>
      <c r="K970" s="57">
        <v>169804</v>
      </c>
      <c r="L970" s="67">
        <v>1358.4</v>
      </c>
      <c r="M970" s="57">
        <v>0</v>
      </c>
      <c r="N970" s="67" t="s">
        <v>2193</v>
      </c>
      <c r="O970" s="57">
        <v>169804</v>
      </c>
      <c r="P970" s="57">
        <v>1358.4</v>
      </c>
      <c r="Q970" s="60"/>
      <c r="AE970" s="2">
        <f>L970</f>
        <v>1358.4</v>
      </c>
    </row>
    <row r="971" spans="1:31" ht="23.25" customHeight="1" x14ac:dyDescent="0.15">
      <c r="A971" s="9" t="s">
        <v>1649</v>
      </c>
      <c r="B971" s="9" t="s">
        <v>1573</v>
      </c>
      <c r="C971" s="148" t="s">
        <v>1650</v>
      </c>
      <c r="D971" s="56" t="s">
        <v>1651</v>
      </c>
      <c r="E971" s="62" t="s">
        <v>1652</v>
      </c>
      <c r="F971" s="58" t="s">
        <v>616</v>
      </c>
      <c r="G971" s="57">
        <v>1</v>
      </c>
      <c r="H971" s="57">
        <v>177.80000000000018</v>
      </c>
      <c r="I971" s="67">
        <v>177.80000000000018</v>
      </c>
      <c r="J971" s="57">
        <v>1</v>
      </c>
      <c r="K971" s="57"/>
      <c r="L971" s="67" t="s">
        <v>2193</v>
      </c>
      <c r="M971" s="57"/>
      <c r="N971" s="67" t="s">
        <v>2193</v>
      </c>
      <c r="O971" s="57">
        <v>177.80000000000018</v>
      </c>
      <c r="P971" s="57">
        <v>177.80000000000018</v>
      </c>
      <c r="Q971" s="60"/>
    </row>
    <row r="972" spans="1:31" ht="23.25" customHeight="1" x14ac:dyDescent="0.15">
      <c r="B972" s="9" t="s">
        <v>1646</v>
      </c>
      <c r="C972" s="148"/>
      <c r="D972" s="56" t="s">
        <v>1647</v>
      </c>
      <c r="E972" s="62"/>
      <c r="F972" s="58"/>
      <c r="G972" s="57"/>
      <c r="H972" s="57"/>
      <c r="I972" s="67">
        <v>50177</v>
      </c>
      <c r="J972" s="57"/>
      <c r="K972" s="57"/>
      <c r="L972" s="67">
        <v>5929</v>
      </c>
      <c r="M972" s="57"/>
      <c r="N972" s="67">
        <v>0</v>
      </c>
      <c r="O972" s="57" t="s">
        <v>2193</v>
      </c>
      <c r="P972" s="57">
        <v>56106</v>
      </c>
      <c r="Q972" s="60"/>
      <c r="AC972" s="2">
        <f>TRUNC(AE972*옵션!$B$36/100,1)</f>
        <v>177.8</v>
      </c>
      <c r="AD972" s="2">
        <f>TRUNC(SUM(L967:L970))</f>
        <v>5929</v>
      </c>
      <c r="AE972" s="2">
        <f>TRUNC(SUM(AE967:AE971))</f>
        <v>5929</v>
      </c>
    </row>
    <row r="973" spans="1:31" ht="23.25" customHeight="1" x14ac:dyDescent="0.15">
      <c r="C973" s="148"/>
      <c r="D973" s="56"/>
      <c r="E973" s="62"/>
      <c r="F973" s="58"/>
      <c r="G973" s="57"/>
      <c r="H973" s="57"/>
      <c r="I973" s="67"/>
      <c r="J973" s="57"/>
      <c r="K973" s="57"/>
      <c r="L973" s="67"/>
      <c r="M973" s="57"/>
      <c r="N973" s="67"/>
      <c r="O973" s="57"/>
      <c r="P973" s="57"/>
      <c r="Q973" s="60"/>
    </row>
    <row r="974" spans="1:31" ht="23.25" customHeight="1" x14ac:dyDescent="0.15">
      <c r="A974" s="9" t="s">
        <v>2067</v>
      </c>
      <c r="B974" s="9" t="s">
        <v>1674</v>
      </c>
      <c r="C974" s="148" t="s">
        <v>2068</v>
      </c>
      <c r="D974" s="287" t="s">
        <v>2066</v>
      </c>
      <c r="E974" s="289"/>
      <c r="F974" s="58"/>
      <c r="G974" s="57"/>
      <c r="H974" s="57"/>
      <c r="I974" s="67"/>
      <c r="J974" s="57"/>
      <c r="K974" s="57"/>
      <c r="L974" s="67"/>
      <c r="M974" s="57"/>
      <c r="N974" s="67"/>
      <c r="O974" s="57"/>
      <c r="P974" s="57"/>
      <c r="Q974" s="60"/>
    </row>
    <row r="975" spans="1:31" ht="23.25" customHeight="1" x14ac:dyDescent="0.15">
      <c r="A975" s="9" t="s">
        <v>905</v>
      </c>
      <c r="B975" s="9" t="s">
        <v>1576</v>
      </c>
      <c r="C975" s="148" t="s">
        <v>498</v>
      </c>
      <c r="D975" s="56" t="s">
        <v>621</v>
      </c>
      <c r="E975" s="62" t="s">
        <v>620</v>
      </c>
      <c r="F975" s="58" t="s">
        <v>275</v>
      </c>
      <c r="G975" s="57">
        <v>1</v>
      </c>
      <c r="H975" s="57">
        <v>7500</v>
      </c>
      <c r="I975" s="67">
        <v>7500</v>
      </c>
      <c r="J975" s="57">
        <v>1</v>
      </c>
      <c r="K975" s="57">
        <v>0</v>
      </c>
      <c r="L975" s="67" t="s">
        <v>2193</v>
      </c>
      <c r="M975" s="57">
        <v>0</v>
      </c>
      <c r="N975" s="67" t="s">
        <v>2193</v>
      </c>
      <c r="O975" s="57">
        <v>7500</v>
      </c>
      <c r="P975" s="57">
        <v>7500</v>
      </c>
      <c r="Q975" s="60"/>
    </row>
    <row r="976" spans="1:31" ht="23.25" customHeight="1" x14ac:dyDescent="0.15">
      <c r="A976" s="9" t="s">
        <v>919</v>
      </c>
      <c r="B976" s="9" t="s">
        <v>1576</v>
      </c>
      <c r="C976" s="148" t="s">
        <v>676</v>
      </c>
      <c r="D976" s="56" t="s">
        <v>70</v>
      </c>
      <c r="E976" s="62" t="s">
        <v>677</v>
      </c>
      <c r="F976" s="58" t="s">
        <v>678</v>
      </c>
      <c r="G976" s="57">
        <v>0.02</v>
      </c>
      <c r="H976" s="57">
        <v>0</v>
      </c>
      <c r="I976" s="67" t="s">
        <v>2193</v>
      </c>
      <c r="J976" s="57">
        <v>0.02</v>
      </c>
      <c r="K976" s="57">
        <v>268915</v>
      </c>
      <c r="L976" s="67">
        <v>5378.3</v>
      </c>
      <c r="M976" s="57">
        <v>0</v>
      </c>
      <c r="N976" s="67" t="s">
        <v>2193</v>
      </c>
      <c r="O976" s="57">
        <v>268915</v>
      </c>
      <c r="P976" s="57">
        <v>5378.3</v>
      </c>
      <c r="Q976" s="60"/>
      <c r="AE976" s="2">
        <f>L976</f>
        <v>5378.3</v>
      </c>
    </row>
    <row r="977" spans="1:31" ht="23.25" customHeight="1" x14ac:dyDescent="0.15">
      <c r="A977" s="9" t="s">
        <v>1649</v>
      </c>
      <c r="B977" s="9" t="s">
        <v>1576</v>
      </c>
      <c r="C977" s="148" t="s">
        <v>1650</v>
      </c>
      <c r="D977" s="56" t="s">
        <v>1651</v>
      </c>
      <c r="E977" s="62" t="s">
        <v>1652</v>
      </c>
      <c r="F977" s="58" t="s">
        <v>616</v>
      </c>
      <c r="G977" s="57">
        <v>1</v>
      </c>
      <c r="H977" s="57">
        <v>161.30000000000018</v>
      </c>
      <c r="I977" s="67">
        <v>161.30000000000018</v>
      </c>
      <c r="J977" s="57">
        <v>1</v>
      </c>
      <c r="K977" s="57"/>
      <c r="L977" s="67" t="s">
        <v>2193</v>
      </c>
      <c r="M977" s="57"/>
      <c r="N977" s="67" t="s">
        <v>2193</v>
      </c>
      <c r="O977" s="57">
        <v>161.30000000000018</v>
      </c>
      <c r="P977" s="57">
        <v>161.30000000000018</v>
      </c>
      <c r="Q977" s="60"/>
    </row>
    <row r="978" spans="1:31" ht="23.25" customHeight="1" x14ac:dyDescent="0.15">
      <c r="B978" s="9" t="s">
        <v>1646</v>
      </c>
      <c r="C978" s="148"/>
      <c r="D978" s="56" t="s">
        <v>1647</v>
      </c>
      <c r="E978" s="62"/>
      <c r="F978" s="58"/>
      <c r="G978" s="57"/>
      <c r="H978" s="57"/>
      <c r="I978" s="67">
        <v>7661</v>
      </c>
      <c r="J978" s="57"/>
      <c r="K978" s="57"/>
      <c r="L978" s="67">
        <v>5378</v>
      </c>
      <c r="M978" s="57"/>
      <c r="N978" s="67">
        <v>0</v>
      </c>
      <c r="O978" s="57" t="s">
        <v>2193</v>
      </c>
      <c r="P978" s="57">
        <v>13039</v>
      </c>
      <c r="Q978" s="60"/>
      <c r="AC978" s="2">
        <f>TRUNC(AE978*옵션!$B$36/100,1)</f>
        <v>161.30000000000001</v>
      </c>
      <c r="AD978" s="2">
        <f>TRUNC(SUM(L974:L976))</f>
        <v>5378</v>
      </c>
      <c r="AE978" s="2">
        <f>TRUNC(SUM(AE974:AE977))</f>
        <v>5378</v>
      </c>
    </row>
    <row r="979" spans="1:31" ht="23.25" customHeight="1" x14ac:dyDescent="0.15">
      <c r="C979" s="148"/>
      <c r="D979" s="56"/>
      <c r="E979" s="62"/>
      <c r="F979" s="58"/>
      <c r="G979" s="57"/>
      <c r="H979" s="57"/>
      <c r="I979" s="67"/>
      <c r="J979" s="57"/>
      <c r="K979" s="57"/>
      <c r="L979" s="67"/>
      <c r="M979" s="57"/>
      <c r="N979" s="67"/>
      <c r="O979" s="57"/>
      <c r="P979" s="57"/>
      <c r="Q979" s="60"/>
    </row>
    <row r="980" spans="1:31" ht="23.25" customHeight="1" x14ac:dyDescent="0.15">
      <c r="A980" s="9" t="s">
        <v>2070</v>
      </c>
      <c r="B980" s="9" t="s">
        <v>1674</v>
      </c>
      <c r="C980" s="148" t="s">
        <v>2071</v>
      </c>
      <c r="D980" s="287" t="s">
        <v>2069</v>
      </c>
      <c r="E980" s="289"/>
      <c r="F980" s="58"/>
      <c r="G980" s="57"/>
      <c r="H980" s="57"/>
      <c r="I980" s="67"/>
      <c r="J980" s="57"/>
      <c r="K980" s="57"/>
      <c r="L980" s="67"/>
      <c r="M980" s="57"/>
      <c r="N980" s="67"/>
      <c r="O980" s="57"/>
      <c r="P980" s="57"/>
      <c r="Q980" s="60"/>
    </row>
    <row r="981" spans="1:31" ht="23.25" customHeight="1" x14ac:dyDescent="0.15">
      <c r="A981" s="9" t="s">
        <v>906</v>
      </c>
      <c r="B981" s="9" t="s">
        <v>1579</v>
      </c>
      <c r="C981" s="148" t="s">
        <v>498</v>
      </c>
      <c r="D981" s="56" t="s">
        <v>648</v>
      </c>
      <c r="E981" s="62"/>
      <c r="F981" s="58" t="s">
        <v>275</v>
      </c>
      <c r="G981" s="57">
        <v>1</v>
      </c>
      <c r="H981" s="57">
        <v>30000</v>
      </c>
      <c r="I981" s="67">
        <v>30000</v>
      </c>
      <c r="J981" s="57">
        <v>1</v>
      </c>
      <c r="K981" s="57">
        <v>0</v>
      </c>
      <c r="L981" s="67" t="s">
        <v>2193</v>
      </c>
      <c r="M981" s="57">
        <v>0</v>
      </c>
      <c r="N981" s="67" t="s">
        <v>2193</v>
      </c>
      <c r="O981" s="57">
        <v>30000</v>
      </c>
      <c r="P981" s="57">
        <v>30000</v>
      </c>
      <c r="Q981" s="60"/>
    </row>
    <row r="982" spans="1:31" ht="23.25" customHeight="1" x14ac:dyDescent="0.15">
      <c r="A982" s="9" t="s">
        <v>919</v>
      </c>
      <c r="B982" s="9" t="s">
        <v>1579</v>
      </c>
      <c r="C982" s="148" t="s">
        <v>676</v>
      </c>
      <c r="D982" s="56" t="s">
        <v>70</v>
      </c>
      <c r="E982" s="62" t="s">
        <v>677</v>
      </c>
      <c r="F982" s="58" t="s">
        <v>678</v>
      </c>
      <c r="G982" s="57">
        <v>0.16</v>
      </c>
      <c r="H982" s="57">
        <v>0</v>
      </c>
      <c r="I982" s="67" t="s">
        <v>2193</v>
      </c>
      <c r="J982" s="57">
        <v>0.16</v>
      </c>
      <c r="K982" s="57">
        <v>268915</v>
      </c>
      <c r="L982" s="67">
        <v>43026.400000000001</v>
      </c>
      <c r="M982" s="57">
        <v>0</v>
      </c>
      <c r="N982" s="67" t="s">
        <v>2193</v>
      </c>
      <c r="O982" s="57">
        <v>268915</v>
      </c>
      <c r="P982" s="57">
        <v>43026.400000000001</v>
      </c>
      <c r="Q982" s="60"/>
      <c r="AE982" s="2">
        <f>L982</f>
        <v>43026.400000000001</v>
      </c>
    </row>
    <row r="983" spans="1:31" ht="23.25" customHeight="1" x14ac:dyDescent="0.15">
      <c r="A983" s="9" t="s">
        <v>1649</v>
      </c>
      <c r="B983" s="9" t="s">
        <v>1579</v>
      </c>
      <c r="C983" s="148" t="s">
        <v>1650</v>
      </c>
      <c r="D983" s="56" t="s">
        <v>1651</v>
      </c>
      <c r="E983" s="62" t="s">
        <v>1652</v>
      </c>
      <c r="F983" s="58" t="s">
        <v>616</v>
      </c>
      <c r="G983" s="57">
        <v>1</v>
      </c>
      <c r="H983" s="57">
        <v>1290.6999999999971</v>
      </c>
      <c r="I983" s="67">
        <v>1290.6999999999971</v>
      </c>
      <c r="J983" s="57">
        <v>1</v>
      </c>
      <c r="K983" s="57"/>
      <c r="L983" s="67" t="s">
        <v>2193</v>
      </c>
      <c r="M983" s="57"/>
      <c r="N983" s="67" t="s">
        <v>2193</v>
      </c>
      <c r="O983" s="57">
        <v>1290.6999999999971</v>
      </c>
      <c r="P983" s="57">
        <v>1290.6999999999971</v>
      </c>
      <c r="Q983" s="60"/>
    </row>
    <row r="984" spans="1:31" ht="23.25" customHeight="1" x14ac:dyDescent="0.15">
      <c r="B984" s="9" t="s">
        <v>1646</v>
      </c>
      <c r="C984" s="148"/>
      <c r="D984" s="56" t="s">
        <v>1647</v>
      </c>
      <c r="E984" s="62"/>
      <c r="F984" s="58"/>
      <c r="G984" s="57"/>
      <c r="H984" s="57"/>
      <c r="I984" s="67">
        <v>31290</v>
      </c>
      <c r="J984" s="57"/>
      <c r="K984" s="57"/>
      <c r="L984" s="67">
        <v>43026</v>
      </c>
      <c r="M984" s="57"/>
      <c r="N984" s="67">
        <v>0</v>
      </c>
      <c r="O984" s="57" t="s">
        <v>2193</v>
      </c>
      <c r="P984" s="57">
        <v>74316</v>
      </c>
      <c r="Q984" s="60"/>
      <c r="AC984" s="2">
        <f>TRUNC(AE984*옵션!$B$36/100,1)</f>
        <v>1290.7</v>
      </c>
      <c r="AD984" s="2">
        <f>TRUNC(SUM(L980:L982))</f>
        <v>43026</v>
      </c>
      <c r="AE984" s="2">
        <f>TRUNC(SUM(AE980:AE983))</f>
        <v>43026</v>
      </c>
    </row>
    <row r="985" spans="1:31" ht="23.25" customHeight="1" x14ac:dyDescent="0.15">
      <c r="C985" s="148"/>
      <c r="D985" s="56"/>
      <c r="E985" s="62"/>
      <c r="F985" s="58"/>
      <c r="G985" s="57"/>
      <c r="H985" s="57"/>
      <c r="I985" s="67"/>
      <c r="J985" s="57"/>
      <c r="K985" s="57"/>
      <c r="L985" s="67"/>
      <c r="M985" s="57"/>
      <c r="N985" s="67"/>
      <c r="O985" s="57"/>
      <c r="P985" s="57"/>
      <c r="Q985" s="60"/>
    </row>
    <row r="986" spans="1:31" ht="23.25" customHeight="1" x14ac:dyDescent="0.15">
      <c r="A986" s="9" t="s">
        <v>2073</v>
      </c>
      <c r="B986" s="9" t="s">
        <v>1674</v>
      </c>
      <c r="C986" s="148" t="s">
        <v>2074</v>
      </c>
      <c r="D986" s="287" t="s">
        <v>2072</v>
      </c>
      <c r="E986" s="289"/>
      <c r="F986" s="58"/>
      <c r="G986" s="57"/>
      <c r="H986" s="57"/>
      <c r="I986" s="67"/>
      <c r="J986" s="57"/>
      <c r="K986" s="57"/>
      <c r="L986" s="67"/>
      <c r="M986" s="57"/>
      <c r="N986" s="67"/>
      <c r="O986" s="57"/>
      <c r="P986" s="57"/>
      <c r="Q986" s="60"/>
    </row>
    <row r="987" spans="1:31" ht="23.25" customHeight="1" x14ac:dyDescent="0.15">
      <c r="A987" s="9" t="s">
        <v>907</v>
      </c>
      <c r="B987" s="9" t="s">
        <v>1582</v>
      </c>
      <c r="C987" s="148" t="s">
        <v>498</v>
      </c>
      <c r="D987" s="56" t="s">
        <v>649</v>
      </c>
      <c r="E987" s="62"/>
      <c r="F987" s="58" t="s">
        <v>275</v>
      </c>
      <c r="G987" s="57">
        <v>1</v>
      </c>
      <c r="H987" s="57">
        <v>12000</v>
      </c>
      <c r="I987" s="67">
        <v>12000</v>
      </c>
      <c r="J987" s="57">
        <v>1</v>
      </c>
      <c r="K987" s="57">
        <v>0</v>
      </c>
      <c r="L987" s="67" t="s">
        <v>2193</v>
      </c>
      <c r="M987" s="57">
        <v>0</v>
      </c>
      <c r="N987" s="67" t="s">
        <v>2193</v>
      </c>
      <c r="O987" s="57">
        <v>12000</v>
      </c>
      <c r="P987" s="57">
        <v>12000</v>
      </c>
      <c r="Q987" s="60"/>
    </row>
    <row r="988" spans="1:31" ht="23.25" customHeight="1" x14ac:dyDescent="0.15">
      <c r="A988" s="9" t="s">
        <v>919</v>
      </c>
      <c r="B988" s="9" t="s">
        <v>1582</v>
      </c>
      <c r="C988" s="148" t="s">
        <v>676</v>
      </c>
      <c r="D988" s="56" t="s">
        <v>70</v>
      </c>
      <c r="E988" s="62" t="s">
        <v>677</v>
      </c>
      <c r="F988" s="58" t="s">
        <v>678</v>
      </c>
      <c r="G988" s="57">
        <v>9.7000000000000003E-2</v>
      </c>
      <c r="H988" s="57">
        <v>0</v>
      </c>
      <c r="I988" s="67" t="s">
        <v>2193</v>
      </c>
      <c r="J988" s="57">
        <v>9.7000000000000003E-2</v>
      </c>
      <c r="K988" s="57">
        <v>268915</v>
      </c>
      <c r="L988" s="67">
        <v>26084.7</v>
      </c>
      <c r="M988" s="57">
        <v>0</v>
      </c>
      <c r="N988" s="67" t="s">
        <v>2193</v>
      </c>
      <c r="O988" s="57">
        <v>268915</v>
      </c>
      <c r="P988" s="57">
        <v>26084.7</v>
      </c>
      <c r="Q988" s="60"/>
      <c r="AE988" s="2">
        <f>L988</f>
        <v>26084.7</v>
      </c>
    </row>
    <row r="989" spans="1:31" ht="23.25" customHeight="1" x14ac:dyDescent="0.15">
      <c r="A989" s="9" t="s">
        <v>1649</v>
      </c>
      <c r="B989" s="9" t="s">
        <v>1582</v>
      </c>
      <c r="C989" s="148" t="s">
        <v>1650</v>
      </c>
      <c r="D989" s="56" t="s">
        <v>1651</v>
      </c>
      <c r="E989" s="62" t="s">
        <v>1652</v>
      </c>
      <c r="F989" s="58" t="s">
        <v>616</v>
      </c>
      <c r="G989" s="57">
        <v>1</v>
      </c>
      <c r="H989" s="57">
        <v>782.5</v>
      </c>
      <c r="I989" s="67">
        <v>782.5</v>
      </c>
      <c r="J989" s="57">
        <v>1</v>
      </c>
      <c r="K989" s="57"/>
      <c r="L989" s="67" t="s">
        <v>2193</v>
      </c>
      <c r="M989" s="57"/>
      <c r="N989" s="67" t="s">
        <v>2193</v>
      </c>
      <c r="O989" s="57">
        <v>782.5</v>
      </c>
      <c r="P989" s="57">
        <v>782.5</v>
      </c>
      <c r="Q989" s="60"/>
    </row>
    <row r="990" spans="1:31" ht="23.25" customHeight="1" x14ac:dyDescent="0.15">
      <c r="B990" s="9" t="s">
        <v>1646</v>
      </c>
      <c r="C990" s="148"/>
      <c r="D990" s="56" t="s">
        <v>1647</v>
      </c>
      <c r="E990" s="62"/>
      <c r="F990" s="58"/>
      <c r="G990" s="57"/>
      <c r="H990" s="57"/>
      <c r="I990" s="67">
        <v>12782</v>
      </c>
      <c r="J990" s="57"/>
      <c r="K990" s="57"/>
      <c r="L990" s="67">
        <v>26084</v>
      </c>
      <c r="M990" s="57"/>
      <c r="N990" s="67">
        <v>0</v>
      </c>
      <c r="O990" s="57" t="s">
        <v>2193</v>
      </c>
      <c r="P990" s="57">
        <v>38866</v>
      </c>
      <c r="Q990" s="60"/>
      <c r="AC990" s="2">
        <f>TRUNC(AE990*옵션!$B$36/100,1)</f>
        <v>782.5</v>
      </c>
      <c r="AD990" s="2">
        <f>TRUNC(SUM(L986:L988))</f>
        <v>26084</v>
      </c>
      <c r="AE990" s="2">
        <f>TRUNC(SUM(AE986:AE989))</f>
        <v>26084</v>
      </c>
    </row>
    <row r="991" spans="1:31" ht="23.25" customHeight="1" x14ac:dyDescent="0.15">
      <c r="C991" s="148"/>
      <c r="D991" s="56"/>
      <c r="E991" s="62"/>
      <c r="F991" s="58"/>
      <c r="G991" s="57"/>
      <c r="H991" s="57"/>
      <c r="I991" s="67"/>
      <c r="J991" s="57"/>
      <c r="K991" s="57"/>
      <c r="L991" s="67"/>
      <c r="M991" s="57"/>
      <c r="N991" s="67"/>
      <c r="O991" s="57"/>
      <c r="P991" s="57"/>
      <c r="Q991" s="60"/>
    </row>
    <row r="992" spans="1:31" ht="23.25" customHeight="1" x14ac:dyDescent="0.15">
      <c r="A992" s="9" t="s">
        <v>2076</v>
      </c>
      <c r="B992" s="9" t="s">
        <v>1674</v>
      </c>
      <c r="C992" s="148" t="s">
        <v>2077</v>
      </c>
      <c r="D992" s="287" t="s">
        <v>2075</v>
      </c>
      <c r="E992" s="289"/>
      <c r="F992" s="58"/>
      <c r="G992" s="57"/>
      <c r="H992" s="57"/>
      <c r="I992" s="67"/>
      <c r="J992" s="57"/>
      <c r="K992" s="57"/>
      <c r="L992" s="67"/>
      <c r="M992" s="57"/>
      <c r="N992" s="67"/>
      <c r="O992" s="57"/>
      <c r="P992" s="57"/>
      <c r="Q992" s="60"/>
    </row>
    <row r="993" spans="1:31" ht="23.25" customHeight="1" x14ac:dyDescent="0.15">
      <c r="A993" s="9" t="s">
        <v>908</v>
      </c>
      <c r="B993" s="9" t="s">
        <v>1585</v>
      </c>
      <c r="C993" s="148" t="s">
        <v>498</v>
      </c>
      <c r="D993" s="56" t="s">
        <v>651</v>
      </c>
      <c r="E993" s="62" t="s">
        <v>652</v>
      </c>
      <c r="F993" s="58" t="s">
        <v>275</v>
      </c>
      <c r="G993" s="57">
        <v>1</v>
      </c>
      <c r="H993" s="57">
        <v>7700</v>
      </c>
      <c r="I993" s="67">
        <v>7700</v>
      </c>
      <c r="J993" s="57">
        <v>1</v>
      </c>
      <c r="K993" s="57">
        <v>0</v>
      </c>
      <c r="L993" s="67" t="s">
        <v>2193</v>
      </c>
      <c r="M993" s="57">
        <v>0</v>
      </c>
      <c r="N993" s="67" t="s">
        <v>2193</v>
      </c>
      <c r="O993" s="57">
        <v>7700</v>
      </c>
      <c r="P993" s="57">
        <v>7700</v>
      </c>
      <c r="Q993" s="60"/>
    </row>
    <row r="994" spans="1:31" ht="23.25" customHeight="1" x14ac:dyDescent="0.15">
      <c r="A994" s="9" t="s">
        <v>919</v>
      </c>
      <c r="B994" s="9" t="s">
        <v>1585</v>
      </c>
      <c r="C994" s="148" t="s">
        <v>676</v>
      </c>
      <c r="D994" s="56" t="s">
        <v>70</v>
      </c>
      <c r="E994" s="62" t="s">
        <v>677</v>
      </c>
      <c r="F994" s="58" t="s">
        <v>678</v>
      </c>
      <c r="G994" s="57">
        <v>2.7E-2</v>
      </c>
      <c r="H994" s="57">
        <v>0</v>
      </c>
      <c r="I994" s="67" t="s">
        <v>2193</v>
      </c>
      <c r="J994" s="57">
        <v>2.7E-2</v>
      </c>
      <c r="K994" s="57">
        <v>268915</v>
      </c>
      <c r="L994" s="67">
        <v>7260.7</v>
      </c>
      <c r="M994" s="57">
        <v>0</v>
      </c>
      <c r="N994" s="67" t="s">
        <v>2193</v>
      </c>
      <c r="O994" s="57">
        <v>268915</v>
      </c>
      <c r="P994" s="57">
        <v>7260.7</v>
      </c>
      <c r="Q994" s="60"/>
      <c r="AE994" s="2">
        <f>L994</f>
        <v>7260.7</v>
      </c>
    </row>
    <row r="995" spans="1:31" ht="23.25" customHeight="1" x14ac:dyDescent="0.15">
      <c r="A995" s="9" t="s">
        <v>1649</v>
      </c>
      <c r="B995" s="9" t="s">
        <v>1585</v>
      </c>
      <c r="C995" s="148" t="s">
        <v>1650</v>
      </c>
      <c r="D995" s="56" t="s">
        <v>1651</v>
      </c>
      <c r="E995" s="62" t="s">
        <v>1652</v>
      </c>
      <c r="F995" s="58" t="s">
        <v>616</v>
      </c>
      <c r="G995" s="57">
        <v>1</v>
      </c>
      <c r="H995" s="57">
        <v>217.80000000000018</v>
      </c>
      <c r="I995" s="67">
        <v>217.80000000000018</v>
      </c>
      <c r="J995" s="57">
        <v>1</v>
      </c>
      <c r="K995" s="57"/>
      <c r="L995" s="67" t="s">
        <v>2193</v>
      </c>
      <c r="M995" s="57"/>
      <c r="N995" s="67" t="s">
        <v>2193</v>
      </c>
      <c r="O995" s="57">
        <v>217.80000000000018</v>
      </c>
      <c r="P995" s="57">
        <v>217.80000000000018</v>
      </c>
      <c r="Q995" s="60"/>
    </row>
    <row r="996" spans="1:31" ht="23.25" customHeight="1" x14ac:dyDescent="0.15">
      <c r="B996" s="9" t="s">
        <v>1646</v>
      </c>
      <c r="C996" s="148"/>
      <c r="D996" s="56" t="s">
        <v>1647</v>
      </c>
      <c r="E996" s="62"/>
      <c r="F996" s="58"/>
      <c r="G996" s="57"/>
      <c r="H996" s="57"/>
      <c r="I996" s="67">
        <v>7917</v>
      </c>
      <c r="J996" s="57"/>
      <c r="K996" s="57"/>
      <c r="L996" s="67">
        <v>7260</v>
      </c>
      <c r="M996" s="57"/>
      <c r="N996" s="67">
        <v>0</v>
      </c>
      <c r="O996" s="57" t="s">
        <v>2193</v>
      </c>
      <c r="P996" s="57">
        <v>15177</v>
      </c>
      <c r="Q996" s="60"/>
      <c r="AC996" s="2">
        <f>TRUNC(AE996*옵션!$B$36/100,1)</f>
        <v>217.8</v>
      </c>
      <c r="AD996" s="2">
        <f>TRUNC(SUM(L992:L994))</f>
        <v>7260</v>
      </c>
      <c r="AE996" s="2">
        <f>TRUNC(SUM(AE992:AE995))</f>
        <v>7260</v>
      </c>
    </row>
    <row r="997" spans="1:31" ht="23.25" customHeight="1" x14ac:dyDescent="0.15">
      <c r="C997" s="148"/>
      <c r="D997" s="56"/>
      <c r="E997" s="62"/>
      <c r="F997" s="58"/>
      <c r="G997" s="57"/>
      <c r="H997" s="57"/>
      <c r="I997" s="67"/>
      <c r="J997" s="57"/>
      <c r="K997" s="57"/>
      <c r="L997" s="67"/>
      <c r="M997" s="57"/>
      <c r="N997" s="67"/>
      <c r="O997" s="57"/>
      <c r="P997" s="57"/>
      <c r="Q997" s="60"/>
    </row>
    <row r="998" spans="1:31" ht="23.25" customHeight="1" x14ac:dyDescent="0.15">
      <c r="A998" s="9" t="s">
        <v>2079</v>
      </c>
      <c r="B998" s="9" t="s">
        <v>1674</v>
      </c>
      <c r="C998" s="148" t="s">
        <v>2080</v>
      </c>
      <c r="D998" s="287" t="s">
        <v>2078</v>
      </c>
      <c r="E998" s="289"/>
      <c r="F998" s="58"/>
      <c r="G998" s="57"/>
      <c r="H998" s="57"/>
      <c r="I998" s="67"/>
      <c r="J998" s="57"/>
      <c r="K998" s="57"/>
      <c r="L998" s="67"/>
      <c r="M998" s="57"/>
      <c r="N998" s="67"/>
      <c r="O998" s="57"/>
      <c r="P998" s="57"/>
      <c r="Q998" s="60"/>
    </row>
    <row r="999" spans="1:31" ht="23.25" customHeight="1" x14ac:dyDescent="0.15">
      <c r="A999" s="9" t="s">
        <v>878</v>
      </c>
      <c r="B999" s="9" t="s">
        <v>1588</v>
      </c>
      <c r="C999" s="148" t="s">
        <v>498</v>
      </c>
      <c r="D999" s="56" t="s">
        <v>600</v>
      </c>
      <c r="E999" s="62" t="s">
        <v>603</v>
      </c>
      <c r="F999" s="58" t="s">
        <v>492</v>
      </c>
      <c r="G999" s="57">
        <v>1</v>
      </c>
      <c r="H999" s="57"/>
      <c r="I999" s="67" t="s">
        <v>2193</v>
      </c>
      <c r="J999" s="57">
        <v>1</v>
      </c>
      <c r="K999" s="57">
        <v>0</v>
      </c>
      <c r="L999" s="67" t="s">
        <v>2193</v>
      </c>
      <c r="M999" s="57">
        <v>0</v>
      </c>
      <c r="N999" s="67" t="s">
        <v>2193</v>
      </c>
      <c r="O999" s="57" t="s">
        <v>2193</v>
      </c>
      <c r="P999" s="57" t="s">
        <v>2193</v>
      </c>
      <c r="Q999" s="60" t="s">
        <v>1671</v>
      </c>
      <c r="AB999" s="2">
        <f>합산자재!H179*J999</f>
        <v>4828000</v>
      </c>
    </row>
    <row r="1000" spans="1:31" ht="23.25" customHeight="1" x14ac:dyDescent="0.15">
      <c r="A1000" s="9" t="s">
        <v>919</v>
      </c>
      <c r="B1000" s="9" t="s">
        <v>1588</v>
      </c>
      <c r="C1000" s="148" t="s">
        <v>676</v>
      </c>
      <c r="D1000" s="56" t="s">
        <v>70</v>
      </c>
      <c r="E1000" s="62" t="s">
        <v>677</v>
      </c>
      <c r="F1000" s="58" t="s">
        <v>678</v>
      </c>
      <c r="G1000" s="57">
        <v>1.23</v>
      </c>
      <c r="H1000" s="57">
        <v>0</v>
      </c>
      <c r="I1000" s="67" t="s">
        <v>2193</v>
      </c>
      <c r="J1000" s="57">
        <v>1.23</v>
      </c>
      <c r="K1000" s="57">
        <v>268915</v>
      </c>
      <c r="L1000" s="67">
        <v>330765.40000000002</v>
      </c>
      <c r="M1000" s="57">
        <v>0</v>
      </c>
      <c r="N1000" s="67" t="s">
        <v>2193</v>
      </c>
      <c r="O1000" s="57">
        <v>268915</v>
      </c>
      <c r="P1000" s="57">
        <v>330765.40000000002</v>
      </c>
      <c r="Q1000" s="60"/>
      <c r="AE1000" s="2">
        <f>L1000</f>
        <v>330765.40000000002</v>
      </c>
    </row>
    <row r="1001" spans="1:31" ht="23.25" customHeight="1" x14ac:dyDescent="0.15">
      <c r="A1001" s="9" t="s">
        <v>1649</v>
      </c>
      <c r="B1001" s="9" t="s">
        <v>1588</v>
      </c>
      <c r="C1001" s="148" t="s">
        <v>1650</v>
      </c>
      <c r="D1001" s="56" t="s">
        <v>1651</v>
      </c>
      <c r="E1001" s="62" t="s">
        <v>1652</v>
      </c>
      <c r="F1001" s="58" t="s">
        <v>616</v>
      </c>
      <c r="G1001" s="57">
        <v>1</v>
      </c>
      <c r="H1001" s="57">
        <v>9922.9000000000233</v>
      </c>
      <c r="I1001" s="67">
        <v>9922.9000000000233</v>
      </c>
      <c r="J1001" s="57">
        <v>1</v>
      </c>
      <c r="K1001" s="57"/>
      <c r="L1001" s="67" t="s">
        <v>2193</v>
      </c>
      <c r="M1001" s="57"/>
      <c r="N1001" s="67" t="s">
        <v>2193</v>
      </c>
      <c r="O1001" s="57">
        <v>9922.9000000000233</v>
      </c>
      <c r="P1001" s="57">
        <v>9922.9000000000233</v>
      </c>
      <c r="Q1001" s="60"/>
    </row>
    <row r="1002" spans="1:31" ht="23.25" customHeight="1" x14ac:dyDescent="0.15">
      <c r="B1002" s="9" t="s">
        <v>1646</v>
      </c>
      <c r="C1002" s="148"/>
      <c r="D1002" s="56" t="s">
        <v>1647</v>
      </c>
      <c r="E1002" s="62"/>
      <c r="F1002" s="58"/>
      <c r="G1002" s="57"/>
      <c r="H1002" s="57"/>
      <c r="I1002" s="67">
        <v>9922</v>
      </c>
      <c r="J1002" s="57"/>
      <c r="K1002" s="57"/>
      <c r="L1002" s="67">
        <v>330765</v>
      </c>
      <c r="M1002" s="57"/>
      <c r="N1002" s="67">
        <v>0</v>
      </c>
      <c r="O1002" s="57" t="s">
        <v>2193</v>
      </c>
      <c r="P1002" s="57">
        <v>340687</v>
      </c>
      <c r="Q1002" s="60"/>
      <c r="AC1002" s="2">
        <f>TRUNC(AE1002*옵션!$B$36/100,1)</f>
        <v>9922.9</v>
      </c>
      <c r="AD1002" s="2">
        <f>TRUNC(SUM(L998:L1000))</f>
        <v>330765</v>
      </c>
      <c r="AE1002" s="2">
        <f>TRUNC(SUM(AE998:AE1001))</f>
        <v>330765</v>
      </c>
    </row>
    <row r="1003" spans="1:31" ht="23.25" customHeight="1" x14ac:dyDescent="0.15">
      <c r="C1003" s="148"/>
      <c r="D1003" s="56"/>
      <c r="E1003" s="62"/>
      <c r="F1003" s="58"/>
      <c r="G1003" s="57"/>
      <c r="H1003" s="57"/>
      <c r="I1003" s="67"/>
      <c r="J1003" s="57"/>
      <c r="K1003" s="57"/>
      <c r="L1003" s="67"/>
      <c r="M1003" s="57"/>
      <c r="N1003" s="67"/>
      <c r="O1003" s="57"/>
      <c r="P1003" s="57"/>
      <c r="Q1003" s="60"/>
    </row>
    <row r="1004" spans="1:31" ht="23.25" customHeight="1" x14ac:dyDescent="0.15">
      <c r="A1004" s="9" t="s">
        <v>2082</v>
      </c>
      <c r="B1004" s="9" t="s">
        <v>1674</v>
      </c>
      <c r="C1004" s="148" t="s">
        <v>2083</v>
      </c>
      <c r="D1004" s="287" t="s">
        <v>2081</v>
      </c>
      <c r="E1004" s="289"/>
      <c r="F1004" s="58"/>
      <c r="G1004" s="57"/>
      <c r="H1004" s="57"/>
      <c r="I1004" s="67"/>
      <c r="J1004" s="57"/>
      <c r="K1004" s="57"/>
      <c r="L1004" s="67"/>
      <c r="M1004" s="57"/>
      <c r="N1004" s="67"/>
      <c r="O1004" s="57"/>
      <c r="P1004" s="57"/>
      <c r="Q1004" s="60"/>
    </row>
    <row r="1005" spans="1:31" ht="23.25" customHeight="1" x14ac:dyDescent="0.15">
      <c r="A1005" s="9" t="s">
        <v>879</v>
      </c>
      <c r="B1005" s="9" t="s">
        <v>1592</v>
      </c>
      <c r="C1005" s="148" t="s">
        <v>498</v>
      </c>
      <c r="D1005" s="56" t="s">
        <v>600</v>
      </c>
      <c r="E1005" s="62" t="s">
        <v>604</v>
      </c>
      <c r="F1005" s="58" t="s">
        <v>492</v>
      </c>
      <c r="G1005" s="57">
        <v>1</v>
      </c>
      <c r="H1005" s="57"/>
      <c r="I1005" s="67" t="s">
        <v>2193</v>
      </c>
      <c r="J1005" s="57">
        <v>1</v>
      </c>
      <c r="K1005" s="57">
        <v>0</v>
      </c>
      <c r="L1005" s="67" t="s">
        <v>2193</v>
      </c>
      <c r="M1005" s="57">
        <v>0</v>
      </c>
      <c r="N1005" s="67" t="s">
        <v>2193</v>
      </c>
      <c r="O1005" s="57" t="s">
        <v>2193</v>
      </c>
      <c r="P1005" s="57" t="s">
        <v>2193</v>
      </c>
      <c r="Q1005" s="60" t="s">
        <v>1671</v>
      </c>
      <c r="AB1005" s="2">
        <f>합산자재!H180*J1005</f>
        <v>1640000</v>
      </c>
    </row>
    <row r="1006" spans="1:31" ht="23.25" customHeight="1" x14ac:dyDescent="0.15">
      <c r="A1006" s="9" t="s">
        <v>919</v>
      </c>
      <c r="B1006" s="9" t="s">
        <v>1592</v>
      </c>
      <c r="C1006" s="148" t="s">
        <v>676</v>
      </c>
      <c r="D1006" s="56" t="s">
        <v>70</v>
      </c>
      <c r="E1006" s="62" t="s">
        <v>677</v>
      </c>
      <c r="F1006" s="58" t="s">
        <v>678</v>
      </c>
      <c r="G1006" s="57">
        <v>1.23</v>
      </c>
      <c r="H1006" s="57">
        <v>0</v>
      </c>
      <c r="I1006" s="67" t="s">
        <v>2193</v>
      </c>
      <c r="J1006" s="57">
        <v>1.23</v>
      </c>
      <c r="K1006" s="57">
        <v>268915</v>
      </c>
      <c r="L1006" s="67">
        <v>330765.40000000002</v>
      </c>
      <c r="M1006" s="57">
        <v>0</v>
      </c>
      <c r="N1006" s="67" t="s">
        <v>2193</v>
      </c>
      <c r="O1006" s="57">
        <v>268915</v>
      </c>
      <c r="P1006" s="57">
        <v>330765.40000000002</v>
      </c>
      <c r="Q1006" s="60"/>
      <c r="AE1006" s="2">
        <f>L1006</f>
        <v>330765.40000000002</v>
      </c>
    </row>
    <row r="1007" spans="1:31" ht="23.25" customHeight="1" x14ac:dyDescent="0.15">
      <c r="A1007" s="9" t="s">
        <v>1649</v>
      </c>
      <c r="B1007" s="9" t="s">
        <v>1592</v>
      </c>
      <c r="C1007" s="148" t="s">
        <v>1650</v>
      </c>
      <c r="D1007" s="56" t="s">
        <v>1651</v>
      </c>
      <c r="E1007" s="62" t="s">
        <v>1652</v>
      </c>
      <c r="F1007" s="58" t="s">
        <v>616</v>
      </c>
      <c r="G1007" s="57">
        <v>1</v>
      </c>
      <c r="H1007" s="57">
        <v>9922.9000000000233</v>
      </c>
      <c r="I1007" s="67">
        <v>9922.9000000000233</v>
      </c>
      <c r="J1007" s="57">
        <v>1</v>
      </c>
      <c r="K1007" s="57"/>
      <c r="L1007" s="67" t="s">
        <v>2193</v>
      </c>
      <c r="M1007" s="57"/>
      <c r="N1007" s="67" t="s">
        <v>2193</v>
      </c>
      <c r="O1007" s="57">
        <v>9922.9000000000233</v>
      </c>
      <c r="P1007" s="57">
        <v>9922.9000000000233</v>
      </c>
      <c r="Q1007" s="60"/>
    </row>
    <row r="1008" spans="1:31" ht="23.25" customHeight="1" x14ac:dyDescent="0.15">
      <c r="B1008" s="9" t="s">
        <v>1646</v>
      </c>
      <c r="C1008" s="148"/>
      <c r="D1008" s="56" t="s">
        <v>1647</v>
      </c>
      <c r="E1008" s="62"/>
      <c r="F1008" s="58"/>
      <c r="G1008" s="57"/>
      <c r="H1008" s="57"/>
      <c r="I1008" s="67">
        <v>9922</v>
      </c>
      <c r="J1008" s="57"/>
      <c r="K1008" s="57"/>
      <c r="L1008" s="67">
        <v>330765</v>
      </c>
      <c r="M1008" s="57"/>
      <c r="N1008" s="67">
        <v>0</v>
      </c>
      <c r="O1008" s="57" t="s">
        <v>2193</v>
      </c>
      <c r="P1008" s="57">
        <v>340687</v>
      </c>
      <c r="Q1008" s="60"/>
      <c r="AC1008" s="2">
        <f>TRUNC(AE1008*옵션!$B$36/100,1)</f>
        <v>9922.9</v>
      </c>
      <c r="AD1008" s="2">
        <f>TRUNC(SUM(L1004:L1006))</f>
        <v>330765</v>
      </c>
      <c r="AE1008" s="2">
        <f>TRUNC(SUM(AE1004:AE1007))</f>
        <v>330765</v>
      </c>
    </row>
    <row r="1009" spans="1:31" ht="23.25" customHeight="1" x14ac:dyDescent="0.15">
      <c r="C1009" s="148"/>
      <c r="D1009" s="56"/>
      <c r="E1009" s="62"/>
      <c r="F1009" s="58"/>
      <c r="G1009" s="57"/>
      <c r="H1009" s="57"/>
      <c r="I1009" s="67"/>
      <c r="J1009" s="57"/>
      <c r="K1009" s="57"/>
      <c r="L1009" s="67"/>
      <c r="M1009" s="57"/>
      <c r="N1009" s="67"/>
      <c r="O1009" s="57"/>
      <c r="P1009" s="57"/>
      <c r="Q1009" s="60"/>
    </row>
    <row r="1010" spans="1:31" ht="23.25" customHeight="1" x14ac:dyDescent="0.15">
      <c r="A1010" s="9" t="s">
        <v>2085</v>
      </c>
      <c r="B1010" s="9" t="s">
        <v>1674</v>
      </c>
      <c r="C1010" s="148" t="s">
        <v>2086</v>
      </c>
      <c r="D1010" s="287" t="s">
        <v>2084</v>
      </c>
      <c r="E1010" s="289"/>
      <c r="F1010" s="58"/>
      <c r="G1010" s="57"/>
      <c r="H1010" s="57"/>
      <c r="I1010" s="67"/>
      <c r="J1010" s="57"/>
      <c r="K1010" s="57"/>
      <c r="L1010" s="67"/>
      <c r="M1010" s="57"/>
      <c r="N1010" s="67"/>
      <c r="O1010" s="57"/>
      <c r="P1010" s="57"/>
      <c r="Q1010" s="60"/>
    </row>
    <row r="1011" spans="1:31" ht="23.25" customHeight="1" x14ac:dyDescent="0.15">
      <c r="A1011" s="9" t="s">
        <v>883</v>
      </c>
      <c r="B1011" s="9" t="s">
        <v>1595</v>
      </c>
      <c r="C1011" s="148" t="s">
        <v>498</v>
      </c>
      <c r="D1011" s="56" t="s">
        <v>600</v>
      </c>
      <c r="E1011" s="62" t="s">
        <v>608</v>
      </c>
      <c r="F1011" s="58" t="s">
        <v>492</v>
      </c>
      <c r="G1011" s="57">
        <v>1</v>
      </c>
      <c r="H1011" s="57"/>
      <c r="I1011" s="67" t="s">
        <v>2193</v>
      </c>
      <c r="J1011" s="57">
        <v>1</v>
      </c>
      <c r="K1011" s="57">
        <v>0</v>
      </c>
      <c r="L1011" s="67" t="s">
        <v>2193</v>
      </c>
      <c r="M1011" s="57">
        <v>0</v>
      </c>
      <c r="N1011" s="67" t="s">
        <v>2193</v>
      </c>
      <c r="O1011" s="57" t="s">
        <v>2193</v>
      </c>
      <c r="P1011" s="57" t="s">
        <v>2193</v>
      </c>
      <c r="Q1011" s="60" t="s">
        <v>1671</v>
      </c>
      <c r="AB1011" s="2">
        <f>합산자재!H184*J1011</f>
        <v>4158000</v>
      </c>
    </row>
    <row r="1012" spans="1:31" ht="23.25" customHeight="1" x14ac:dyDescent="0.15">
      <c r="A1012" s="9" t="s">
        <v>919</v>
      </c>
      <c r="B1012" s="9" t="s">
        <v>1595</v>
      </c>
      <c r="C1012" s="148" t="s">
        <v>676</v>
      </c>
      <c r="D1012" s="56" t="s">
        <v>70</v>
      </c>
      <c r="E1012" s="62" t="s">
        <v>677</v>
      </c>
      <c r="F1012" s="58" t="s">
        <v>678</v>
      </c>
      <c r="G1012" s="57">
        <v>1.23</v>
      </c>
      <c r="H1012" s="57">
        <v>0</v>
      </c>
      <c r="I1012" s="67" t="s">
        <v>2193</v>
      </c>
      <c r="J1012" s="57">
        <v>1.23</v>
      </c>
      <c r="K1012" s="57">
        <v>268915</v>
      </c>
      <c r="L1012" s="67">
        <v>330765.40000000002</v>
      </c>
      <c r="M1012" s="57">
        <v>0</v>
      </c>
      <c r="N1012" s="67" t="s">
        <v>2193</v>
      </c>
      <c r="O1012" s="57">
        <v>268915</v>
      </c>
      <c r="P1012" s="57">
        <v>330765.40000000002</v>
      </c>
      <c r="Q1012" s="60"/>
      <c r="AE1012" s="2">
        <f>L1012</f>
        <v>330765.40000000002</v>
      </c>
    </row>
    <row r="1013" spans="1:31" ht="23.25" customHeight="1" x14ac:dyDescent="0.15">
      <c r="A1013" s="9" t="s">
        <v>1649</v>
      </c>
      <c r="B1013" s="9" t="s">
        <v>1595</v>
      </c>
      <c r="C1013" s="148" t="s">
        <v>1650</v>
      </c>
      <c r="D1013" s="56" t="s">
        <v>1651</v>
      </c>
      <c r="E1013" s="62" t="s">
        <v>1652</v>
      </c>
      <c r="F1013" s="58" t="s">
        <v>616</v>
      </c>
      <c r="G1013" s="57">
        <v>1</v>
      </c>
      <c r="H1013" s="57">
        <v>9922.9000000000233</v>
      </c>
      <c r="I1013" s="67">
        <v>9922.9000000000233</v>
      </c>
      <c r="J1013" s="57">
        <v>1</v>
      </c>
      <c r="K1013" s="57"/>
      <c r="L1013" s="67" t="s">
        <v>2193</v>
      </c>
      <c r="M1013" s="57"/>
      <c r="N1013" s="67" t="s">
        <v>2193</v>
      </c>
      <c r="O1013" s="57">
        <v>9922.9000000000233</v>
      </c>
      <c r="P1013" s="57">
        <v>9922.9000000000233</v>
      </c>
      <c r="Q1013" s="60"/>
    </row>
    <row r="1014" spans="1:31" ht="23.25" customHeight="1" x14ac:dyDescent="0.15">
      <c r="B1014" s="9" t="s">
        <v>1646</v>
      </c>
      <c r="C1014" s="148"/>
      <c r="D1014" s="56" t="s">
        <v>1647</v>
      </c>
      <c r="E1014" s="62"/>
      <c r="F1014" s="58"/>
      <c r="G1014" s="57"/>
      <c r="H1014" s="57"/>
      <c r="I1014" s="67">
        <v>9922</v>
      </c>
      <c r="J1014" s="57"/>
      <c r="K1014" s="57"/>
      <c r="L1014" s="67">
        <v>330765</v>
      </c>
      <c r="M1014" s="57"/>
      <c r="N1014" s="67">
        <v>0</v>
      </c>
      <c r="O1014" s="57" t="s">
        <v>2193</v>
      </c>
      <c r="P1014" s="57">
        <v>340687</v>
      </c>
      <c r="Q1014" s="60"/>
      <c r="AC1014" s="2">
        <f>TRUNC(AE1014*옵션!$B$36/100,1)</f>
        <v>9922.9</v>
      </c>
      <c r="AD1014" s="2">
        <f>TRUNC(SUM(L1010:L1012))</f>
        <v>330765</v>
      </c>
      <c r="AE1014" s="2">
        <f>TRUNC(SUM(AE1010:AE1013))</f>
        <v>330765</v>
      </c>
    </row>
    <row r="1015" spans="1:31" ht="23.25" customHeight="1" x14ac:dyDescent="0.15">
      <c r="C1015" s="148"/>
      <c r="D1015" s="56"/>
      <c r="E1015" s="62"/>
      <c r="F1015" s="58"/>
      <c r="G1015" s="57"/>
      <c r="H1015" s="57"/>
      <c r="I1015" s="67"/>
      <c r="J1015" s="57"/>
      <c r="K1015" s="57"/>
      <c r="L1015" s="67"/>
      <c r="M1015" s="57"/>
      <c r="N1015" s="67"/>
      <c r="O1015" s="57"/>
      <c r="P1015" s="57"/>
      <c r="Q1015" s="60"/>
    </row>
    <row r="1016" spans="1:31" ht="23.25" customHeight="1" x14ac:dyDescent="0.15">
      <c r="A1016" s="9" t="s">
        <v>2088</v>
      </c>
      <c r="B1016" s="9" t="s">
        <v>1674</v>
      </c>
      <c r="C1016" s="148" t="s">
        <v>2089</v>
      </c>
      <c r="D1016" s="287" t="s">
        <v>2087</v>
      </c>
      <c r="E1016" s="289"/>
      <c r="F1016" s="58"/>
      <c r="G1016" s="57"/>
      <c r="H1016" s="57"/>
      <c r="I1016" s="67"/>
      <c r="J1016" s="57"/>
      <c r="K1016" s="57"/>
      <c r="L1016" s="67"/>
      <c r="M1016" s="57"/>
      <c r="N1016" s="67"/>
      <c r="O1016" s="57"/>
      <c r="P1016" s="57"/>
      <c r="Q1016" s="60"/>
    </row>
    <row r="1017" spans="1:31" ht="23.25" customHeight="1" x14ac:dyDescent="0.15">
      <c r="A1017" s="9" t="s">
        <v>884</v>
      </c>
      <c r="B1017" s="9" t="s">
        <v>1598</v>
      </c>
      <c r="C1017" s="148" t="s">
        <v>498</v>
      </c>
      <c r="D1017" s="56" t="s">
        <v>600</v>
      </c>
      <c r="E1017" s="62" t="s">
        <v>609</v>
      </c>
      <c r="F1017" s="58" t="s">
        <v>492</v>
      </c>
      <c r="G1017" s="57">
        <v>1</v>
      </c>
      <c r="H1017" s="57"/>
      <c r="I1017" s="67" t="s">
        <v>2193</v>
      </c>
      <c r="J1017" s="57">
        <v>1</v>
      </c>
      <c r="K1017" s="57">
        <v>0</v>
      </c>
      <c r="L1017" s="67" t="s">
        <v>2193</v>
      </c>
      <c r="M1017" s="57">
        <v>0</v>
      </c>
      <c r="N1017" s="67" t="s">
        <v>2193</v>
      </c>
      <c r="O1017" s="57" t="s">
        <v>2193</v>
      </c>
      <c r="P1017" s="57" t="s">
        <v>2193</v>
      </c>
      <c r="Q1017" s="60" t="s">
        <v>1671</v>
      </c>
      <c r="AB1017" s="2">
        <f>합산자재!H185*J1017</f>
        <v>1640000</v>
      </c>
    </row>
    <row r="1018" spans="1:31" ht="23.25" customHeight="1" x14ac:dyDescent="0.15">
      <c r="A1018" s="9" t="s">
        <v>919</v>
      </c>
      <c r="B1018" s="9" t="s">
        <v>1598</v>
      </c>
      <c r="C1018" s="148" t="s">
        <v>676</v>
      </c>
      <c r="D1018" s="56" t="s">
        <v>70</v>
      </c>
      <c r="E1018" s="62" t="s">
        <v>677</v>
      </c>
      <c r="F1018" s="58" t="s">
        <v>678</v>
      </c>
      <c r="G1018" s="57">
        <v>1.23</v>
      </c>
      <c r="H1018" s="57">
        <v>0</v>
      </c>
      <c r="I1018" s="67" t="s">
        <v>2193</v>
      </c>
      <c r="J1018" s="57">
        <v>1.23</v>
      </c>
      <c r="K1018" s="57">
        <v>268915</v>
      </c>
      <c r="L1018" s="67">
        <v>330765.40000000002</v>
      </c>
      <c r="M1018" s="57">
        <v>0</v>
      </c>
      <c r="N1018" s="67" t="s">
        <v>2193</v>
      </c>
      <c r="O1018" s="57">
        <v>268915</v>
      </c>
      <c r="P1018" s="57">
        <v>330765.40000000002</v>
      </c>
      <c r="Q1018" s="60"/>
      <c r="AE1018" s="2">
        <f>L1018</f>
        <v>330765.40000000002</v>
      </c>
    </row>
    <row r="1019" spans="1:31" ht="23.25" customHeight="1" x14ac:dyDescent="0.15">
      <c r="A1019" s="9" t="s">
        <v>1649</v>
      </c>
      <c r="B1019" s="9" t="s">
        <v>1598</v>
      </c>
      <c r="C1019" s="148" t="s">
        <v>1650</v>
      </c>
      <c r="D1019" s="56" t="s">
        <v>1651</v>
      </c>
      <c r="E1019" s="62" t="s">
        <v>1652</v>
      </c>
      <c r="F1019" s="58" t="s">
        <v>616</v>
      </c>
      <c r="G1019" s="57">
        <v>1</v>
      </c>
      <c r="H1019" s="57">
        <v>9922.9000000000233</v>
      </c>
      <c r="I1019" s="67">
        <v>9922.9000000000233</v>
      </c>
      <c r="J1019" s="57">
        <v>1</v>
      </c>
      <c r="K1019" s="57"/>
      <c r="L1019" s="67" t="s">
        <v>2193</v>
      </c>
      <c r="M1019" s="57"/>
      <c r="N1019" s="67" t="s">
        <v>2193</v>
      </c>
      <c r="O1019" s="57">
        <v>9922.9000000000233</v>
      </c>
      <c r="P1019" s="57">
        <v>9922.9000000000233</v>
      </c>
      <c r="Q1019" s="60"/>
    </row>
    <row r="1020" spans="1:31" ht="23.25" customHeight="1" x14ac:dyDescent="0.15">
      <c r="B1020" s="9" t="s">
        <v>1646</v>
      </c>
      <c r="C1020" s="148"/>
      <c r="D1020" s="56" t="s">
        <v>1647</v>
      </c>
      <c r="E1020" s="62"/>
      <c r="F1020" s="58"/>
      <c r="G1020" s="57"/>
      <c r="H1020" s="57"/>
      <c r="I1020" s="67">
        <v>9922</v>
      </c>
      <c r="J1020" s="57"/>
      <c r="K1020" s="57"/>
      <c r="L1020" s="67">
        <v>330765</v>
      </c>
      <c r="M1020" s="57"/>
      <c r="N1020" s="67">
        <v>0</v>
      </c>
      <c r="O1020" s="57" t="s">
        <v>2193</v>
      </c>
      <c r="P1020" s="57">
        <v>340687</v>
      </c>
      <c r="Q1020" s="60"/>
      <c r="AC1020" s="2">
        <f>TRUNC(AE1020*옵션!$B$36/100,1)</f>
        <v>9922.9</v>
      </c>
      <c r="AD1020" s="2">
        <f>TRUNC(SUM(L1016:L1018))</f>
        <v>330765</v>
      </c>
      <c r="AE1020" s="2">
        <f>TRUNC(SUM(AE1016:AE1019))</f>
        <v>330765</v>
      </c>
    </row>
    <row r="1021" spans="1:31" ht="23.25" customHeight="1" x14ac:dyDescent="0.15">
      <c r="C1021" s="148"/>
      <c r="D1021" s="56"/>
      <c r="E1021" s="62"/>
      <c r="F1021" s="58"/>
      <c r="G1021" s="57"/>
      <c r="H1021" s="57"/>
      <c r="I1021" s="67"/>
      <c r="J1021" s="57"/>
      <c r="K1021" s="57"/>
      <c r="L1021" s="67"/>
      <c r="M1021" s="57"/>
      <c r="N1021" s="67"/>
      <c r="O1021" s="57"/>
      <c r="P1021" s="57"/>
      <c r="Q1021" s="60"/>
    </row>
    <row r="1022" spans="1:31" ht="23.25" customHeight="1" x14ac:dyDescent="0.15">
      <c r="A1022" s="9" t="s">
        <v>2091</v>
      </c>
      <c r="B1022" s="9" t="s">
        <v>1674</v>
      </c>
      <c r="C1022" s="148" t="s">
        <v>2092</v>
      </c>
      <c r="D1022" s="287" t="s">
        <v>2090</v>
      </c>
      <c r="E1022" s="289"/>
      <c r="F1022" s="58"/>
      <c r="G1022" s="57"/>
      <c r="H1022" s="57"/>
      <c r="I1022" s="67"/>
      <c r="J1022" s="57"/>
      <c r="K1022" s="57"/>
      <c r="L1022" s="67"/>
      <c r="M1022" s="57"/>
      <c r="N1022" s="67"/>
      <c r="O1022" s="57"/>
      <c r="P1022" s="57"/>
      <c r="Q1022" s="60"/>
    </row>
    <row r="1023" spans="1:31" ht="23.25" customHeight="1" x14ac:dyDescent="0.15">
      <c r="A1023" s="9" t="s">
        <v>888</v>
      </c>
      <c r="B1023" s="9" t="s">
        <v>1601</v>
      </c>
      <c r="C1023" s="148" t="s">
        <v>498</v>
      </c>
      <c r="D1023" s="56" t="s">
        <v>600</v>
      </c>
      <c r="E1023" s="62" t="s">
        <v>613</v>
      </c>
      <c r="F1023" s="58" t="s">
        <v>492</v>
      </c>
      <c r="G1023" s="57">
        <v>1</v>
      </c>
      <c r="H1023" s="57"/>
      <c r="I1023" s="67" t="s">
        <v>2193</v>
      </c>
      <c r="J1023" s="57">
        <v>1</v>
      </c>
      <c r="K1023" s="57">
        <v>0</v>
      </c>
      <c r="L1023" s="67" t="s">
        <v>2193</v>
      </c>
      <c r="M1023" s="57">
        <v>0</v>
      </c>
      <c r="N1023" s="67" t="s">
        <v>2193</v>
      </c>
      <c r="O1023" s="57" t="s">
        <v>2193</v>
      </c>
      <c r="P1023" s="57" t="s">
        <v>2193</v>
      </c>
      <c r="Q1023" s="60" t="s">
        <v>1671</v>
      </c>
      <c r="AB1023" s="2">
        <f>합산자재!H189*J1023</f>
        <v>3374000</v>
      </c>
    </row>
    <row r="1024" spans="1:31" ht="23.25" customHeight="1" x14ac:dyDescent="0.15">
      <c r="A1024" s="9" t="s">
        <v>919</v>
      </c>
      <c r="B1024" s="9" t="s">
        <v>1601</v>
      </c>
      <c r="C1024" s="148" t="s">
        <v>676</v>
      </c>
      <c r="D1024" s="56" t="s">
        <v>70</v>
      </c>
      <c r="E1024" s="62" t="s">
        <v>677</v>
      </c>
      <c r="F1024" s="58" t="s">
        <v>678</v>
      </c>
      <c r="G1024" s="57">
        <v>1.23</v>
      </c>
      <c r="H1024" s="57">
        <v>0</v>
      </c>
      <c r="I1024" s="67" t="s">
        <v>2193</v>
      </c>
      <c r="J1024" s="57">
        <v>1.23</v>
      </c>
      <c r="K1024" s="57">
        <v>268915</v>
      </c>
      <c r="L1024" s="67">
        <v>330765.40000000002</v>
      </c>
      <c r="M1024" s="57">
        <v>0</v>
      </c>
      <c r="N1024" s="67" t="s">
        <v>2193</v>
      </c>
      <c r="O1024" s="57">
        <v>268915</v>
      </c>
      <c r="P1024" s="57">
        <v>330765.40000000002</v>
      </c>
      <c r="Q1024" s="60"/>
      <c r="AE1024" s="2">
        <f>L1024</f>
        <v>330765.40000000002</v>
      </c>
    </row>
    <row r="1025" spans="1:31" ht="23.25" customHeight="1" x14ac:dyDescent="0.15">
      <c r="A1025" s="9" t="s">
        <v>1649</v>
      </c>
      <c r="B1025" s="9" t="s">
        <v>1601</v>
      </c>
      <c r="C1025" s="148" t="s">
        <v>1650</v>
      </c>
      <c r="D1025" s="56" t="s">
        <v>1651</v>
      </c>
      <c r="E1025" s="62" t="s">
        <v>1652</v>
      </c>
      <c r="F1025" s="58" t="s">
        <v>616</v>
      </c>
      <c r="G1025" s="57">
        <v>1</v>
      </c>
      <c r="H1025" s="57">
        <v>9922.9000000000233</v>
      </c>
      <c r="I1025" s="67">
        <v>9922.9000000000233</v>
      </c>
      <c r="J1025" s="57">
        <v>1</v>
      </c>
      <c r="K1025" s="57"/>
      <c r="L1025" s="67" t="s">
        <v>2193</v>
      </c>
      <c r="M1025" s="57"/>
      <c r="N1025" s="67" t="s">
        <v>2193</v>
      </c>
      <c r="O1025" s="57">
        <v>9922.9000000000233</v>
      </c>
      <c r="P1025" s="57">
        <v>9922.9000000000233</v>
      </c>
      <c r="Q1025" s="60"/>
    </row>
    <row r="1026" spans="1:31" ht="23.25" customHeight="1" x14ac:dyDescent="0.15">
      <c r="B1026" s="9" t="s">
        <v>1646</v>
      </c>
      <c r="C1026" s="148"/>
      <c r="D1026" s="56" t="s">
        <v>1647</v>
      </c>
      <c r="E1026" s="62"/>
      <c r="F1026" s="58"/>
      <c r="G1026" s="57"/>
      <c r="H1026" s="57"/>
      <c r="I1026" s="67">
        <v>9922</v>
      </c>
      <c r="J1026" s="57"/>
      <c r="K1026" s="57"/>
      <c r="L1026" s="67">
        <v>330765</v>
      </c>
      <c r="M1026" s="57"/>
      <c r="N1026" s="67">
        <v>0</v>
      </c>
      <c r="O1026" s="57" t="s">
        <v>2193</v>
      </c>
      <c r="P1026" s="57">
        <v>340687</v>
      </c>
      <c r="Q1026" s="60"/>
      <c r="AC1026" s="2">
        <f>TRUNC(AE1026*옵션!$B$36/100,1)</f>
        <v>9922.9</v>
      </c>
      <c r="AD1026" s="2">
        <f>TRUNC(SUM(L1022:L1024))</f>
        <v>330765</v>
      </c>
      <c r="AE1026" s="2">
        <f>TRUNC(SUM(AE1022:AE1025))</f>
        <v>330765</v>
      </c>
    </row>
    <row r="1027" spans="1:31" ht="23.25" customHeight="1" x14ac:dyDescent="0.15">
      <c r="C1027" s="148"/>
      <c r="D1027" s="56"/>
      <c r="E1027" s="62"/>
      <c r="F1027" s="58"/>
      <c r="G1027" s="57"/>
      <c r="H1027" s="57"/>
      <c r="I1027" s="67"/>
      <c r="J1027" s="57"/>
      <c r="K1027" s="57"/>
      <c r="L1027" s="67"/>
      <c r="M1027" s="57"/>
      <c r="N1027" s="67"/>
      <c r="O1027" s="57"/>
      <c r="P1027" s="57"/>
      <c r="Q1027" s="60"/>
    </row>
    <row r="1028" spans="1:31" ht="23.25" customHeight="1" x14ac:dyDescent="0.15">
      <c r="A1028" s="9" t="s">
        <v>2094</v>
      </c>
      <c r="B1028" s="9" t="s">
        <v>1674</v>
      </c>
      <c r="C1028" s="148" t="s">
        <v>2095</v>
      </c>
      <c r="D1028" s="287" t="s">
        <v>2093</v>
      </c>
      <c r="E1028" s="289"/>
      <c r="F1028" s="58"/>
      <c r="G1028" s="57"/>
      <c r="H1028" s="57"/>
      <c r="I1028" s="67"/>
      <c r="J1028" s="57"/>
      <c r="K1028" s="57"/>
      <c r="L1028" s="67"/>
      <c r="M1028" s="57"/>
      <c r="N1028" s="67"/>
      <c r="O1028" s="57"/>
      <c r="P1028" s="57"/>
      <c r="Q1028" s="60"/>
    </row>
    <row r="1029" spans="1:31" ht="23.25" customHeight="1" x14ac:dyDescent="0.15">
      <c r="A1029" s="9" t="s">
        <v>887</v>
      </c>
      <c r="B1029" s="9" t="s">
        <v>1604</v>
      </c>
      <c r="C1029" s="148" t="s">
        <v>498</v>
      </c>
      <c r="D1029" s="56" t="s">
        <v>600</v>
      </c>
      <c r="E1029" s="62" t="s">
        <v>612</v>
      </c>
      <c r="F1029" s="58" t="s">
        <v>492</v>
      </c>
      <c r="G1029" s="57">
        <v>1</v>
      </c>
      <c r="H1029" s="57"/>
      <c r="I1029" s="67" t="s">
        <v>2193</v>
      </c>
      <c r="J1029" s="57">
        <v>1</v>
      </c>
      <c r="K1029" s="57">
        <v>0</v>
      </c>
      <c r="L1029" s="67" t="s">
        <v>2193</v>
      </c>
      <c r="M1029" s="57">
        <v>0</v>
      </c>
      <c r="N1029" s="67" t="s">
        <v>2193</v>
      </c>
      <c r="O1029" s="57" t="s">
        <v>2193</v>
      </c>
      <c r="P1029" s="57" t="s">
        <v>2193</v>
      </c>
      <c r="Q1029" s="60" t="s">
        <v>1671</v>
      </c>
      <c r="AB1029" s="2">
        <f>합산자재!H188*J1029</f>
        <v>1351000</v>
      </c>
    </row>
    <row r="1030" spans="1:31" ht="23.25" customHeight="1" x14ac:dyDescent="0.15">
      <c r="A1030" s="9" t="s">
        <v>919</v>
      </c>
      <c r="B1030" s="9" t="s">
        <v>1604</v>
      </c>
      <c r="C1030" s="148" t="s">
        <v>676</v>
      </c>
      <c r="D1030" s="56" t="s">
        <v>70</v>
      </c>
      <c r="E1030" s="62" t="s">
        <v>677</v>
      </c>
      <c r="F1030" s="58" t="s">
        <v>678</v>
      </c>
      <c r="G1030" s="57">
        <v>1.23</v>
      </c>
      <c r="H1030" s="57">
        <v>0</v>
      </c>
      <c r="I1030" s="67" t="s">
        <v>2193</v>
      </c>
      <c r="J1030" s="57">
        <v>1.23</v>
      </c>
      <c r="K1030" s="57">
        <v>268915</v>
      </c>
      <c r="L1030" s="67">
        <v>330765.40000000002</v>
      </c>
      <c r="M1030" s="57">
        <v>0</v>
      </c>
      <c r="N1030" s="67" t="s">
        <v>2193</v>
      </c>
      <c r="O1030" s="57">
        <v>268915</v>
      </c>
      <c r="P1030" s="57">
        <v>330765.40000000002</v>
      </c>
      <c r="Q1030" s="60"/>
      <c r="AE1030" s="2">
        <f>L1030</f>
        <v>330765.40000000002</v>
      </c>
    </row>
    <row r="1031" spans="1:31" ht="23.25" customHeight="1" x14ac:dyDescent="0.15">
      <c r="A1031" s="9" t="s">
        <v>1649</v>
      </c>
      <c r="B1031" s="9" t="s">
        <v>1604</v>
      </c>
      <c r="C1031" s="148" t="s">
        <v>1650</v>
      </c>
      <c r="D1031" s="56" t="s">
        <v>1651</v>
      </c>
      <c r="E1031" s="62" t="s">
        <v>1652</v>
      </c>
      <c r="F1031" s="58" t="s">
        <v>616</v>
      </c>
      <c r="G1031" s="57">
        <v>1</v>
      </c>
      <c r="H1031" s="57">
        <v>9922.9000000000233</v>
      </c>
      <c r="I1031" s="67">
        <v>9922.9000000000233</v>
      </c>
      <c r="J1031" s="57">
        <v>1</v>
      </c>
      <c r="K1031" s="57"/>
      <c r="L1031" s="67" t="s">
        <v>2193</v>
      </c>
      <c r="M1031" s="57"/>
      <c r="N1031" s="67" t="s">
        <v>2193</v>
      </c>
      <c r="O1031" s="57">
        <v>9922.9000000000233</v>
      </c>
      <c r="P1031" s="57">
        <v>9922.9000000000233</v>
      </c>
      <c r="Q1031" s="60"/>
    </row>
    <row r="1032" spans="1:31" ht="23.25" customHeight="1" x14ac:dyDescent="0.15">
      <c r="B1032" s="9" t="s">
        <v>1646</v>
      </c>
      <c r="C1032" s="148"/>
      <c r="D1032" s="56" t="s">
        <v>1647</v>
      </c>
      <c r="E1032" s="62"/>
      <c r="F1032" s="58"/>
      <c r="G1032" s="57"/>
      <c r="H1032" s="57"/>
      <c r="I1032" s="67">
        <v>9922</v>
      </c>
      <c r="J1032" s="57"/>
      <c r="K1032" s="57"/>
      <c r="L1032" s="67">
        <v>330765</v>
      </c>
      <c r="M1032" s="57"/>
      <c r="N1032" s="67">
        <v>0</v>
      </c>
      <c r="O1032" s="57" t="s">
        <v>2193</v>
      </c>
      <c r="P1032" s="57">
        <v>340687</v>
      </c>
      <c r="Q1032" s="60"/>
      <c r="AC1032" s="2">
        <f>TRUNC(AE1032*옵션!$B$36/100,1)</f>
        <v>9922.9</v>
      </c>
      <c r="AD1032" s="2">
        <f>TRUNC(SUM(L1028:L1030))</f>
        <v>330765</v>
      </c>
      <c r="AE1032" s="2">
        <f>TRUNC(SUM(AE1028:AE1031))</f>
        <v>330765</v>
      </c>
    </row>
    <row r="1033" spans="1:31" ht="23.25" customHeight="1" x14ac:dyDescent="0.15">
      <c r="C1033" s="148"/>
      <c r="D1033" s="56"/>
      <c r="E1033" s="62"/>
      <c r="F1033" s="58"/>
      <c r="G1033" s="57"/>
      <c r="H1033" s="57"/>
      <c r="I1033" s="67"/>
      <c r="J1033" s="57"/>
      <c r="K1033" s="57"/>
      <c r="L1033" s="67"/>
      <c r="M1033" s="57"/>
      <c r="N1033" s="67"/>
      <c r="O1033" s="57"/>
      <c r="P1033" s="57"/>
      <c r="Q1033" s="60"/>
    </row>
    <row r="1034" spans="1:31" ht="23.25" customHeight="1" x14ac:dyDescent="0.15">
      <c r="A1034" s="9" t="s">
        <v>2097</v>
      </c>
      <c r="B1034" s="9" t="s">
        <v>1674</v>
      </c>
      <c r="C1034" s="148" t="s">
        <v>2098</v>
      </c>
      <c r="D1034" s="287" t="s">
        <v>2096</v>
      </c>
      <c r="E1034" s="289"/>
      <c r="F1034" s="58"/>
      <c r="G1034" s="57"/>
      <c r="H1034" s="57"/>
      <c r="I1034" s="67"/>
      <c r="J1034" s="57"/>
      <c r="K1034" s="57"/>
      <c r="L1034" s="67"/>
      <c r="M1034" s="57"/>
      <c r="N1034" s="67"/>
      <c r="O1034" s="57"/>
      <c r="P1034" s="57"/>
      <c r="Q1034" s="60"/>
    </row>
    <row r="1035" spans="1:31" ht="23.25" customHeight="1" x14ac:dyDescent="0.15">
      <c r="A1035" s="9" t="s">
        <v>886</v>
      </c>
      <c r="B1035" s="9" t="s">
        <v>1607</v>
      </c>
      <c r="C1035" s="148" t="s">
        <v>498</v>
      </c>
      <c r="D1035" s="56" t="s">
        <v>600</v>
      </c>
      <c r="E1035" s="62" t="s">
        <v>611</v>
      </c>
      <c r="F1035" s="58" t="s">
        <v>492</v>
      </c>
      <c r="G1035" s="57">
        <v>1</v>
      </c>
      <c r="H1035" s="57"/>
      <c r="I1035" s="67" t="s">
        <v>2193</v>
      </c>
      <c r="J1035" s="57">
        <v>1</v>
      </c>
      <c r="K1035" s="57">
        <v>0</v>
      </c>
      <c r="L1035" s="67" t="s">
        <v>2193</v>
      </c>
      <c r="M1035" s="57">
        <v>0</v>
      </c>
      <c r="N1035" s="67" t="s">
        <v>2193</v>
      </c>
      <c r="O1035" s="57" t="s">
        <v>2193</v>
      </c>
      <c r="P1035" s="57" t="s">
        <v>2193</v>
      </c>
      <c r="Q1035" s="60" t="s">
        <v>1671</v>
      </c>
      <c r="AB1035" s="2">
        <f>합산자재!H187*J1035</f>
        <v>1655000</v>
      </c>
    </row>
    <row r="1036" spans="1:31" ht="23.25" customHeight="1" x14ac:dyDescent="0.15">
      <c r="A1036" s="9" t="s">
        <v>919</v>
      </c>
      <c r="B1036" s="9" t="s">
        <v>1607</v>
      </c>
      <c r="C1036" s="148" t="s">
        <v>676</v>
      </c>
      <c r="D1036" s="56" t="s">
        <v>70</v>
      </c>
      <c r="E1036" s="62" t="s">
        <v>677</v>
      </c>
      <c r="F1036" s="58" t="s">
        <v>678</v>
      </c>
      <c r="G1036" s="57">
        <v>1.23</v>
      </c>
      <c r="H1036" s="57">
        <v>0</v>
      </c>
      <c r="I1036" s="67" t="s">
        <v>2193</v>
      </c>
      <c r="J1036" s="57">
        <v>1.23</v>
      </c>
      <c r="K1036" s="57">
        <v>268915</v>
      </c>
      <c r="L1036" s="67">
        <v>330765.40000000002</v>
      </c>
      <c r="M1036" s="57">
        <v>0</v>
      </c>
      <c r="N1036" s="67" t="s">
        <v>2193</v>
      </c>
      <c r="O1036" s="57">
        <v>268915</v>
      </c>
      <c r="P1036" s="57">
        <v>330765.40000000002</v>
      </c>
      <c r="Q1036" s="60"/>
      <c r="AE1036" s="2">
        <f>L1036</f>
        <v>330765.40000000002</v>
      </c>
    </row>
    <row r="1037" spans="1:31" ht="23.25" customHeight="1" x14ac:dyDescent="0.15">
      <c r="A1037" s="9" t="s">
        <v>1649</v>
      </c>
      <c r="B1037" s="9" t="s">
        <v>1607</v>
      </c>
      <c r="C1037" s="148" t="s">
        <v>1650</v>
      </c>
      <c r="D1037" s="56" t="s">
        <v>1651</v>
      </c>
      <c r="E1037" s="62" t="s">
        <v>1652</v>
      </c>
      <c r="F1037" s="58" t="s">
        <v>616</v>
      </c>
      <c r="G1037" s="57">
        <v>1</v>
      </c>
      <c r="H1037" s="57">
        <v>9922.9000000000233</v>
      </c>
      <c r="I1037" s="67">
        <v>9922.9000000000233</v>
      </c>
      <c r="J1037" s="57">
        <v>1</v>
      </c>
      <c r="K1037" s="57"/>
      <c r="L1037" s="67" t="s">
        <v>2193</v>
      </c>
      <c r="M1037" s="57"/>
      <c r="N1037" s="67" t="s">
        <v>2193</v>
      </c>
      <c r="O1037" s="57">
        <v>9922.9000000000233</v>
      </c>
      <c r="P1037" s="57">
        <v>9922.9000000000233</v>
      </c>
      <c r="Q1037" s="60"/>
    </row>
    <row r="1038" spans="1:31" ht="23.25" customHeight="1" x14ac:dyDescent="0.15">
      <c r="B1038" s="9" t="s">
        <v>1646</v>
      </c>
      <c r="C1038" s="148"/>
      <c r="D1038" s="56" t="s">
        <v>1647</v>
      </c>
      <c r="E1038" s="62"/>
      <c r="F1038" s="58"/>
      <c r="G1038" s="57"/>
      <c r="H1038" s="57"/>
      <c r="I1038" s="67">
        <v>9922</v>
      </c>
      <c r="J1038" s="57"/>
      <c r="K1038" s="57"/>
      <c r="L1038" s="67">
        <v>330765</v>
      </c>
      <c r="M1038" s="57"/>
      <c r="N1038" s="67">
        <v>0</v>
      </c>
      <c r="O1038" s="57" t="s">
        <v>2193</v>
      </c>
      <c r="P1038" s="57">
        <v>340687</v>
      </c>
      <c r="Q1038" s="60"/>
      <c r="AC1038" s="2">
        <f>TRUNC(AE1038*옵션!$B$36/100,1)</f>
        <v>9922.9</v>
      </c>
      <c r="AD1038" s="2">
        <f>TRUNC(SUM(L1034:L1036))</f>
        <v>330765</v>
      </c>
      <c r="AE1038" s="2">
        <f>TRUNC(SUM(AE1034:AE1037))</f>
        <v>330765</v>
      </c>
    </row>
    <row r="1039" spans="1:31" ht="23.25" customHeight="1" x14ac:dyDescent="0.15">
      <c r="C1039" s="148"/>
      <c r="D1039" s="56"/>
      <c r="E1039" s="62"/>
      <c r="F1039" s="58"/>
      <c r="G1039" s="57"/>
      <c r="H1039" s="57"/>
      <c r="I1039" s="67"/>
      <c r="J1039" s="57"/>
      <c r="K1039" s="57"/>
      <c r="L1039" s="67"/>
      <c r="M1039" s="57"/>
      <c r="N1039" s="67"/>
      <c r="O1039" s="57"/>
      <c r="P1039" s="57"/>
      <c r="Q1039" s="60"/>
    </row>
    <row r="1040" spans="1:31" ht="23.25" customHeight="1" x14ac:dyDescent="0.15">
      <c r="A1040" s="9" t="s">
        <v>2100</v>
      </c>
      <c r="B1040" s="9" t="s">
        <v>1674</v>
      </c>
      <c r="C1040" s="148" t="s">
        <v>2101</v>
      </c>
      <c r="D1040" s="287" t="s">
        <v>2099</v>
      </c>
      <c r="E1040" s="289"/>
      <c r="F1040" s="58"/>
      <c r="G1040" s="57"/>
      <c r="H1040" s="57"/>
      <c r="I1040" s="67"/>
      <c r="J1040" s="57"/>
      <c r="K1040" s="57"/>
      <c r="L1040" s="67"/>
      <c r="M1040" s="57"/>
      <c r="N1040" s="67"/>
      <c r="O1040" s="57"/>
      <c r="P1040" s="57"/>
      <c r="Q1040" s="60"/>
    </row>
    <row r="1041" spans="1:31" ht="23.25" customHeight="1" x14ac:dyDescent="0.15">
      <c r="A1041" s="9" t="s">
        <v>885</v>
      </c>
      <c r="B1041" s="9" t="s">
        <v>1610</v>
      </c>
      <c r="C1041" s="148" t="s">
        <v>498</v>
      </c>
      <c r="D1041" s="56" t="s">
        <v>600</v>
      </c>
      <c r="E1041" s="62" t="s">
        <v>610</v>
      </c>
      <c r="F1041" s="58" t="s">
        <v>492</v>
      </c>
      <c r="G1041" s="57">
        <v>1</v>
      </c>
      <c r="H1041" s="57"/>
      <c r="I1041" s="67" t="s">
        <v>2193</v>
      </c>
      <c r="J1041" s="57">
        <v>1</v>
      </c>
      <c r="K1041" s="57">
        <v>0</v>
      </c>
      <c r="L1041" s="67" t="s">
        <v>2193</v>
      </c>
      <c r="M1041" s="57">
        <v>0</v>
      </c>
      <c r="N1041" s="67" t="s">
        <v>2193</v>
      </c>
      <c r="O1041" s="57" t="s">
        <v>2193</v>
      </c>
      <c r="P1041" s="57" t="s">
        <v>2193</v>
      </c>
      <c r="Q1041" s="60" t="s">
        <v>1671</v>
      </c>
      <c r="AB1041" s="2">
        <f>합산자재!H186*J1041</f>
        <v>1655000</v>
      </c>
    </row>
    <row r="1042" spans="1:31" ht="23.25" customHeight="1" x14ac:dyDescent="0.15">
      <c r="A1042" s="9" t="s">
        <v>919</v>
      </c>
      <c r="B1042" s="9" t="s">
        <v>1610</v>
      </c>
      <c r="C1042" s="148" t="s">
        <v>676</v>
      </c>
      <c r="D1042" s="56" t="s">
        <v>70</v>
      </c>
      <c r="E1042" s="62" t="s">
        <v>677</v>
      </c>
      <c r="F1042" s="58" t="s">
        <v>678</v>
      </c>
      <c r="G1042" s="57">
        <v>1.23</v>
      </c>
      <c r="H1042" s="57">
        <v>0</v>
      </c>
      <c r="I1042" s="67" t="s">
        <v>2193</v>
      </c>
      <c r="J1042" s="57">
        <v>1.23</v>
      </c>
      <c r="K1042" s="57">
        <v>268915</v>
      </c>
      <c r="L1042" s="67">
        <v>330765.40000000002</v>
      </c>
      <c r="M1042" s="57">
        <v>0</v>
      </c>
      <c r="N1042" s="67" t="s">
        <v>2193</v>
      </c>
      <c r="O1042" s="57">
        <v>268915</v>
      </c>
      <c r="P1042" s="57">
        <v>330765.40000000002</v>
      </c>
      <c r="Q1042" s="60"/>
      <c r="AE1042" s="2">
        <f>L1042</f>
        <v>330765.40000000002</v>
      </c>
    </row>
    <row r="1043" spans="1:31" ht="23.25" customHeight="1" x14ac:dyDescent="0.15">
      <c r="A1043" s="9" t="s">
        <v>1649</v>
      </c>
      <c r="B1043" s="9" t="s">
        <v>1610</v>
      </c>
      <c r="C1043" s="148" t="s">
        <v>1650</v>
      </c>
      <c r="D1043" s="56" t="s">
        <v>1651</v>
      </c>
      <c r="E1043" s="62" t="s">
        <v>1652</v>
      </c>
      <c r="F1043" s="58" t="s">
        <v>616</v>
      </c>
      <c r="G1043" s="57">
        <v>1</v>
      </c>
      <c r="H1043" s="57">
        <v>9922.9000000000233</v>
      </c>
      <c r="I1043" s="67">
        <v>9922.9000000000233</v>
      </c>
      <c r="J1043" s="57">
        <v>1</v>
      </c>
      <c r="K1043" s="57"/>
      <c r="L1043" s="67" t="s">
        <v>2193</v>
      </c>
      <c r="M1043" s="57"/>
      <c r="N1043" s="67" t="s">
        <v>2193</v>
      </c>
      <c r="O1043" s="57">
        <v>9922.9000000000233</v>
      </c>
      <c r="P1043" s="57">
        <v>9922.9000000000233</v>
      </c>
      <c r="Q1043" s="60"/>
    </row>
    <row r="1044" spans="1:31" ht="23.25" customHeight="1" x14ac:dyDescent="0.15">
      <c r="B1044" s="9" t="s">
        <v>1646</v>
      </c>
      <c r="C1044" s="148"/>
      <c r="D1044" s="56" t="s">
        <v>1647</v>
      </c>
      <c r="E1044" s="62"/>
      <c r="F1044" s="58"/>
      <c r="G1044" s="57"/>
      <c r="H1044" s="57"/>
      <c r="I1044" s="67">
        <v>9922</v>
      </c>
      <c r="J1044" s="57"/>
      <c r="K1044" s="57"/>
      <c r="L1044" s="67">
        <v>330765</v>
      </c>
      <c r="M1044" s="57"/>
      <c r="N1044" s="67">
        <v>0</v>
      </c>
      <c r="O1044" s="57" t="s">
        <v>2193</v>
      </c>
      <c r="P1044" s="57">
        <v>340687</v>
      </c>
      <c r="Q1044" s="60"/>
      <c r="AC1044" s="2">
        <f>TRUNC(AE1044*옵션!$B$36/100,1)</f>
        <v>9922.9</v>
      </c>
      <c r="AD1044" s="2">
        <f>TRUNC(SUM(L1040:L1042))</f>
        <v>330765</v>
      </c>
      <c r="AE1044" s="2">
        <f>TRUNC(SUM(AE1040:AE1043))</f>
        <v>330765</v>
      </c>
    </row>
    <row r="1045" spans="1:31" ht="23.25" customHeight="1" x14ac:dyDescent="0.15">
      <c r="C1045" s="148"/>
      <c r="D1045" s="56"/>
      <c r="E1045" s="62"/>
      <c r="F1045" s="58"/>
      <c r="G1045" s="57"/>
      <c r="H1045" s="57"/>
      <c r="I1045" s="67"/>
      <c r="J1045" s="57"/>
      <c r="K1045" s="57"/>
      <c r="L1045" s="67"/>
      <c r="M1045" s="57"/>
      <c r="N1045" s="67"/>
      <c r="O1045" s="57"/>
      <c r="P1045" s="57"/>
      <c r="Q1045" s="60"/>
    </row>
    <row r="1046" spans="1:31" ht="23.25" customHeight="1" x14ac:dyDescent="0.15">
      <c r="A1046" s="9" t="s">
        <v>2103</v>
      </c>
      <c r="B1046" s="9" t="s">
        <v>1674</v>
      </c>
      <c r="C1046" s="148" t="s">
        <v>2104</v>
      </c>
      <c r="D1046" s="287" t="s">
        <v>2102</v>
      </c>
      <c r="E1046" s="289"/>
      <c r="F1046" s="58"/>
      <c r="G1046" s="57"/>
      <c r="H1046" s="57"/>
      <c r="I1046" s="67"/>
      <c r="J1046" s="57"/>
      <c r="K1046" s="57"/>
      <c r="L1046" s="67"/>
      <c r="M1046" s="57"/>
      <c r="N1046" s="67"/>
      <c r="O1046" s="57"/>
      <c r="P1046" s="57"/>
      <c r="Q1046" s="60"/>
    </row>
    <row r="1047" spans="1:31" ht="23.25" customHeight="1" x14ac:dyDescent="0.15">
      <c r="A1047" s="9" t="s">
        <v>881</v>
      </c>
      <c r="B1047" s="9" t="s">
        <v>1613</v>
      </c>
      <c r="C1047" s="148" t="s">
        <v>498</v>
      </c>
      <c r="D1047" s="56" t="s">
        <v>600</v>
      </c>
      <c r="E1047" s="62" t="s">
        <v>606</v>
      </c>
      <c r="F1047" s="58" t="s">
        <v>492</v>
      </c>
      <c r="G1047" s="57">
        <v>1</v>
      </c>
      <c r="H1047" s="57"/>
      <c r="I1047" s="67" t="s">
        <v>2193</v>
      </c>
      <c r="J1047" s="57">
        <v>1</v>
      </c>
      <c r="K1047" s="57">
        <v>0</v>
      </c>
      <c r="L1047" s="67" t="s">
        <v>2193</v>
      </c>
      <c r="M1047" s="57">
        <v>0</v>
      </c>
      <c r="N1047" s="67" t="s">
        <v>2193</v>
      </c>
      <c r="O1047" s="57" t="s">
        <v>2193</v>
      </c>
      <c r="P1047" s="57" t="s">
        <v>2193</v>
      </c>
      <c r="Q1047" s="60" t="s">
        <v>1671</v>
      </c>
      <c r="AB1047" s="2">
        <f>합산자재!H182*J1047</f>
        <v>1655000</v>
      </c>
    </row>
    <row r="1048" spans="1:31" ht="23.25" customHeight="1" x14ac:dyDescent="0.15">
      <c r="A1048" s="9" t="s">
        <v>919</v>
      </c>
      <c r="B1048" s="9" t="s">
        <v>1613</v>
      </c>
      <c r="C1048" s="148" t="s">
        <v>676</v>
      </c>
      <c r="D1048" s="56" t="s">
        <v>70</v>
      </c>
      <c r="E1048" s="62" t="s">
        <v>677</v>
      </c>
      <c r="F1048" s="58" t="s">
        <v>678</v>
      </c>
      <c r="G1048" s="57">
        <v>1.23</v>
      </c>
      <c r="H1048" s="57">
        <v>0</v>
      </c>
      <c r="I1048" s="67" t="s">
        <v>2193</v>
      </c>
      <c r="J1048" s="57">
        <v>1.23</v>
      </c>
      <c r="K1048" s="57">
        <v>268915</v>
      </c>
      <c r="L1048" s="67">
        <v>330765.40000000002</v>
      </c>
      <c r="M1048" s="57">
        <v>0</v>
      </c>
      <c r="N1048" s="67" t="s">
        <v>2193</v>
      </c>
      <c r="O1048" s="57">
        <v>268915</v>
      </c>
      <c r="P1048" s="57">
        <v>330765.40000000002</v>
      </c>
      <c r="Q1048" s="60"/>
      <c r="AE1048" s="2">
        <f>L1048</f>
        <v>330765.40000000002</v>
      </c>
    </row>
    <row r="1049" spans="1:31" ht="23.25" customHeight="1" x14ac:dyDescent="0.15">
      <c r="A1049" s="9" t="s">
        <v>1649</v>
      </c>
      <c r="B1049" s="9" t="s">
        <v>1613</v>
      </c>
      <c r="C1049" s="148" t="s">
        <v>1650</v>
      </c>
      <c r="D1049" s="56" t="s">
        <v>1651</v>
      </c>
      <c r="E1049" s="62" t="s">
        <v>1652</v>
      </c>
      <c r="F1049" s="58" t="s">
        <v>616</v>
      </c>
      <c r="G1049" s="57">
        <v>1</v>
      </c>
      <c r="H1049" s="57">
        <v>9922.9000000000233</v>
      </c>
      <c r="I1049" s="67">
        <v>9922.9000000000233</v>
      </c>
      <c r="J1049" s="57">
        <v>1</v>
      </c>
      <c r="K1049" s="57"/>
      <c r="L1049" s="67" t="s">
        <v>2193</v>
      </c>
      <c r="M1049" s="57"/>
      <c r="N1049" s="67" t="s">
        <v>2193</v>
      </c>
      <c r="O1049" s="57">
        <v>9922.9000000000233</v>
      </c>
      <c r="P1049" s="57">
        <v>9922.9000000000233</v>
      </c>
      <c r="Q1049" s="60"/>
    </row>
    <row r="1050" spans="1:31" ht="23.25" customHeight="1" x14ac:dyDescent="0.15">
      <c r="B1050" s="9" t="s">
        <v>1646</v>
      </c>
      <c r="C1050" s="148"/>
      <c r="D1050" s="56" t="s">
        <v>1647</v>
      </c>
      <c r="E1050" s="62"/>
      <c r="F1050" s="58"/>
      <c r="G1050" s="57"/>
      <c r="H1050" s="57"/>
      <c r="I1050" s="67">
        <v>9922</v>
      </c>
      <c r="J1050" s="57"/>
      <c r="K1050" s="57"/>
      <c r="L1050" s="67">
        <v>330765</v>
      </c>
      <c r="M1050" s="57"/>
      <c r="N1050" s="67">
        <v>0</v>
      </c>
      <c r="O1050" s="57" t="s">
        <v>2193</v>
      </c>
      <c r="P1050" s="57">
        <v>340687</v>
      </c>
      <c r="Q1050" s="60"/>
      <c r="AC1050" s="2">
        <f>TRUNC(AE1050*옵션!$B$36/100,1)</f>
        <v>9922.9</v>
      </c>
      <c r="AD1050" s="2">
        <f>TRUNC(SUM(L1046:L1048))</f>
        <v>330765</v>
      </c>
      <c r="AE1050" s="2">
        <f>TRUNC(SUM(AE1046:AE1049))</f>
        <v>330765</v>
      </c>
    </row>
    <row r="1051" spans="1:31" ht="23.25" customHeight="1" x14ac:dyDescent="0.15">
      <c r="C1051" s="148"/>
      <c r="D1051" s="56"/>
      <c r="E1051" s="62"/>
      <c r="F1051" s="58"/>
      <c r="G1051" s="57"/>
      <c r="H1051" s="57"/>
      <c r="I1051" s="67"/>
      <c r="J1051" s="57"/>
      <c r="K1051" s="57"/>
      <c r="L1051" s="67"/>
      <c r="M1051" s="57"/>
      <c r="N1051" s="67"/>
      <c r="O1051" s="57"/>
      <c r="P1051" s="57"/>
      <c r="Q1051" s="60"/>
    </row>
    <row r="1052" spans="1:31" ht="23.25" customHeight="1" x14ac:dyDescent="0.15">
      <c r="A1052" s="9" t="s">
        <v>2106</v>
      </c>
      <c r="B1052" s="9" t="s">
        <v>1674</v>
      </c>
      <c r="C1052" s="148" t="s">
        <v>2107</v>
      </c>
      <c r="D1052" s="287" t="s">
        <v>2105</v>
      </c>
      <c r="E1052" s="289"/>
      <c r="F1052" s="58"/>
      <c r="G1052" s="57"/>
      <c r="H1052" s="57"/>
      <c r="I1052" s="67"/>
      <c r="J1052" s="57"/>
      <c r="K1052" s="57"/>
      <c r="L1052" s="67"/>
      <c r="M1052" s="57"/>
      <c r="N1052" s="67"/>
      <c r="O1052" s="57"/>
      <c r="P1052" s="57"/>
      <c r="Q1052" s="60"/>
    </row>
    <row r="1053" spans="1:31" ht="23.25" customHeight="1" x14ac:dyDescent="0.15">
      <c r="A1053" s="9" t="s">
        <v>880</v>
      </c>
      <c r="B1053" s="9" t="s">
        <v>1616</v>
      </c>
      <c r="C1053" s="148" t="s">
        <v>498</v>
      </c>
      <c r="D1053" s="56" t="s">
        <v>600</v>
      </c>
      <c r="E1053" s="62" t="s">
        <v>605</v>
      </c>
      <c r="F1053" s="58" t="s">
        <v>492</v>
      </c>
      <c r="G1053" s="57">
        <v>1</v>
      </c>
      <c r="H1053" s="57"/>
      <c r="I1053" s="67" t="s">
        <v>2193</v>
      </c>
      <c r="J1053" s="57">
        <v>1</v>
      </c>
      <c r="K1053" s="57">
        <v>0</v>
      </c>
      <c r="L1053" s="67" t="s">
        <v>2193</v>
      </c>
      <c r="M1053" s="57">
        <v>0</v>
      </c>
      <c r="N1053" s="67" t="s">
        <v>2193</v>
      </c>
      <c r="O1053" s="57" t="s">
        <v>2193</v>
      </c>
      <c r="P1053" s="57" t="s">
        <v>2193</v>
      </c>
      <c r="Q1053" s="60" t="s">
        <v>1671</v>
      </c>
      <c r="AB1053" s="2">
        <f>합산자재!H181*J1053</f>
        <v>1655000</v>
      </c>
    </row>
    <row r="1054" spans="1:31" ht="23.25" customHeight="1" x14ac:dyDescent="0.15">
      <c r="A1054" s="9" t="s">
        <v>919</v>
      </c>
      <c r="B1054" s="9" t="s">
        <v>1616</v>
      </c>
      <c r="C1054" s="148" t="s">
        <v>676</v>
      </c>
      <c r="D1054" s="56" t="s">
        <v>70</v>
      </c>
      <c r="E1054" s="62" t="s">
        <v>677</v>
      </c>
      <c r="F1054" s="58" t="s">
        <v>678</v>
      </c>
      <c r="G1054" s="57">
        <v>1.23</v>
      </c>
      <c r="H1054" s="57">
        <v>0</v>
      </c>
      <c r="I1054" s="67" t="s">
        <v>2193</v>
      </c>
      <c r="J1054" s="57">
        <v>1.23</v>
      </c>
      <c r="K1054" s="57">
        <v>268915</v>
      </c>
      <c r="L1054" s="67">
        <v>330765.40000000002</v>
      </c>
      <c r="M1054" s="57">
        <v>0</v>
      </c>
      <c r="N1054" s="67" t="s">
        <v>2193</v>
      </c>
      <c r="O1054" s="57">
        <v>268915</v>
      </c>
      <c r="P1054" s="57">
        <v>330765.40000000002</v>
      </c>
      <c r="Q1054" s="60"/>
      <c r="AE1054" s="2">
        <f>L1054</f>
        <v>330765.40000000002</v>
      </c>
    </row>
    <row r="1055" spans="1:31" ht="23.25" customHeight="1" x14ac:dyDescent="0.15">
      <c r="A1055" s="9" t="s">
        <v>1649</v>
      </c>
      <c r="B1055" s="9" t="s">
        <v>1616</v>
      </c>
      <c r="C1055" s="148" t="s">
        <v>1650</v>
      </c>
      <c r="D1055" s="56" t="s">
        <v>1651</v>
      </c>
      <c r="E1055" s="62" t="s">
        <v>1652</v>
      </c>
      <c r="F1055" s="58" t="s">
        <v>616</v>
      </c>
      <c r="G1055" s="57">
        <v>1</v>
      </c>
      <c r="H1055" s="57">
        <v>9922.9000000000233</v>
      </c>
      <c r="I1055" s="67">
        <v>9922.9000000000233</v>
      </c>
      <c r="J1055" s="57">
        <v>1</v>
      </c>
      <c r="K1055" s="57"/>
      <c r="L1055" s="67" t="s">
        <v>2193</v>
      </c>
      <c r="M1055" s="57"/>
      <c r="N1055" s="67" t="s">
        <v>2193</v>
      </c>
      <c r="O1055" s="57">
        <v>9922.9000000000233</v>
      </c>
      <c r="P1055" s="57">
        <v>9922.9000000000233</v>
      </c>
      <c r="Q1055" s="60"/>
    </row>
    <row r="1056" spans="1:31" ht="23.25" customHeight="1" x14ac:dyDescent="0.15">
      <c r="B1056" s="9" t="s">
        <v>1646</v>
      </c>
      <c r="C1056" s="148"/>
      <c r="D1056" s="56" t="s">
        <v>1647</v>
      </c>
      <c r="E1056" s="62"/>
      <c r="F1056" s="58"/>
      <c r="G1056" s="57"/>
      <c r="H1056" s="57"/>
      <c r="I1056" s="67">
        <v>9922</v>
      </c>
      <c r="J1056" s="57"/>
      <c r="K1056" s="57"/>
      <c r="L1056" s="67">
        <v>330765</v>
      </c>
      <c r="M1056" s="57"/>
      <c r="N1056" s="67">
        <v>0</v>
      </c>
      <c r="O1056" s="57" t="s">
        <v>2193</v>
      </c>
      <c r="P1056" s="57">
        <v>340687</v>
      </c>
      <c r="Q1056" s="60"/>
      <c r="AC1056" s="2">
        <f>TRUNC(AE1056*옵션!$B$36/100,1)</f>
        <v>9922.9</v>
      </c>
      <c r="AD1056" s="2">
        <f>TRUNC(SUM(L1052:L1054))</f>
        <v>330765</v>
      </c>
      <c r="AE1056" s="2">
        <f>TRUNC(SUM(AE1052:AE1055))</f>
        <v>330765</v>
      </c>
    </row>
    <row r="1057" spans="1:31" ht="23.25" customHeight="1" x14ac:dyDescent="0.15">
      <c r="C1057" s="148"/>
      <c r="D1057" s="56"/>
      <c r="E1057" s="62"/>
      <c r="F1057" s="58"/>
      <c r="G1057" s="57"/>
      <c r="H1057" s="57"/>
      <c r="I1057" s="67"/>
      <c r="J1057" s="57"/>
      <c r="K1057" s="57"/>
      <c r="L1057" s="67"/>
      <c r="M1057" s="57"/>
      <c r="N1057" s="67"/>
      <c r="O1057" s="57"/>
      <c r="P1057" s="57"/>
      <c r="Q1057" s="60"/>
    </row>
    <row r="1058" spans="1:31" ht="23.25" customHeight="1" x14ac:dyDescent="0.15">
      <c r="A1058" s="9" t="s">
        <v>2109</v>
      </c>
      <c r="B1058" s="9" t="s">
        <v>1674</v>
      </c>
      <c r="C1058" s="148" t="s">
        <v>2110</v>
      </c>
      <c r="D1058" s="287" t="s">
        <v>2108</v>
      </c>
      <c r="E1058" s="289"/>
      <c r="F1058" s="58"/>
      <c r="G1058" s="57"/>
      <c r="H1058" s="57"/>
      <c r="I1058" s="67"/>
      <c r="J1058" s="57"/>
      <c r="K1058" s="57"/>
      <c r="L1058" s="67"/>
      <c r="M1058" s="57"/>
      <c r="N1058" s="67"/>
      <c r="O1058" s="57"/>
      <c r="P1058" s="57"/>
      <c r="Q1058" s="60"/>
    </row>
    <row r="1059" spans="1:31" ht="23.25" customHeight="1" x14ac:dyDescent="0.15">
      <c r="A1059" s="9" t="s">
        <v>877</v>
      </c>
      <c r="B1059" s="9" t="s">
        <v>1619</v>
      </c>
      <c r="C1059" s="148" t="s">
        <v>498</v>
      </c>
      <c r="D1059" s="56" t="s">
        <v>600</v>
      </c>
      <c r="E1059" s="62" t="s">
        <v>602</v>
      </c>
      <c r="F1059" s="58" t="s">
        <v>492</v>
      </c>
      <c r="G1059" s="57">
        <v>1</v>
      </c>
      <c r="H1059" s="57"/>
      <c r="I1059" s="67" t="s">
        <v>2193</v>
      </c>
      <c r="J1059" s="57">
        <v>1</v>
      </c>
      <c r="K1059" s="57">
        <v>0</v>
      </c>
      <c r="L1059" s="67" t="s">
        <v>2193</v>
      </c>
      <c r="M1059" s="57">
        <v>0</v>
      </c>
      <c r="N1059" s="67" t="s">
        <v>2193</v>
      </c>
      <c r="O1059" s="57" t="s">
        <v>2193</v>
      </c>
      <c r="P1059" s="57" t="s">
        <v>2193</v>
      </c>
      <c r="Q1059" s="60" t="s">
        <v>1671</v>
      </c>
      <c r="AB1059" s="2">
        <f>합산자재!H178*J1059</f>
        <v>2161000</v>
      </c>
    </row>
    <row r="1060" spans="1:31" ht="23.25" customHeight="1" x14ac:dyDescent="0.15">
      <c r="A1060" s="9" t="s">
        <v>919</v>
      </c>
      <c r="B1060" s="9" t="s">
        <v>1619</v>
      </c>
      <c r="C1060" s="148" t="s">
        <v>676</v>
      </c>
      <c r="D1060" s="56" t="s">
        <v>70</v>
      </c>
      <c r="E1060" s="62" t="s">
        <v>677</v>
      </c>
      <c r="F1060" s="58" t="s">
        <v>678</v>
      </c>
      <c r="G1060" s="57">
        <v>1.23</v>
      </c>
      <c r="H1060" s="57">
        <v>0</v>
      </c>
      <c r="I1060" s="67" t="s">
        <v>2193</v>
      </c>
      <c r="J1060" s="57">
        <v>1.23</v>
      </c>
      <c r="K1060" s="57">
        <v>268915</v>
      </c>
      <c r="L1060" s="67">
        <v>330765.40000000002</v>
      </c>
      <c r="M1060" s="57">
        <v>0</v>
      </c>
      <c r="N1060" s="67" t="s">
        <v>2193</v>
      </c>
      <c r="O1060" s="57">
        <v>268915</v>
      </c>
      <c r="P1060" s="57">
        <v>330765.40000000002</v>
      </c>
      <c r="Q1060" s="60"/>
      <c r="AE1060" s="2">
        <f>L1060</f>
        <v>330765.40000000002</v>
      </c>
    </row>
    <row r="1061" spans="1:31" ht="23.25" customHeight="1" x14ac:dyDescent="0.15">
      <c r="A1061" s="9" t="s">
        <v>1649</v>
      </c>
      <c r="B1061" s="9" t="s">
        <v>1619</v>
      </c>
      <c r="C1061" s="148" t="s">
        <v>1650</v>
      </c>
      <c r="D1061" s="56" t="s">
        <v>1651</v>
      </c>
      <c r="E1061" s="62" t="s">
        <v>1652</v>
      </c>
      <c r="F1061" s="58" t="s">
        <v>616</v>
      </c>
      <c r="G1061" s="57">
        <v>1</v>
      </c>
      <c r="H1061" s="57">
        <v>9922.9000000000233</v>
      </c>
      <c r="I1061" s="67">
        <v>9922.9000000000233</v>
      </c>
      <c r="J1061" s="57">
        <v>1</v>
      </c>
      <c r="K1061" s="57"/>
      <c r="L1061" s="67" t="s">
        <v>2193</v>
      </c>
      <c r="M1061" s="57"/>
      <c r="N1061" s="67" t="s">
        <v>2193</v>
      </c>
      <c r="O1061" s="57">
        <v>9922.9000000000233</v>
      </c>
      <c r="P1061" s="57">
        <v>9922.9000000000233</v>
      </c>
      <c r="Q1061" s="60"/>
    </row>
    <row r="1062" spans="1:31" ht="23.25" customHeight="1" x14ac:dyDescent="0.15">
      <c r="B1062" s="9" t="s">
        <v>1646</v>
      </c>
      <c r="C1062" s="148"/>
      <c r="D1062" s="56" t="s">
        <v>1647</v>
      </c>
      <c r="E1062" s="62"/>
      <c r="F1062" s="58"/>
      <c r="G1062" s="57"/>
      <c r="H1062" s="57"/>
      <c r="I1062" s="67">
        <v>9922</v>
      </c>
      <c r="J1062" s="57"/>
      <c r="K1062" s="57"/>
      <c r="L1062" s="67">
        <v>330765</v>
      </c>
      <c r="M1062" s="57"/>
      <c r="N1062" s="67">
        <v>0</v>
      </c>
      <c r="O1062" s="57" t="s">
        <v>2193</v>
      </c>
      <c r="P1062" s="57">
        <v>340687</v>
      </c>
      <c r="Q1062" s="60"/>
      <c r="AC1062" s="2">
        <f>TRUNC(AE1062*옵션!$B$36/100,1)</f>
        <v>9922.9</v>
      </c>
      <c r="AD1062" s="2">
        <f>TRUNC(SUM(L1058:L1060))</f>
        <v>330765</v>
      </c>
      <c r="AE1062" s="2">
        <f>TRUNC(SUM(AE1058:AE1061))</f>
        <v>330765</v>
      </c>
    </row>
    <row r="1063" spans="1:31" ht="23.25" customHeight="1" x14ac:dyDescent="0.15">
      <c r="C1063" s="148"/>
      <c r="D1063" s="56"/>
      <c r="E1063" s="62"/>
      <c r="F1063" s="58"/>
      <c r="G1063" s="57"/>
      <c r="H1063" s="57"/>
      <c r="I1063" s="67"/>
      <c r="J1063" s="57"/>
      <c r="K1063" s="57"/>
      <c r="L1063" s="67"/>
      <c r="M1063" s="57"/>
      <c r="N1063" s="67"/>
      <c r="O1063" s="57"/>
      <c r="P1063" s="57"/>
      <c r="Q1063" s="60"/>
    </row>
    <row r="1064" spans="1:31" ht="23.25" customHeight="1" x14ac:dyDescent="0.15">
      <c r="A1064" s="9" t="s">
        <v>2112</v>
      </c>
      <c r="B1064" s="9" t="s">
        <v>1674</v>
      </c>
      <c r="C1064" s="148" t="s">
        <v>2113</v>
      </c>
      <c r="D1064" s="287" t="s">
        <v>2111</v>
      </c>
      <c r="E1064" s="289"/>
      <c r="F1064" s="58"/>
      <c r="G1064" s="57"/>
      <c r="H1064" s="57"/>
      <c r="I1064" s="67"/>
      <c r="J1064" s="57"/>
      <c r="K1064" s="57"/>
      <c r="L1064" s="67"/>
      <c r="M1064" s="57"/>
      <c r="N1064" s="67"/>
      <c r="O1064" s="57"/>
      <c r="P1064" s="57"/>
      <c r="Q1064" s="60"/>
    </row>
    <row r="1065" spans="1:31" ht="23.25" customHeight="1" x14ac:dyDescent="0.15">
      <c r="A1065" s="9" t="s">
        <v>882</v>
      </c>
      <c r="B1065" s="9" t="s">
        <v>1622</v>
      </c>
      <c r="C1065" s="148" t="s">
        <v>498</v>
      </c>
      <c r="D1065" s="56" t="s">
        <v>600</v>
      </c>
      <c r="E1065" s="62" t="s">
        <v>607</v>
      </c>
      <c r="F1065" s="58" t="s">
        <v>492</v>
      </c>
      <c r="G1065" s="57">
        <v>1</v>
      </c>
      <c r="H1065" s="57"/>
      <c r="I1065" s="67" t="s">
        <v>2193</v>
      </c>
      <c r="J1065" s="57">
        <v>1</v>
      </c>
      <c r="K1065" s="57">
        <v>0</v>
      </c>
      <c r="L1065" s="67" t="s">
        <v>2193</v>
      </c>
      <c r="M1065" s="57">
        <v>0</v>
      </c>
      <c r="N1065" s="67" t="s">
        <v>2193</v>
      </c>
      <c r="O1065" s="57" t="s">
        <v>2193</v>
      </c>
      <c r="P1065" s="57" t="s">
        <v>2193</v>
      </c>
      <c r="Q1065" s="60" t="s">
        <v>1671</v>
      </c>
      <c r="AB1065" s="2">
        <f>합산자재!H183*J1065</f>
        <v>1655000</v>
      </c>
    </row>
    <row r="1066" spans="1:31" ht="23.25" customHeight="1" x14ac:dyDescent="0.15">
      <c r="A1066" s="9" t="s">
        <v>919</v>
      </c>
      <c r="B1066" s="9" t="s">
        <v>1622</v>
      </c>
      <c r="C1066" s="148" t="s">
        <v>676</v>
      </c>
      <c r="D1066" s="56" t="s">
        <v>70</v>
      </c>
      <c r="E1066" s="62" t="s">
        <v>677</v>
      </c>
      <c r="F1066" s="58" t="s">
        <v>678</v>
      </c>
      <c r="G1066" s="57">
        <v>1.23</v>
      </c>
      <c r="H1066" s="57">
        <v>0</v>
      </c>
      <c r="I1066" s="67" t="s">
        <v>2193</v>
      </c>
      <c r="J1066" s="57">
        <v>1.23</v>
      </c>
      <c r="K1066" s="57">
        <v>268915</v>
      </c>
      <c r="L1066" s="67">
        <v>330765.40000000002</v>
      </c>
      <c r="M1066" s="57">
        <v>0</v>
      </c>
      <c r="N1066" s="67" t="s">
        <v>2193</v>
      </c>
      <c r="O1066" s="57">
        <v>268915</v>
      </c>
      <c r="P1066" s="57">
        <v>330765.40000000002</v>
      </c>
      <c r="Q1066" s="60"/>
      <c r="AE1066" s="2">
        <f>L1066</f>
        <v>330765.40000000002</v>
      </c>
    </row>
    <row r="1067" spans="1:31" ht="23.25" customHeight="1" x14ac:dyDescent="0.15">
      <c r="A1067" s="9" t="s">
        <v>1649</v>
      </c>
      <c r="B1067" s="9" t="s">
        <v>1622</v>
      </c>
      <c r="C1067" s="148" t="s">
        <v>1650</v>
      </c>
      <c r="D1067" s="56" t="s">
        <v>1651</v>
      </c>
      <c r="E1067" s="62" t="s">
        <v>1652</v>
      </c>
      <c r="F1067" s="58" t="s">
        <v>616</v>
      </c>
      <c r="G1067" s="57">
        <v>1</v>
      </c>
      <c r="H1067" s="57">
        <v>9922.9000000000233</v>
      </c>
      <c r="I1067" s="67">
        <v>9922.9000000000233</v>
      </c>
      <c r="J1067" s="57">
        <v>1</v>
      </c>
      <c r="K1067" s="57"/>
      <c r="L1067" s="67" t="s">
        <v>2193</v>
      </c>
      <c r="M1067" s="57"/>
      <c r="N1067" s="67" t="s">
        <v>2193</v>
      </c>
      <c r="O1067" s="57">
        <v>9922.9000000000233</v>
      </c>
      <c r="P1067" s="57">
        <v>9922.9000000000233</v>
      </c>
      <c r="Q1067" s="60"/>
    </row>
    <row r="1068" spans="1:31" ht="23.25" customHeight="1" x14ac:dyDescent="0.15">
      <c r="B1068" s="9" t="s">
        <v>1646</v>
      </c>
      <c r="C1068" s="148"/>
      <c r="D1068" s="56" t="s">
        <v>1647</v>
      </c>
      <c r="E1068" s="62"/>
      <c r="F1068" s="58"/>
      <c r="G1068" s="57"/>
      <c r="H1068" s="57"/>
      <c r="I1068" s="67">
        <v>9922</v>
      </c>
      <c r="J1068" s="57"/>
      <c r="K1068" s="57"/>
      <c r="L1068" s="67">
        <v>330765</v>
      </c>
      <c r="M1068" s="57"/>
      <c r="N1068" s="67">
        <v>0</v>
      </c>
      <c r="O1068" s="57" t="s">
        <v>2193</v>
      </c>
      <c r="P1068" s="57">
        <v>340687</v>
      </c>
      <c r="Q1068" s="60"/>
      <c r="AC1068" s="2">
        <f>TRUNC(AE1068*옵션!$B$36/100,1)</f>
        <v>9922.9</v>
      </c>
      <c r="AD1068" s="2">
        <f>TRUNC(SUM(L1064:L1066))</f>
        <v>330765</v>
      </c>
      <c r="AE1068" s="2">
        <f>TRUNC(SUM(AE1064:AE1067))</f>
        <v>330765</v>
      </c>
    </row>
    <row r="1069" spans="1:31" ht="23.25" customHeight="1" x14ac:dyDescent="0.15">
      <c r="C1069" s="148"/>
      <c r="D1069" s="56"/>
      <c r="E1069" s="62"/>
      <c r="F1069" s="58"/>
      <c r="G1069" s="57"/>
      <c r="H1069" s="57"/>
      <c r="I1069" s="67"/>
      <c r="J1069" s="57"/>
      <c r="K1069" s="57"/>
      <c r="L1069" s="67"/>
      <c r="M1069" s="57"/>
      <c r="N1069" s="67"/>
      <c r="O1069" s="57"/>
      <c r="P1069" s="57"/>
      <c r="Q1069" s="60"/>
    </row>
    <row r="1070" spans="1:31" ht="23.25" customHeight="1" x14ac:dyDescent="0.15">
      <c r="A1070" s="9" t="s">
        <v>2115</v>
      </c>
      <c r="B1070" s="9" t="s">
        <v>1674</v>
      </c>
      <c r="C1070" s="148" t="s">
        <v>2116</v>
      </c>
      <c r="D1070" s="287" t="s">
        <v>2114</v>
      </c>
      <c r="E1070" s="289"/>
      <c r="F1070" s="58"/>
      <c r="G1070" s="57"/>
      <c r="H1070" s="57"/>
      <c r="I1070" s="67"/>
      <c r="J1070" s="57"/>
      <c r="K1070" s="57"/>
      <c r="L1070" s="67"/>
      <c r="M1070" s="57"/>
      <c r="N1070" s="67"/>
      <c r="O1070" s="57"/>
      <c r="P1070" s="57"/>
      <c r="Q1070" s="60"/>
    </row>
    <row r="1071" spans="1:31" ht="23.25" customHeight="1" x14ac:dyDescent="0.15">
      <c r="A1071" s="9" t="s">
        <v>876</v>
      </c>
      <c r="B1071" s="9" t="s">
        <v>1625</v>
      </c>
      <c r="C1071" s="148" t="s">
        <v>498</v>
      </c>
      <c r="D1071" s="56" t="s">
        <v>600</v>
      </c>
      <c r="E1071" s="62" t="s">
        <v>601</v>
      </c>
      <c r="F1071" s="58" t="s">
        <v>492</v>
      </c>
      <c r="G1071" s="57">
        <v>1</v>
      </c>
      <c r="H1071" s="57"/>
      <c r="I1071" s="67" t="s">
        <v>2193</v>
      </c>
      <c r="J1071" s="57">
        <v>1</v>
      </c>
      <c r="K1071" s="57">
        <v>0</v>
      </c>
      <c r="L1071" s="67" t="s">
        <v>2193</v>
      </c>
      <c r="M1071" s="57">
        <v>0</v>
      </c>
      <c r="N1071" s="67" t="s">
        <v>2193</v>
      </c>
      <c r="O1071" s="57" t="s">
        <v>2193</v>
      </c>
      <c r="P1071" s="57" t="s">
        <v>2193</v>
      </c>
      <c r="Q1071" s="60" t="s">
        <v>1671</v>
      </c>
      <c r="AB1071" s="2">
        <f>합산자재!H177*J1071</f>
        <v>10406000</v>
      </c>
    </row>
    <row r="1072" spans="1:31" ht="23.25" customHeight="1" x14ac:dyDescent="0.15">
      <c r="A1072" s="9" t="s">
        <v>919</v>
      </c>
      <c r="B1072" s="9" t="s">
        <v>1625</v>
      </c>
      <c r="C1072" s="148" t="s">
        <v>676</v>
      </c>
      <c r="D1072" s="56" t="s">
        <v>70</v>
      </c>
      <c r="E1072" s="62" t="s">
        <v>677</v>
      </c>
      <c r="F1072" s="58" t="s">
        <v>678</v>
      </c>
      <c r="G1072" s="57">
        <v>1.23</v>
      </c>
      <c r="H1072" s="57">
        <v>0</v>
      </c>
      <c r="I1072" s="67" t="s">
        <v>2193</v>
      </c>
      <c r="J1072" s="57">
        <v>1.23</v>
      </c>
      <c r="K1072" s="57">
        <v>268915</v>
      </c>
      <c r="L1072" s="67">
        <v>330765.40000000002</v>
      </c>
      <c r="M1072" s="57">
        <v>0</v>
      </c>
      <c r="N1072" s="67" t="s">
        <v>2193</v>
      </c>
      <c r="O1072" s="57">
        <v>268915</v>
      </c>
      <c r="P1072" s="57">
        <v>330765.40000000002</v>
      </c>
      <c r="Q1072" s="60"/>
      <c r="AE1072" s="2">
        <f>L1072</f>
        <v>330765.40000000002</v>
      </c>
    </row>
    <row r="1073" spans="1:31" ht="23.25" customHeight="1" x14ac:dyDescent="0.15">
      <c r="A1073" s="9" t="s">
        <v>1649</v>
      </c>
      <c r="B1073" s="9" t="s">
        <v>1625</v>
      </c>
      <c r="C1073" s="148" t="s">
        <v>1650</v>
      </c>
      <c r="D1073" s="56" t="s">
        <v>1651</v>
      </c>
      <c r="E1073" s="62" t="s">
        <v>1652</v>
      </c>
      <c r="F1073" s="58" t="s">
        <v>616</v>
      </c>
      <c r="G1073" s="57">
        <v>1</v>
      </c>
      <c r="H1073" s="57">
        <v>9922.9000000000233</v>
      </c>
      <c r="I1073" s="67">
        <v>9922.9000000000233</v>
      </c>
      <c r="J1073" s="57">
        <v>1</v>
      </c>
      <c r="K1073" s="57"/>
      <c r="L1073" s="67" t="s">
        <v>2193</v>
      </c>
      <c r="M1073" s="57"/>
      <c r="N1073" s="67" t="s">
        <v>2193</v>
      </c>
      <c r="O1073" s="57">
        <v>9922.9000000000233</v>
      </c>
      <c r="P1073" s="57">
        <v>9922.9000000000233</v>
      </c>
      <c r="Q1073" s="60"/>
    </row>
    <row r="1074" spans="1:31" ht="23.25" customHeight="1" x14ac:dyDescent="0.15">
      <c r="B1074" s="9" t="s">
        <v>1646</v>
      </c>
      <c r="C1074" s="148"/>
      <c r="D1074" s="56" t="s">
        <v>1647</v>
      </c>
      <c r="E1074" s="62"/>
      <c r="F1074" s="58"/>
      <c r="G1074" s="57"/>
      <c r="H1074" s="57"/>
      <c r="I1074" s="67">
        <v>9922</v>
      </c>
      <c r="J1074" s="57"/>
      <c r="K1074" s="57"/>
      <c r="L1074" s="67">
        <v>330765</v>
      </c>
      <c r="M1074" s="57"/>
      <c r="N1074" s="67">
        <v>0</v>
      </c>
      <c r="O1074" s="57" t="s">
        <v>2193</v>
      </c>
      <c r="P1074" s="57">
        <v>340687</v>
      </c>
      <c r="Q1074" s="60"/>
      <c r="AC1074" s="2">
        <f>TRUNC(AE1074*옵션!$B$36/100,1)</f>
        <v>9922.9</v>
      </c>
      <c r="AD1074" s="2">
        <f>TRUNC(SUM(L1070:L1072))</f>
        <v>330765</v>
      </c>
      <c r="AE1074" s="2">
        <f>TRUNC(SUM(AE1070:AE1073))</f>
        <v>330765</v>
      </c>
    </row>
    <row r="1075" spans="1:31" ht="23.25" customHeight="1" x14ac:dyDescent="0.15">
      <c r="C1075" s="148"/>
      <c r="D1075" s="56"/>
      <c r="E1075" s="62"/>
      <c r="F1075" s="58"/>
      <c r="G1075" s="57"/>
      <c r="H1075" s="57"/>
      <c r="I1075" s="67"/>
      <c r="J1075" s="57"/>
      <c r="K1075" s="57"/>
      <c r="L1075" s="67"/>
      <c r="M1075" s="57"/>
      <c r="N1075" s="67"/>
      <c r="O1075" s="57"/>
      <c r="P1075" s="57"/>
      <c r="Q1075" s="60"/>
    </row>
    <row r="1076" spans="1:31" ht="23.25" customHeight="1" x14ac:dyDescent="0.15">
      <c r="A1076" s="9" t="s">
        <v>2118</v>
      </c>
      <c r="B1076" s="9" t="s">
        <v>1674</v>
      </c>
      <c r="C1076" s="148" t="s">
        <v>2119</v>
      </c>
      <c r="D1076" s="287" t="s">
        <v>2117</v>
      </c>
      <c r="E1076" s="289"/>
      <c r="F1076" s="58"/>
      <c r="G1076" s="57"/>
      <c r="H1076" s="57"/>
      <c r="I1076" s="67"/>
      <c r="J1076" s="57"/>
      <c r="K1076" s="57"/>
      <c r="L1076" s="67"/>
      <c r="M1076" s="57"/>
      <c r="N1076" s="67"/>
      <c r="O1076" s="57"/>
      <c r="P1076" s="57"/>
      <c r="Q1076" s="60"/>
    </row>
    <row r="1077" spans="1:31" ht="23.25" customHeight="1" x14ac:dyDescent="0.15">
      <c r="A1077" s="9" t="s">
        <v>867</v>
      </c>
      <c r="B1077" s="9" t="s">
        <v>1628</v>
      </c>
      <c r="C1077" s="148" t="s">
        <v>498</v>
      </c>
      <c r="D1077" s="56" t="s">
        <v>583</v>
      </c>
      <c r="E1077" s="62" t="s">
        <v>584</v>
      </c>
      <c r="F1077" s="58" t="s">
        <v>275</v>
      </c>
      <c r="G1077" s="57">
        <v>1</v>
      </c>
      <c r="H1077" s="57"/>
      <c r="I1077" s="67" t="s">
        <v>2193</v>
      </c>
      <c r="J1077" s="57">
        <v>1</v>
      </c>
      <c r="K1077" s="57">
        <v>0</v>
      </c>
      <c r="L1077" s="67" t="s">
        <v>2193</v>
      </c>
      <c r="M1077" s="57">
        <v>0</v>
      </c>
      <c r="N1077" s="67" t="s">
        <v>2193</v>
      </c>
      <c r="O1077" s="57" t="s">
        <v>2193</v>
      </c>
      <c r="P1077" s="57" t="s">
        <v>2193</v>
      </c>
      <c r="Q1077" s="60" t="s">
        <v>1671</v>
      </c>
      <c r="AB1077" s="2">
        <f>합산자재!H169*J1077</f>
        <v>84000</v>
      </c>
    </row>
    <row r="1078" spans="1:31" ht="23.25" customHeight="1" x14ac:dyDescent="0.15">
      <c r="A1078" s="9" t="s">
        <v>919</v>
      </c>
      <c r="B1078" s="9" t="s">
        <v>1628</v>
      </c>
      <c r="C1078" s="148" t="s">
        <v>676</v>
      </c>
      <c r="D1078" s="56" t="s">
        <v>70</v>
      </c>
      <c r="E1078" s="62" t="s">
        <v>677</v>
      </c>
      <c r="F1078" s="58" t="s">
        <v>678</v>
      </c>
      <c r="G1078" s="57">
        <v>0.221</v>
      </c>
      <c r="H1078" s="57">
        <v>0</v>
      </c>
      <c r="I1078" s="67" t="s">
        <v>2193</v>
      </c>
      <c r="J1078" s="57">
        <v>0.221</v>
      </c>
      <c r="K1078" s="57">
        <v>268915</v>
      </c>
      <c r="L1078" s="67">
        <v>59430.2</v>
      </c>
      <c r="M1078" s="57">
        <v>0</v>
      </c>
      <c r="N1078" s="67" t="s">
        <v>2193</v>
      </c>
      <c r="O1078" s="57">
        <v>268915</v>
      </c>
      <c r="P1078" s="57">
        <v>59430.2</v>
      </c>
      <c r="Q1078" s="60"/>
      <c r="AE1078" s="2">
        <f>L1078</f>
        <v>59430.2</v>
      </c>
    </row>
    <row r="1079" spans="1:31" ht="23.25" customHeight="1" x14ac:dyDescent="0.15">
      <c r="A1079" s="9" t="s">
        <v>1649</v>
      </c>
      <c r="B1079" s="9" t="s">
        <v>1628</v>
      </c>
      <c r="C1079" s="148" t="s">
        <v>1650</v>
      </c>
      <c r="D1079" s="56" t="s">
        <v>1651</v>
      </c>
      <c r="E1079" s="62" t="s">
        <v>1652</v>
      </c>
      <c r="F1079" s="58" t="s">
        <v>616</v>
      </c>
      <c r="G1079" s="57">
        <v>1</v>
      </c>
      <c r="H1079" s="57">
        <v>1782.9000000000015</v>
      </c>
      <c r="I1079" s="67">
        <v>1782.9000000000015</v>
      </c>
      <c r="J1079" s="57">
        <v>1</v>
      </c>
      <c r="K1079" s="57"/>
      <c r="L1079" s="67" t="s">
        <v>2193</v>
      </c>
      <c r="M1079" s="57"/>
      <c r="N1079" s="67" t="s">
        <v>2193</v>
      </c>
      <c r="O1079" s="57">
        <v>1782.9000000000015</v>
      </c>
      <c r="P1079" s="57">
        <v>1782.9000000000015</v>
      </c>
      <c r="Q1079" s="60"/>
    </row>
    <row r="1080" spans="1:31" ht="23.25" customHeight="1" x14ac:dyDescent="0.15">
      <c r="B1080" s="9" t="s">
        <v>1646</v>
      </c>
      <c r="C1080" s="148"/>
      <c r="D1080" s="56" t="s">
        <v>1647</v>
      </c>
      <c r="E1080" s="62"/>
      <c r="F1080" s="58"/>
      <c r="G1080" s="57"/>
      <c r="H1080" s="57"/>
      <c r="I1080" s="67">
        <v>1782</v>
      </c>
      <c r="J1080" s="57"/>
      <c r="K1080" s="57"/>
      <c r="L1080" s="67">
        <v>59430</v>
      </c>
      <c r="M1080" s="57"/>
      <c r="N1080" s="67">
        <v>0</v>
      </c>
      <c r="O1080" s="57" t="s">
        <v>2193</v>
      </c>
      <c r="P1080" s="57">
        <v>61212</v>
      </c>
      <c r="Q1080" s="60"/>
      <c r="AC1080" s="2">
        <f>TRUNC(AE1080*옵션!$B$36/100,1)</f>
        <v>1782.9</v>
      </c>
      <c r="AD1080" s="2">
        <f>TRUNC(SUM(L1076:L1078))</f>
        <v>59430</v>
      </c>
      <c r="AE1080" s="2">
        <f>TRUNC(SUM(AE1076:AE1079))</f>
        <v>59430</v>
      </c>
    </row>
    <row r="1081" spans="1:31" ht="23.25" customHeight="1" x14ac:dyDescent="0.15">
      <c r="C1081" s="148"/>
      <c r="D1081" s="56"/>
      <c r="E1081" s="62"/>
      <c r="F1081" s="58"/>
      <c r="G1081" s="57"/>
      <c r="H1081" s="57"/>
      <c r="I1081" s="67"/>
      <c r="J1081" s="57"/>
      <c r="K1081" s="57"/>
      <c r="L1081" s="67"/>
      <c r="M1081" s="57"/>
      <c r="N1081" s="67"/>
      <c r="O1081" s="57"/>
      <c r="P1081" s="57"/>
      <c r="Q1081" s="60"/>
    </row>
    <row r="1082" spans="1:31" ht="23.25" customHeight="1" x14ac:dyDescent="0.15">
      <c r="A1082" s="9" t="s">
        <v>2121</v>
      </c>
      <c r="B1082" s="9" t="s">
        <v>1674</v>
      </c>
      <c r="C1082" s="148" t="s">
        <v>2122</v>
      </c>
      <c r="D1082" s="287" t="s">
        <v>2120</v>
      </c>
      <c r="E1082" s="289"/>
      <c r="F1082" s="58"/>
      <c r="G1082" s="57"/>
      <c r="H1082" s="57"/>
      <c r="I1082" s="67"/>
      <c r="J1082" s="57"/>
      <c r="K1082" s="57"/>
      <c r="L1082" s="67"/>
      <c r="M1082" s="57"/>
      <c r="N1082" s="67"/>
      <c r="O1082" s="57"/>
      <c r="P1082" s="57"/>
      <c r="Q1082" s="60"/>
    </row>
    <row r="1083" spans="1:31" ht="23.25" customHeight="1" x14ac:dyDescent="0.15">
      <c r="A1083" s="9" t="s">
        <v>869</v>
      </c>
      <c r="B1083" s="9" t="s">
        <v>1632</v>
      </c>
      <c r="C1083" s="148" t="s">
        <v>498</v>
      </c>
      <c r="D1083" s="56" t="s">
        <v>583</v>
      </c>
      <c r="E1083" s="62" t="s">
        <v>588</v>
      </c>
      <c r="F1083" s="58" t="s">
        <v>275</v>
      </c>
      <c r="G1083" s="57">
        <v>1</v>
      </c>
      <c r="H1083" s="57"/>
      <c r="I1083" s="67" t="s">
        <v>2193</v>
      </c>
      <c r="J1083" s="57">
        <v>1</v>
      </c>
      <c r="K1083" s="57">
        <v>0</v>
      </c>
      <c r="L1083" s="67" t="s">
        <v>2193</v>
      </c>
      <c r="M1083" s="57">
        <v>0</v>
      </c>
      <c r="N1083" s="67" t="s">
        <v>2193</v>
      </c>
      <c r="O1083" s="57" t="s">
        <v>2193</v>
      </c>
      <c r="P1083" s="57" t="s">
        <v>2193</v>
      </c>
      <c r="Q1083" s="60" t="s">
        <v>1671</v>
      </c>
      <c r="AB1083" s="2">
        <f>합산자재!H170*J1083</f>
        <v>27500</v>
      </c>
    </row>
    <row r="1084" spans="1:31" ht="23.25" customHeight="1" x14ac:dyDescent="0.15">
      <c r="A1084" s="9" t="s">
        <v>919</v>
      </c>
      <c r="B1084" s="9" t="s">
        <v>1632</v>
      </c>
      <c r="C1084" s="148" t="s">
        <v>676</v>
      </c>
      <c r="D1084" s="56" t="s">
        <v>70</v>
      </c>
      <c r="E1084" s="62" t="s">
        <v>677</v>
      </c>
      <c r="F1084" s="58" t="s">
        <v>678</v>
      </c>
      <c r="G1084" s="57">
        <v>0.155</v>
      </c>
      <c r="H1084" s="57">
        <v>0</v>
      </c>
      <c r="I1084" s="67" t="s">
        <v>2193</v>
      </c>
      <c r="J1084" s="57">
        <v>0.155</v>
      </c>
      <c r="K1084" s="57">
        <v>268915</v>
      </c>
      <c r="L1084" s="67">
        <v>41681.800000000003</v>
      </c>
      <c r="M1084" s="57">
        <v>0</v>
      </c>
      <c r="N1084" s="67" t="s">
        <v>2193</v>
      </c>
      <c r="O1084" s="57">
        <v>268915</v>
      </c>
      <c r="P1084" s="57">
        <v>41681.800000000003</v>
      </c>
      <c r="Q1084" s="60"/>
      <c r="AE1084" s="2">
        <f>L1084</f>
        <v>41681.800000000003</v>
      </c>
    </row>
    <row r="1085" spans="1:31" ht="23.25" customHeight="1" x14ac:dyDescent="0.15">
      <c r="A1085" s="9" t="s">
        <v>1649</v>
      </c>
      <c r="B1085" s="9" t="s">
        <v>1632</v>
      </c>
      <c r="C1085" s="148" t="s">
        <v>1650</v>
      </c>
      <c r="D1085" s="56" t="s">
        <v>1651</v>
      </c>
      <c r="E1085" s="62" t="s">
        <v>1652</v>
      </c>
      <c r="F1085" s="58" t="s">
        <v>616</v>
      </c>
      <c r="G1085" s="57">
        <v>1</v>
      </c>
      <c r="H1085" s="57">
        <v>1250.4000000000015</v>
      </c>
      <c r="I1085" s="67">
        <v>1250.4000000000015</v>
      </c>
      <c r="J1085" s="57">
        <v>1</v>
      </c>
      <c r="K1085" s="57"/>
      <c r="L1085" s="67" t="s">
        <v>2193</v>
      </c>
      <c r="M1085" s="57"/>
      <c r="N1085" s="67" t="s">
        <v>2193</v>
      </c>
      <c r="O1085" s="57">
        <v>1250.4000000000015</v>
      </c>
      <c r="P1085" s="57">
        <v>1250.4000000000015</v>
      </c>
      <c r="Q1085" s="60"/>
    </row>
    <row r="1086" spans="1:31" ht="23.25" customHeight="1" x14ac:dyDescent="0.15">
      <c r="B1086" s="9" t="s">
        <v>1646</v>
      </c>
      <c r="C1086" s="148"/>
      <c r="D1086" s="56" t="s">
        <v>1647</v>
      </c>
      <c r="E1086" s="62"/>
      <c r="F1086" s="58"/>
      <c r="G1086" s="57"/>
      <c r="H1086" s="57"/>
      <c r="I1086" s="67">
        <v>1250</v>
      </c>
      <c r="J1086" s="57"/>
      <c r="K1086" s="57"/>
      <c r="L1086" s="67">
        <v>41681</v>
      </c>
      <c r="M1086" s="57"/>
      <c r="N1086" s="67">
        <v>0</v>
      </c>
      <c r="O1086" s="57" t="s">
        <v>2193</v>
      </c>
      <c r="P1086" s="57">
        <v>42931</v>
      </c>
      <c r="Q1086" s="60"/>
      <c r="AC1086" s="2">
        <f>TRUNC(AE1086*옵션!$B$36/100,1)</f>
        <v>1250.4000000000001</v>
      </c>
      <c r="AD1086" s="2">
        <f>TRUNC(SUM(L1082:L1084))</f>
        <v>41681</v>
      </c>
      <c r="AE1086" s="2">
        <f>TRUNC(SUM(AE1082:AE1085))</f>
        <v>41681</v>
      </c>
    </row>
    <row r="1087" spans="1:31" ht="23.25" customHeight="1" x14ac:dyDescent="0.15">
      <c r="C1087" s="148"/>
      <c r="D1087" s="56"/>
      <c r="E1087" s="62"/>
      <c r="F1087" s="58"/>
      <c r="G1087" s="57"/>
      <c r="H1087" s="57"/>
      <c r="I1087" s="67"/>
      <c r="J1087" s="57"/>
      <c r="K1087" s="57"/>
      <c r="L1087" s="67"/>
      <c r="M1087" s="57"/>
      <c r="N1087" s="67"/>
      <c r="O1087" s="57"/>
      <c r="P1087" s="57"/>
      <c r="Q1087" s="60"/>
    </row>
    <row r="1088" spans="1:31" ht="23.25" customHeight="1" x14ac:dyDescent="0.15">
      <c r="A1088" s="9" t="s">
        <v>2124</v>
      </c>
      <c r="B1088" s="9" t="s">
        <v>1674</v>
      </c>
      <c r="C1088" s="148" t="s">
        <v>2125</v>
      </c>
      <c r="D1088" s="287" t="s">
        <v>2123</v>
      </c>
      <c r="E1088" s="289"/>
      <c r="F1088" s="58"/>
      <c r="G1088" s="57"/>
      <c r="H1088" s="57"/>
      <c r="I1088" s="67"/>
      <c r="J1088" s="57"/>
      <c r="K1088" s="57"/>
      <c r="L1088" s="67"/>
      <c r="M1088" s="57"/>
      <c r="N1088" s="67"/>
      <c r="O1088" s="57"/>
      <c r="P1088" s="57"/>
      <c r="Q1088" s="60"/>
    </row>
    <row r="1089" spans="1:31" ht="23.25" customHeight="1" x14ac:dyDescent="0.15">
      <c r="A1089" s="9" t="s">
        <v>870</v>
      </c>
      <c r="B1089" s="9" t="s">
        <v>1635</v>
      </c>
      <c r="C1089" s="148" t="s">
        <v>498</v>
      </c>
      <c r="D1089" s="56" t="s">
        <v>583</v>
      </c>
      <c r="E1089" s="62" t="s">
        <v>589</v>
      </c>
      <c r="F1089" s="58" t="s">
        <v>275</v>
      </c>
      <c r="G1089" s="57">
        <v>1</v>
      </c>
      <c r="H1089" s="57"/>
      <c r="I1089" s="67" t="s">
        <v>2193</v>
      </c>
      <c r="J1089" s="57">
        <v>1</v>
      </c>
      <c r="K1089" s="57">
        <v>0</v>
      </c>
      <c r="L1089" s="67" t="s">
        <v>2193</v>
      </c>
      <c r="M1089" s="57">
        <v>0</v>
      </c>
      <c r="N1089" s="67" t="s">
        <v>2193</v>
      </c>
      <c r="O1089" s="57" t="s">
        <v>2193</v>
      </c>
      <c r="P1089" s="57" t="s">
        <v>2193</v>
      </c>
      <c r="Q1089" s="60" t="s">
        <v>1671</v>
      </c>
      <c r="AB1089" s="2">
        <f>합산자재!H171*J1089</f>
        <v>90000</v>
      </c>
    </row>
    <row r="1090" spans="1:31" ht="23.25" customHeight="1" x14ac:dyDescent="0.15">
      <c r="A1090" s="9" t="s">
        <v>919</v>
      </c>
      <c r="B1090" s="9" t="s">
        <v>1635</v>
      </c>
      <c r="C1090" s="148" t="s">
        <v>676</v>
      </c>
      <c r="D1090" s="56" t="s">
        <v>70</v>
      </c>
      <c r="E1090" s="62" t="s">
        <v>677</v>
      </c>
      <c r="F1090" s="58" t="s">
        <v>678</v>
      </c>
      <c r="G1090" s="57">
        <v>0.221</v>
      </c>
      <c r="H1090" s="57">
        <v>0</v>
      </c>
      <c r="I1090" s="67" t="s">
        <v>2193</v>
      </c>
      <c r="J1090" s="57">
        <v>0.221</v>
      </c>
      <c r="K1090" s="57">
        <v>268915</v>
      </c>
      <c r="L1090" s="67">
        <v>59430.2</v>
      </c>
      <c r="M1090" s="57">
        <v>0</v>
      </c>
      <c r="N1090" s="67" t="s">
        <v>2193</v>
      </c>
      <c r="O1090" s="57">
        <v>268915</v>
      </c>
      <c r="P1090" s="57">
        <v>59430.2</v>
      </c>
      <c r="Q1090" s="60"/>
      <c r="AE1090" s="2">
        <f>L1090</f>
        <v>59430.2</v>
      </c>
    </row>
    <row r="1091" spans="1:31" ht="23.25" customHeight="1" x14ac:dyDescent="0.15">
      <c r="A1091" s="9" t="s">
        <v>1649</v>
      </c>
      <c r="B1091" s="9" t="s">
        <v>1635</v>
      </c>
      <c r="C1091" s="148" t="s">
        <v>1650</v>
      </c>
      <c r="D1091" s="56" t="s">
        <v>1651</v>
      </c>
      <c r="E1091" s="62" t="s">
        <v>1652</v>
      </c>
      <c r="F1091" s="58" t="s">
        <v>616</v>
      </c>
      <c r="G1091" s="57">
        <v>1</v>
      </c>
      <c r="H1091" s="57">
        <v>1782.9000000000015</v>
      </c>
      <c r="I1091" s="67">
        <v>1782.9000000000015</v>
      </c>
      <c r="J1091" s="57">
        <v>1</v>
      </c>
      <c r="K1091" s="57"/>
      <c r="L1091" s="67" t="s">
        <v>2193</v>
      </c>
      <c r="M1091" s="57"/>
      <c r="N1091" s="67" t="s">
        <v>2193</v>
      </c>
      <c r="O1091" s="57">
        <v>1782.9000000000015</v>
      </c>
      <c r="P1091" s="57">
        <v>1782.9000000000015</v>
      </c>
      <c r="Q1091" s="60"/>
    </row>
    <row r="1092" spans="1:31" ht="23.25" customHeight="1" x14ac:dyDescent="0.15">
      <c r="B1092" s="9" t="s">
        <v>1646</v>
      </c>
      <c r="C1092" s="148"/>
      <c r="D1092" s="56" t="s">
        <v>1647</v>
      </c>
      <c r="E1092" s="62"/>
      <c r="F1092" s="58"/>
      <c r="G1092" s="57"/>
      <c r="H1092" s="57"/>
      <c r="I1092" s="67">
        <v>1782</v>
      </c>
      <c r="J1092" s="57"/>
      <c r="K1092" s="57"/>
      <c r="L1092" s="67">
        <v>59430</v>
      </c>
      <c r="M1092" s="57"/>
      <c r="N1092" s="67">
        <v>0</v>
      </c>
      <c r="O1092" s="57" t="s">
        <v>2193</v>
      </c>
      <c r="P1092" s="57">
        <v>61212</v>
      </c>
      <c r="Q1092" s="60"/>
      <c r="AC1092" s="2">
        <f>TRUNC(AE1092*옵션!$B$36/100,1)</f>
        <v>1782.9</v>
      </c>
      <c r="AD1092" s="2">
        <f>TRUNC(SUM(L1088:L1090))</f>
        <v>59430</v>
      </c>
      <c r="AE1092" s="2">
        <f>TRUNC(SUM(AE1088:AE1091))</f>
        <v>59430</v>
      </c>
    </row>
    <row r="1093" spans="1:31" ht="23.25" customHeight="1" x14ac:dyDescent="0.15">
      <c r="C1093" s="148"/>
      <c r="D1093" s="56"/>
      <c r="E1093" s="62"/>
      <c r="F1093" s="58"/>
      <c r="G1093" s="57"/>
      <c r="H1093" s="57"/>
      <c r="I1093" s="67"/>
      <c r="J1093" s="57"/>
      <c r="K1093" s="57"/>
      <c r="L1093" s="67"/>
      <c r="M1093" s="57"/>
      <c r="N1093" s="67"/>
      <c r="O1093" s="57"/>
      <c r="P1093" s="57"/>
      <c r="Q1093" s="60"/>
    </row>
    <row r="1094" spans="1:31" ht="23.25" customHeight="1" x14ac:dyDescent="0.15">
      <c r="A1094" s="9" t="s">
        <v>2127</v>
      </c>
      <c r="B1094" s="9" t="s">
        <v>1674</v>
      </c>
      <c r="C1094" s="148" t="s">
        <v>2128</v>
      </c>
      <c r="D1094" s="287" t="s">
        <v>2126</v>
      </c>
      <c r="E1094" s="289"/>
      <c r="F1094" s="58"/>
      <c r="G1094" s="57"/>
      <c r="H1094" s="57"/>
      <c r="I1094" s="67"/>
      <c r="J1094" s="57"/>
      <c r="K1094" s="57"/>
      <c r="L1094" s="67"/>
      <c r="M1094" s="57"/>
      <c r="N1094" s="67"/>
      <c r="O1094" s="57"/>
      <c r="P1094" s="57"/>
      <c r="Q1094" s="60"/>
    </row>
    <row r="1095" spans="1:31" ht="23.25" customHeight="1" x14ac:dyDescent="0.15">
      <c r="A1095" s="9" t="s">
        <v>871</v>
      </c>
      <c r="B1095" s="9" t="s">
        <v>1638</v>
      </c>
      <c r="C1095" s="148" t="s">
        <v>498</v>
      </c>
      <c r="D1095" s="56" t="s">
        <v>583</v>
      </c>
      <c r="E1095" s="62" t="s">
        <v>590</v>
      </c>
      <c r="F1095" s="58" t="s">
        <v>275</v>
      </c>
      <c r="G1095" s="57">
        <v>1</v>
      </c>
      <c r="H1095" s="57"/>
      <c r="I1095" s="67" t="s">
        <v>2193</v>
      </c>
      <c r="J1095" s="57">
        <v>1</v>
      </c>
      <c r="K1095" s="57">
        <v>0</v>
      </c>
      <c r="L1095" s="67" t="s">
        <v>2193</v>
      </c>
      <c r="M1095" s="57">
        <v>0</v>
      </c>
      <c r="N1095" s="67" t="s">
        <v>2193</v>
      </c>
      <c r="O1095" s="57" t="s">
        <v>2193</v>
      </c>
      <c r="P1095" s="57" t="s">
        <v>2193</v>
      </c>
      <c r="Q1095" s="60" t="s">
        <v>1671</v>
      </c>
      <c r="AB1095" s="2">
        <f>합산자재!H172*J1095</f>
        <v>45000</v>
      </c>
    </row>
    <row r="1096" spans="1:31" ht="23.25" customHeight="1" x14ac:dyDescent="0.15">
      <c r="A1096" s="9" t="s">
        <v>919</v>
      </c>
      <c r="B1096" s="9" t="s">
        <v>1638</v>
      </c>
      <c r="C1096" s="148" t="s">
        <v>676</v>
      </c>
      <c r="D1096" s="56" t="s">
        <v>70</v>
      </c>
      <c r="E1096" s="62" t="s">
        <v>677</v>
      </c>
      <c r="F1096" s="58" t="s">
        <v>678</v>
      </c>
      <c r="G1096" s="57">
        <v>0.11700000000000001</v>
      </c>
      <c r="H1096" s="57">
        <v>0</v>
      </c>
      <c r="I1096" s="67" t="s">
        <v>2193</v>
      </c>
      <c r="J1096" s="57">
        <v>0.11700000000000001</v>
      </c>
      <c r="K1096" s="57">
        <v>268915</v>
      </c>
      <c r="L1096" s="67">
        <v>31463</v>
      </c>
      <c r="M1096" s="57">
        <v>0</v>
      </c>
      <c r="N1096" s="67" t="s">
        <v>2193</v>
      </c>
      <c r="O1096" s="57">
        <v>268915</v>
      </c>
      <c r="P1096" s="57">
        <v>31463</v>
      </c>
      <c r="Q1096" s="60"/>
      <c r="AE1096" s="2">
        <f>L1096</f>
        <v>31463</v>
      </c>
    </row>
    <row r="1097" spans="1:31" ht="23.25" customHeight="1" x14ac:dyDescent="0.15">
      <c r="A1097" s="9" t="s">
        <v>1649</v>
      </c>
      <c r="B1097" s="9" t="s">
        <v>1638</v>
      </c>
      <c r="C1097" s="148" t="s">
        <v>1650</v>
      </c>
      <c r="D1097" s="56" t="s">
        <v>1651</v>
      </c>
      <c r="E1097" s="62" t="s">
        <v>1652</v>
      </c>
      <c r="F1097" s="58" t="s">
        <v>616</v>
      </c>
      <c r="G1097" s="57">
        <v>1</v>
      </c>
      <c r="H1097" s="57">
        <v>943.79999999999927</v>
      </c>
      <c r="I1097" s="67">
        <v>943.79999999999927</v>
      </c>
      <c r="J1097" s="57">
        <v>1</v>
      </c>
      <c r="K1097" s="57"/>
      <c r="L1097" s="67" t="s">
        <v>2193</v>
      </c>
      <c r="M1097" s="57"/>
      <c r="N1097" s="67" t="s">
        <v>2193</v>
      </c>
      <c r="O1097" s="57">
        <v>943.79999999999927</v>
      </c>
      <c r="P1097" s="57">
        <v>943.79999999999927</v>
      </c>
      <c r="Q1097" s="60"/>
    </row>
    <row r="1098" spans="1:31" ht="23.25" customHeight="1" x14ac:dyDescent="0.15">
      <c r="B1098" s="9" t="s">
        <v>1646</v>
      </c>
      <c r="C1098" s="148"/>
      <c r="D1098" s="56" t="s">
        <v>1647</v>
      </c>
      <c r="E1098" s="62"/>
      <c r="F1098" s="58"/>
      <c r="G1098" s="57"/>
      <c r="H1098" s="57"/>
      <c r="I1098" s="67">
        <v>943</v>
      </c>
      <c r="J1098" s="57"/>
      <c r="K1098" s="57"/>
      <c r="L1098" s="67">
        <v>31463</v>
      </c>
      <c r="M1098" s="57"/>
      <c r="N1098" s="67">
        <v>0</v>
      </c>
      <c r="O1098" s="57" t="s">
        <v>2193</v>
      </c>
      <c r="P1098" s="57">
        <v>32406</v>
      </c>
      <c r="Q1098" s="60"/>
      <c r="AC1098" s="2">
        <f>TRUNC(AE1098*옵션!$B$36/100,1)</f>
        <v>943.8</v>
      </c>
      <c r="AD1098" s="2">
        <f>TRUNC(SUM(L1094:L1096))</f>
        <v>31463</v>
      </c>
      <c r="AE1098" s="2">
        <f>TRUNC(SUM(AE1094:AE1097))</f>
        <v>31463</v>
      </c>
    </row>
    <row r="1099" spans="1:31" ht="23.25" customHeight="1" x14ac:dyDescent="0.15">
      <c r="C1099" s="148"/>
      <c r="D1099" s="56"/>
      <c r="E1099" s="62"/>
      <c r="F1099" s="58"/>
      <c r="G1099" s="57"/>
      <c r="H1099" s="57"/>
      <c r="I1099" s="67"/>
      <c r="J1099" s="57"/>
      <c r="K1099" s="57"/>
      <c r="L1099" s="67"/>
      <c r="M1099" s="57"/>
      <c r="N1099" s="67"/>
      <c r="O1099" s="57"/>
      <c r="P1099" s="57"/>
      <c r="Q1099" s="60"/>
    </row>
    <row r="1100" spans="1:31" ht="23.25" customHeight="1" x14ac:dyDescent="0.15">
      <c r="A1100" s="9" t="s">
        <v>2130</v>
      </c>
      <c r="B1100" s="9" t="s">
        <v>1674</v>
      </c>
      <c r="C1100" s="148" t="s">
        <v>2131</v>
      </c>
      <c r="D1100" s="287" t="s">
        <v>2129</v>
      </c>
      <c r="E1100" s="289"/>
      <c r="F1100" s="58"/>
      <c r="G1100" s="57"/>
      <c r="H1100" s="57"/>
      <c r="I1100" s="67"/>
      <c r="J1100" s="57"/>
      <c r="K1100" s="57"/>
      <c r="L1100" s="67"/>
      <c r="M1100" s="57"/>
      <c r="N1100" s="67"/>
      <c r="O1100" s="57"/>
      <c r="P1100" s="57"/>
      <c r="Q1100" s="60"/>
    </row>
    <row r="1101" spans="1:31" ht="23.25" customHeight="1" x14ac:dyDescent="0.15">
      <c r="A1101" s="9" t="s">
        <v>872</v>
      </c>
      <c r="B1101" s="9" t="s">
        <v>1641</v>
      </c>
      <c r="C1101" s="148" t="s">
        <v>498</v>
      </c>
      <c r="D1101" s="56" t="s">
        <v>583</v>
      </c>
      <c r="E1101" s="62" t="s">
        <v>591</v>
      </c>
      <c r="F1101" s="58" t="s">
        <v>275</v>
      </c>
      <c r="G1101" s="57">
        <v>1</v>
      </c>
      <c r="H1101" s="57"/>
      <c r="I1101" s="67" t="s">
        <v>2193</v>
      </c>
      <c r="J1101" s="57">
        <v>1</v>
      </c>
      <c r="K1101" s="57">
        <v>0</v>
      </c>
      <c r="L1101" s="67" t="s">
        <v>2193</v>
      </c>
      <c r="M1101" s="57">
        <v>0</v>
      </c>
      <c r="N1101" s="67" t="s">
        <v>2193</v>
      </c>
      <c r="O1101" s="57" t="s">
        <v>2193</v>
      </c>
      <c r="P1101" s="57" t="s">
        <v>2193</v>
      </c>
      <c r="Q1101" s="60" t="s">
        <v>1671</v>
      </c>
      <c r="AB1101" s="2">
        <f>합산자재!H173*J1101</f>
        <v>50000</v>
      </c>
    </row>
    <row r="1102" spans="1:31" ht="23.25" customHeight="1" x14ac:dyDescent="0.15">
      <c r="A1102" s="9" t="s">
        <v>919</v>
      </c>
      <c r="B1102" s="9" t="s">
        <v>1641</v>
      </c>
      <c r="C1102" s="148" t="s">
        <v>676</v>
      </c>
      <c r="D1102" s="56" t="s">
        <v>70</v>
      </c>
      <c r="E1102" s="62" t="s">
        <v>677</v>
      </c>
      <c r="F1102" s="58" t="s">
        <v>678</v>
      </c>
      <c r="G1102" s="57">
        <v>0.11700000000000001</v>
      </c>
      <c r="H1102" s="57">
        <v>0</v>
      </c>
      <c r="I1102" s="67" t="s">
        <v>2193</v>
      </c>
      <c r="J1102" s="57">
        <v>0.11700000000000001</v>
      </c>
      <c r="K1102" s="57">
        <v>268915</v>
      </c>
      <c r="L1102" s="67">
        <v>31463</v>
      </c>
      <c r="M1102" s="57">
        <v>0</v>
      </c>
      <c r="N1102" s="67" t="s">
        <v>2193</v>
      </c>
      <c r="O1102" s="57">
        <v>268915</v>
      </c>
      <c r="P1102" s="57">
        <v>31463</v>
      </c>
      <c r="Q1102" s="60"/>
      <c r="AE1102" s="2">
        <f>L1102</f>
        <v>31463</v>
      </c>
    </row>
    <row r="1103" spans="1:31" ht="23.25" customHeight="1" x14ac:dyDescent="0.15">
      <c r="A1103" s="9" t="s">
        <v>1649</v>
      </c>
      <c r="B1103" s="9" t="s">
        <v>1641</v>
      </c>
      <c r="C1103" s="148" t="s">
        <v>1650</v>
      </c>
      <c r="D1103" s="56" t="s">
        <v>1651</v>
      </c>
      <c r="E1103" s="62" t="s">
        <v>1652</v>
      </c>
      <c r="F1103" s="58" t="s">
        <v>616</v>
      </c>
      <c r="G1103" s="57">
        <v>1</v>
      </c>
      <c r="H1103" s="57">
        <v>943.79999999999927</v>
      </c>
      <c r="I1103" s="67">
        <v>943.79999999999927</v>
      </c>
      <c r="J1103" s="57">
        <v>1</v>
      </c>
      <c r="K1103" s="57"/>
      <c r="L1103" s="67" t="s">
        <v>2193</v>
      </c>
      <c r="M1103" s="57"/>
      <c r="N1103" s="67" t="s">
        <v>2193</v>
      </c>
      <c r="O1103" s="57">
        <v>943.79999999999927</v>
      </c>
      <c r="P1103" s="57">
        <v>943.79999999999927</v>
      </c>
      <c r="Q1103" s="60"/>
    </row>
    <row r="1104" spans="1:31" ht="23.25" customHeight="1" x14ac:dyDescent="0.15">
      <c r="B1104" s="9" t="s">
        <v>1646</v>
      </c>
      <c r="C1104" s="148"/>
      <c r="D1104" s="56" t="s">
        <v>1647</v>
      </c>
      <c r="E1104" s="62"/>
      <c r="F1104" s="58"/>
      <c r="G1104" s="57"/>
      <c r="H1104" s="57"/>
      <c r="I1104" s="67">
        <v>943</v>
      </c>
      <c r="J1104" s="57"/>
      <c r="K1104" s="57"/>
      <c r="L1104" s="67">
        <v>31463</v>
      </c>
      <c r="M1104" s="57"/>
      <c r="N1104" s="67">
        <v>0</v>
      </c>
      <c r="O1104" s="57" t="s">
        <v>2193</v>
      </c>
      <c r="P1104" s="57">
        <v>32406</v>
      </c>
      <c r="Q1104" s="60"/>
      <c r="AC1104" s="2">
        <f>TRUNC(AE1104*옵션!$B$36/100,1)</f>
        <v>943.8</v>
      </c>
      <c r="AD1104" s="2">
        <f>TRUNC(SUM(L1100:L1102))</f>
        <v>31463</v>
      </c>
      <c r="AE1104" s="2">
        <f>TRUNC(SUM(AE1100:AE1103))</f>
        <v>31463</v>
      </c>
    </row>
    <row r="1105" spans="1:31" ht="23.25" customHeight="1" x14ac:dyDescent="0.15">
      <c r="C1105" s="148"/>
      <c r="D1105" s="56"/>
      <c r="E1105" s="62"/>
      <c r="F1105" s="58"/>
      <c r="G1105" s="57"/>
      <c r="H1105" s="57"/>
      <c r="I1105" s="67"/>
      <c r="J1105" s="57"/>
      <c r="K1105" s="57"/>
      <c r="L1105" s="67"/>
      <c r="M1105" s="57"/>
      <c r="N1105" s="67"/>
      <c r="O1105" s="57"/>
      <c r="P1105" s="57"/>
      <c r="Q1105" s="60"/>
    </row>
    <row r="1106" spans="1:31" ht="23.25" customHeight="1" x14ac:dyDescent="0.15">
      <c r="A1106" s="9" t="s">
        <v>2133</v>
      </c>
      <c r="B1106" s="9" t="s">
        <v>1674</v>
      </c>
      <c r="C1106" s="148" t="s">
        <v>2134</v>
      </c>
      <c r="D1106" s="287" t="s">
        <v>2132</v>
      </c>
      <c r="E1106" s="289"/>
      <c r="F1106" s="58"/>
      <c r="G1106" s="57"/>
      <c r="H1106" s="57"/>
      <c r="I1106" s="67"/>
      <c r="J1106" s="57"/>
      <c r="K1106" s="57"/>
      <c r="L1106" s="67"/>
      <c r="M1106" s="57"/>
      <c r="N1106" s="67"/>
      <c r="O1106" s="57"/>
      <c r="P1106" s="57"/>
      <c r="Q1106" s="60"/>
    </row>
    <row r="1107" spans="1:31" ht="23.25" customHeight="1" x14ac:dyDescent="0.15">
      <c r="A1107" s="9" t="s">
        <v>873</v>
      </c>
      <c r="B1107" s="9" t="s">
        <v>1644</v>
      </c>
      <c r="C1107" s="148" t="s">
        <v>498</v>
      </c>
      <c r="D1107" s="56" t="s">
        <v>583</v>
      </c>
      <c r="E1107" s="62" t="s">
        <v>592</v>
      </c>
      <c r="F1107" s="58" t="s">
        <v>275</v>
      </c>
      <c r="G1107" s="57">
        <v>1</v>
      </c>
      <c r="H1107" s="57"/>
      <c r="I1107" s="67" t="s">
        <v>2193</v>
      </c>
      <c r="J1107" s="57">
        <v>1</v>
      </c>
      <c r="K1107" s="57">
        <v>0</v>
      </c>
      <c r="L1107" s="67" t="s">
        <v>2193</v>
      </c>
      <c r="M1107" s="57">
        <v>0</v>
      </c>
      <c r="N1107" s="67" t="s">
        <v>2193</v>
      </c>
      <c r="O1107" s="57" t="s">
        <v>2193</v>
      </c>
      <c r="P1107" s="57" t="s">
        <v>2193</v>
      </c>
      <c r="Q1107" s="60" t="s">
        <v>1671</v>
      </c>
      <c r="AB1107" s="2">
        <f>합산자재!H174*J1107</f>
        <v>120000</v>
      </c>
    </row>
    <row r="1108" spans="1:31" ht="23.25" customHeight="1" x14ac:dyDescent="0.15">
      <c r="A1108" s="9" t="s">
        <v>919</v>
      </c>
      <c r="B1108" s="9" t="s">
        <v>1644</v>
      </c>
      <c r="C1108" s="148" t="s">
        <v>676</v>
      </c>
      <c r="D1108" s="56" t="s">
        <v>70</v>
      </c>
      <c r="E1108" s="62" t="s">
        <v>677</v>
      </c>
      <c r="F1108" s="58" t="s">
        <v>678</v>
      </c>
      <c r="G1108" s="57">
        <v>0.221</v>
      </c>
      <c r="H1108" s="57">
        <v>0</v>
      </c>
      <c r="I1108" s="67" t="s">
        <v>2193</v>
      </c>
      <c r="J1108" s="57">
        <v>0.221</v>
      </c>
      <c r="K1108" s="57">
        <v>268915</v>
      </c>
      <c r="L1108" s="67">
        <v>59430.2</v>
      </c>
      <c r="M1108" s="57">
        <v>0</v>
      </c>
      <c r="N1108" s="67" t="s">
        <v>2193</v>
      </c>
      <c r="O1108" s="57">
        <v>268915</v>
      </c>
      <c r="P1108" s="57">
        <v>59430.2</v>
      </c>
      <c r="Q1108" s="60"/>
      <c r="AE1108" s="2">
        <f>L1108</f>
        <v>59430.2</v>
      </c>
    </row>
    <row r="1109" spans="1:31" ht="23.25" customHeight="1" x14ac:dyDescent="0.15">
      <c r="A1109" s="9" t="s">
        <v>1649</v>
      </c>
      <c r="B1109" s="9" t="s">
        <v>1644</v>
      </c>
      <c r="C1109" s="148" t="s">
        <v>1650</v>
      </c>
      <c r="D1109" s="56" t="s">
        <v>1651</v>
      </c>
      <c r="E1109" s="62" t="s">
        <v>1652</v>
      </c>
      <c r="F1109" s="58" t="s">
        <v>616</v>
      </c>
      <c r="G1109" s="57">
        <v>1</v>
      </c>
      <c r="H1109" s="57">
        <v>1782.9000000000015</v>
      </c>
      <c r="I1109" s="67">
        <v>1782.9000000000015</v>
      </c>
      <c r="J1109" s="57">
        <v>1</v>
      </c>
      <c r="K1109" s="57"/>
      <c r="L1109" s="67" t="s">
        <v>2193</v>
      </c>
      <c r="M1109" s="57"/>
      <c r="N1109" s="67" t="s">
        <v>2193</v>
      </c>
      <c r="O1109" s="57">
        <v>1782.9000000000015</v>
      </c>
      <c r="P1109" s="57">
        <v>1782.9000000000015</v>
      </c>
      <c r="Q1109" s="60"/>
    </row>
    <row r="1110" spans="1:31" ht="23.25" customHeight="1" x14ac:dyDescent="0.15">
      <c r="B1110" s="9" t="s">
        <v>1646</v>
      </c>
      <c r="C1110" s="148"/>
      <c r="D1110" s="56" t="s">
        <v>1647</v>
      </c>
      <c r="E1110" s="62"/>
      <c r="F1110" s="58"/>
      <c r="G1110" s="57"/>
      <c r="H1110" s="57"/>
      <c r="I1110" s="67">
        <v>1782</v>
      </c>
      <c r="J1110" s="57"/>
      <c r="K1110" s="57"/>
      <c r="L1110" s="67">
        <v>59430</v>
      </c>
      <c r="M1110" s="57"/>
      <c r="N1110" s="67">
        <v>0</v>
      </c>
      <c r="O1110" s="57" t="s">
        <v>2193</v>
      </c>
      <c r="P1110" s="57">
        <v>61212</v>
      </c>
      <c r="Q1110" s="60"/>
      <c r="AC1110" s="2">
        <f>TRUNC(AE1110*옵션!$B$36/100,1)</f>
        <v>1782.9</v>
      </c>
      <c r="AD1110" s="2">
        <f>TRUNC(SUM(L1106:L1108))</f>
        <v>59430</v>
      </c>
      <c r="AE1110" s="2">
        <f>TRUNC(SUM(AE1106:AE1109))</f>
        <v>59430</v>
      </c>
    </row>
    <row r="1111" spans="1:31" ht="23.25" customHeight="1" x14ac:dyDescent="0.15">
      <c r="C1111" s="148"/>
      <c r="D1111" s="56"/>
      <c r="E1111" s="62"/>
      <c r="F1111" s="58"/>
      <c r="G1111" s="57"/>
      <c r="H1111" s="57"/>
      <c r="I1111" s="67"/>
      <c r="J1111" s="57"/>
      <c r="K1111" s="57"/>
      <c r="L1111" s="67"/>
      <c r="M1111" s="57"/>
      <c r="N1111" s="67"/>
      <c r="O1111" s="57"/>
      <c r="P1111" s="57"/>
      <c r="Q1111" s="60"/>
    </row>
    <row r="1112" spans="1:31" ht="23.25" customHeight="1" x14ac:dyDescent="0.15">
      <c r="C1112" s="148"/>
      <c r="D1112" s="56"/>
      <c r="E1112" s="62"/>
      <c r="F1112" s="58"/>
      <c r="G1112" s="57"/>
      <c r="H1112" s="57"/>
      <c r="I1112" s="67"/>
      <c r="J1112" s="57"/>
      <c r="K1112" s="57"/>
      <c r="L1112" s="67"/>
      <c r="M1112" s="57"/>
      <c r="N1112" s="67"/>
      <c r="O1112" s="57"/>
      <c r="P1112" s="57"/>
      <c r="Q1112" s="60"/>
    </row>
    <row r="1113" spans="1:31" ht="23.25" customHeight="1" x14ac:dyDescent="0.15">
      <c r="C1113" s="148"/>
      <c r="D1113" s="56"/>
      <c r="E1113" s="62"/>
      <c r="F1113" s="58"/>
      <c r="G1113" s="57"/>
      <c r="H1113" s="57"/>
      <c r="I1113" s="67"/>
      <c r="J1113" s="57"/>
      <c r="K1113" s="57"/>
      <c r="L1113" s="67"/>
      <c r="M1113" s="57"/>
      <c r="N1113" s="67"/>
      <c r="O1113" s="57"/>
      <c r="P1113" s="57"/>
      <c r="Q1113" s="60"/>
    </row>
    <row r="1114" spans="1:31" ht="23.25" customHeight="1" x14ac:dyDescent="0.15">
      <c r="C1114" s="148"/>
      <c r="D1114" s="56"/>
      <c r="E1114" s="62"/>
      <c r="F1114" s="58"/>
      <c r="G1114" s="57"/>
      <c r="H1114" s="57"/>
      <c r="I1114" s="67"/>
      <c r="J1114" s="57"/>
      <c r="K1114" s="57"/>
      <c r="L1114" s="67"/>
      <c r="M1114" s="57"/>
      <c r="N1114" s="67"/>
      <c r="O1114" s="57"/>
      <c r="P1114" s="57"/>
      <c r="Q1114" s="60"/>
    </row>
    <row r="1115" spans="1:31" ht="23.25" customHeight="1" x14ac:dyDescent="0.15">
      <c r="C1115" s="148"/>
      <c r="D1115" s="56"/>
      <c r="E1115" s="62"/>
      <c r="F1115" s="58"/>
      <c r="G1115" s="57"/>
      <c r="H1115" s="57"/>
      <c r="I1115" s="67"/>
      <c r="J1115" s="57"/>
      <c r="K1115" s="57"/>
      <c r="L1115" s="67"/>
      <c r="M1115" s="57"/>
      <c r="N1115" s="67"/>
      <c r="O1115" s="57"/>
      <c r="P1115" s="57"/>
      <c r="Q1115" s="60"/>
    </row>
    <row r="1116" spans="1:31" ht="23.25" customHeight="1" x14ac:dyDescent="0.15">
      <c r="C1116" s="148"/>
      <c r="D1116" s="56"/>
      <c r="E1116" s="62"/>
      <c r="F1116" s="58"/>
      <c r="G1116" s="57"/>
      <c r="H1116" s="57"/>
      <c r="I1116" s="67"/>
      <c r="J1116" s="57"/>
      <c r="K1116" s="57"/>
      <c r="L1116" s="67"/>
      <c r="M1116" s="57"/>
      <c r="N1116" s="67"/>
      <c r="O1116" s="57"/>
      <c r="P1116" s="57"/>
      <c r="Q1116" s="60"/>
    </row>
    <row r="1117" spans="1:31" ht="23.25" customHeight="1" x14ac:dyDescent="0.15">
      <c r="C1117" s="148"/>
      <c r="D1117" s="56"/>
      <c r="E1117" s="62"/>
      <c r="F1117" s="58"/>
      <c r="G1117" s="57"/>
      <c r="H1117" s="57"/>
      <c r="I1117" s="67"/>
      <c r="J1117" s="57"/>
      <c r="K1117" s="57"/>
      <c r="L1117" s="67"/>
      <c r="M1117" s="57"/>
      <c r="N1117" s="67"/>
      <c r="O1117" s="57"/>
      <c r="P1117" s="57"/>
      <c r="Q1117" s="60"/>
    </row>
    <row r="1118" spans="1:31" ht="23.25" customHeight="1" x14ac:dyDescent="0.15">
      <c r="C1118" s="148"/>
      <c r="D1118" s="56"/>
      <c r="E1118" s="62"/>
      <c r="F1118" s="58"/>
      <c r="G1118" s="57"/>
      <c r="H1118" s="57"/>
      <c r="I1118" s="67"/>
      <c r="J1118" s="57"/>
      <c r="K1118" s="57"/>
      <c r="L1118" s="67"/>
      <c r="M1118" s="57"/>
      <c r="N1118" s="67"/>
      <c r="O1118" s="57"/>
      <c r="P1118" s="57"/>
      <c r="Q1118" s="60"/>
    </row>
    <row r="1119" spans="1:31" ht="23.25" customHeight="1" x14ac:dyDescent="0.15">
      <c r="C1119" s="148"/>
      <c r="D1119" s="56"/>
      <c r="E1119" s="62"/>
      <c r="F1119" s="58"/>
      <c r="G1119" s="57"/>
      <c r="H1119" s="57"/>
      <c r="I1119" s="67"/>
      <c r="J1119" s="57"/>
      <c r="K1119" s="57"/>
      <c r="L1119" s="67"/>
      <c r="M1119" s="57"/>
      <c r="N1119" s="67"/>
      <c r="O1119" s="57"/>
      <c r="P1119" s="57"/>
      <c r="Q1119" s="60"/>
    </row>
    <row r="1120" spans="1:31" ht="23.25" customHeight="1" x14ac:dyDescent="0.15">
      <c r="C1120" s="148"/>
      <c r="D1120" s="56"/>
      <c r="E1120" s="62"/>
      <c r="F1120" s="58"/>
      <c r="G1120" s="57"/>
      <c r="H1120" s="57"/>
      <c r="I1120" s="67"/>
      <c r="J1120" s="57"/>
      <c r="K1120" s="57"/>
      <c r="L1120" s="67"/>
      <c r="M1120" s="57"/>
      <c r="N1120" s="67"/>
      <c r="O1120" s="57"/>
      <c r="P1120" s="57"/>
      <c r="Q1120" s="60"/>
    </row>
    <row r="1121" spans="1:31" ht="23.25" customHeight="1" x14ac:dyDescent="0.15">
      <c r="C1121" s="148"/>
      <c r="D1121" s="56"/>
      <c r="E1121" s="62"/>
      <c r="F1121" s="58"/>
      <c r="G1121" s="57"/>
      <c r="H1121" s="57"/>
      <c r="I1121" s="67"/>
      <c r="J1121" s="57"/>
      <c r="K1121" s="57"/>
      <c r="L1121" s="67"/>
      <c r="M1121" s="57"/>
      <c r="N1121" s="67"/>
      <c r="O1121" s="57"/>
      <c r="P1121" s="57"/>
      <c r="Q1121" s="60"/>
    </row>
    <row r="1122" spans="1:31" ht="23.25" customHeight="1" x14ac:dyDescent="0.15">
      <c r="C1122" s="148"/>
      <c r="D1122" s="56"/>
      <c r="E1122" s="62"/>
      <c r="F1122" s="58"/>
      <c r="G1122" s="57"/>
      <c r="H1122" s="57"/>
      <c r="I1122" s="67"/>
      <c r="J1122" s="57"/>
      <c r="K1122" s="57"/>
      <c r="L1122" s="67"/>
      <c r="M1122" s="57"/>
      <c r="N1122" s="67"/>
      <c r="O1122" s="57"/>
      <c r="P1122" s="57"/>
      <c r="Q1122" s="60"/>
    </row>
    <row r="1123" spans="1:31" ht="20.45" customHeight="1" x14ac:dyDescent="0.15">
      <c r="A1123" s="2"/>
      <c r="B1123" s="9" t="s">
        <v>2192</v>
      </c>
      <c r="C1123" s="258" t="s">
        <v>2194</v>
      </c>
      <c r="D1123" s="259"/>
      <c r="E1123" s="259"/>
      <c r="F1123" s="259"/>
      <c r="G1123" s="259"/>
      <c r="H1123" s="259"/>
      <c r="I1123" s="259"/>
      <c r="J1123" s="259"/>
      <c r="K1123" s="259"/>
      <c r="L1123" s="259"/>
      <c r="M1123" s="259"/>
      <c r="N1123" s="259"/>
      <c r="O1123" s="259"/>
      <c r="P1123" s="259"/>
      <c r="Q1123" s="260"/>
    </row>
    <row r="1124" spans="1:31" ht="22.9" customHeight="1" x14ac:dyDescent="0.15">
      <c r="A1124" s="9" t="s">
        <v>2212</v>
      </c>
      <c r="B1124" s="9" t="s">
        <v>1674</v>
      </c>
      <c r="C1124" s="1" t="s">
        <v>2213</v>
      </c>
      <c r="D1124" s="285" t="s">
        <v>2214</v>
      </c>
      <c r="E1124" s="286"/>
      <c r="F1124" s="53"/>
      <c r="G1124" s="52"/>
      <c r="H1124" s="52"/>
      <c r="I1124" s="66"/>
      <c r="J1124" s="52"/>
      <c r="K1124" s="52"/>
      <c r="L1124" s="66"/>
      <c r="M1124" s="52"/>
      <c r="N1124" s="66"/>
      <c r="O1124" s="52"/>
      <c r="P1124" s="52"/>
      <c r="Q1124" s="55"/>
    </row>
    <row r="1125" spans="1:31" ht="23.25" customHeight="1" x14ac:dyDescent="0.15">
      <c r="A1125" s="9" t="s">
        <v>805</v>
      </c>
      <c r="B1125" s="9" t="s">
        <v>1147</v>
      </c>
      <c r="C1125" s="1" t="s">
        <v>391</v>
      </c>
      <c r="D1125" s="56" t="s">
        <v>387</v>
      </c>
      <c r="E1125" s="62" t="s">
        <v>392</v>
      </c>
      <c r="F1125" s="58" t="s">
        <v>132</v>
      </c>
      <c r="G1125" s="57">
        <v>2</v>
      </c>
      <c r="H1125" s="57">
        <v>1045</v>
      </c>
      <c r="I1125" s="67">
        <v>2090</v>
      </c>
      <c r="J1125" s="57">
        <v>2</v>
      </c>
      <c r="K1125" s="57">
        <v>0</v>
      </c>
      <c r="L1125" s="67" t="s">
        <v>2193</v>
      </c>
      <c r="M1125" s="57">
        <v>0</v>
      </c>
      <c r="N1125" s="67" t="s">
        <v>2193</v>
      </c>
      <c r="O1125" s="57">
        <v>1045</v>
      </c>
      <c r="P1125" s="57">
        <v>2090</v>
      </c>
      <c r="Q1125" s="60"/>
      <c r="AC1125" s="2">
        <f>G1125*H1125</f>
        <v>2090</v>
      </c>
    </row>
    <row r="1126" spans="1:31" ht="23.25" customHeight="1" x14ac:dyDescent="0.15">
      <c r="A1126" s="9" t="s">
        <v>838</v>
      </c>
      <c r="B1126" s="9" t="s">
        <v>1147</v>
      </c>
      <c r="C1126" s="1" t="s">
        <v>484</v>
      </c>
      <c r="D1126" s="56" t="s">
        <v>485</v>
      </c>
      <c r="E1126" s="62" t="s">
        <v>486</v>
      </c>
      <c r="F1126" s="58" t="s">
        <v>181</v>
      </c>
      <c r="G1126" s="57">
        <v>1</v>
      </c>
      <c r="H1126" s="57">
        <v>3318</v>
      </c>
      <c r="I1126" s="67">
        <v>3318</v>
      </c>
      <c r="J1126" s="57">
        <v>1</v>
      </c>
      <c r="K1126" s="57">
        <v>0</v>
      </c>
      <c r="L1126" s="67" t="s">
        <v>2193</v>
      </c>
      <c r="M1126" s="57">
        <v>0</v>
      </c>
      <c r="N1126" s="67" t="s">
        <v>2193</v>
      </c>
      <c r="O1126" s="57">
        <v>3318</v>
      </c>
      <c r="P1126" s="57">
        <v>3318</v>
      </c>
      <c r="Q1126" s="60"/>
    </row>
    <row r="1127" spans="1:31" ht="23.25" customHeight="1" x14ac:dyDescent="0.15">
      <c r="A1127" s="9" t="s">
        <v>2215</v>
      </c>
      <c r="B1127" s="9" t="s">
        <v>1147</v>
      </c>
      <c r="C1127" s="1" t="s">
        <v>2216</v>
      </c>
      <c r="D1127" s="56" t="s">
        <v>2217</v>
      </c>
      <c r="E1127" s="62" t="s">
        <v>2218</v>
      </c>
      <c r="F1127" s="58" t="s">
        <v>181</v>
      </c>
      <c r="G1127" s="57">
        <v>1</v>
      </c>
      <c r="H1127" s="57">
        <v>3248</v>
      </c>
      <c r="I1127" s="67">
        <v>3248</v>
      </c>
      <c r="J1127" s="57">
        <v>1</v>
      </c>
      <c r="K1127" s="57">
        <v>0</v>
      </c>
      <c r="L1127" s="67" t="s">
        <v>2193</v>
      </c>
      <c r="M1127" s="57">
        <v>0</v>
      </c>
      <c r="N1127" s="67" t="s">
        <v>2193</v>
      </c>
      <c r="O1127" s="57">
        <v>3248</v>
      </c>
      <c r="P1127" s="57">
        <v>3248</v>
      </c>
      <c r="Q1127" s="60"/>
    </row>
    <row r="1128" spans="1:31" ht="23.25" customHeight="1" x14ac:dyDescent="0.15">
      <c r="A1128" s="9" t="s">
        <v>2219</v>
      </c>
      <c r="B1128" s="9" t="s">
        <v>1147</v>
      </c>
      <c r="C1128" s="1" t="s">
        <v>2220</v>
      </c>
      <c r="D1128" s="56" t="s">
        <v>2221</v>
      </c>
      <c r="E1128" s="62" t="s">
        <v>2222</v>
      </c>
      <c r="F1128" s="58" t="s">
        <v>275</v>
      </c>
      <c r="G1128" s="57">
        <v>1</v>
      </c>
      <c r="H1128" s="57">
        <v>70000</v>
      </c>
      <c r="I1128" s="67">
        <v>70000</v>
      </c>
      <c r="J1128" s="57">
        <v>1</v>
      </c>
      <c r="K1128" s="57">
        <v>0</v>
      </c>
      <c r="L1128" s="67" t="s">
        <v>2193</v>
      </c>
      <c r="M1128" s="57">
        <v>0</v>
      </c>
      <c r="N1128" s="67" t="s">
        <v>2193</v>
      </c>
      <c r="O1128" s="57">
        <v>70000</v>
      </c>
      <c r="P1128" s="57">
        <v>70000</v>
      </c>
      <c r="Q1128" s="60"/>
    </row>
    <row r="1129" spans="1:31" ht="23.25" customHeight="1" x14ac:dyDescent="0.15">
      <c r="A1129" s="9" t="s">
        <v>2223</v>
      </c>
      <c r="B1129" s="9" t="s">
        <v>1147</v>
      </c>
      <c r="C1129" s="1" t="s">
        <v>2224</v>
      </c>
      <c r="D1129" s="56" t="s">
        <v>2225</v>
      </c>
      <c r="E1129" s="62" t="s">
        <v>2226</v>
      </c>
      <c r="F1129" s="58" t="s">
        <v>181</v>
      </c>
      <c r="G1129" s="57">
        <v>4</v>
      </c>
      <c r="H1129" s="57">
        <v>6100</v>
      </c>
      <c r="I1129" s="67">
        <v>24400</v>
      </c>
      <c r="J1129" s="57">
        <v>4</v>
      </c>
      <c r="K1129" s="57">
        <v>0</v>
      </c>
      <c r="L1129" s="67" t="s">
        <v>2193</v>
      </c>
      <c r="M1129" s="57">
        <v>0</v>
      </c>
      <c r="N1129" s="67" t="s">
        <v>2193</v>
      </c>
      <c r="O1129" s="57">
        <v>6100</v>
      </c>
      <c r="P1129" s="57">
        <v>24400</v>
      </c>
      <c r="Q1129" s="60"/>
    </row>
    <row r="1130" spans="1:31" ht="23.25" customHeight="1" x14ac:dyDescent="0.15">
      <c r="A1130" s="9" t="s">
        <v>2227</v>
      </c>
      <c r="B1130" s="9" t="s">
        <v>1147</v>
      </c>
      <c r="C1130" s="1" t="s">
        <v>2228</v>
      </c>
      <c r="D1130" s="56" t="s">
        <v>2229</v>
      </c>
      <c r="E1130" s="62" t="s">
        <v>2230</v>
      </c>
      <c r="F1130" s="58" t="s">
        <v>675</v>
      </c>
      <c r="G1130" s="57">
        <v>0.43</v>
      </c>
      <c r="H1130" s="57">
        <v>7886</v>
      </c>
      <c r="I1130" s="67">
        <v>3390.9</v>
      </c>
      <c r="J1130" s="57">
        <v>0.43</v>
      </c>
      <c r="K1130" s="57">
        <v>55610</v>
      </c>
      <c r="L1130" s="67">
        <v>23912.3</v>
      </c>
      <c r="M1130" s="57">
        <v>13041</v>
      </c>
      <c r="N1130" s="67">
        <v>5607.6</v>
      </c>
      <c r="O1130" s="57">
        <v>76537</v>
      </c>
      <c r="P1130" s="57">
        <v>32910.800000000003</v>
      </c>
      <c r="Q1130" s="60" t="s">
        <v>2231</v>
      </c>
      <c r="R1130" s="2" t="s">
        <v>1648</v>
      </c>
    </row>
    <row r="1131" spans="1:31" ht="23.25" customHeight="1" x14ac:dyDescent="0.15">
      <c r="A1131" s="9" t="s">
        <v>1658</v>
      </c>
      <c r="B1131" s="9" t="s">
        <v>1147</v>
      </c>
      <c r="C1131" s="1" t="s">
        <v>1659</v>
      </c>
      <c r="D1131" s="56" t="s">
        <v>1660</v>
      </c>
      <c r="E1131" s="62" t="s">
        <v>1661</v>
      </c>
      <c r="F1131" s="58" t="s">
        <v>616</v>
      </c>
      <c r="G1131" s="57">
        <v>1</v>
      </c>
      <c r="H1131" s="57">
        <v>41.80000000000291</v>
      </c>
      <c r="I1131" s="67">
        <v>41.80000000000291</v>
      </c>
      <c r="J1131" s="57">
        <v>1</v>
      </c>
      <c r="K1131" s="57"/>
      <c r="L1131" s="67" t="s">
        <v>2193</v>
      </c>
      <c r="M1131" s="57"/>
      <c r="N1131" s="67" t="s">
        <v>2193</v>
      </c>
      <c r="O1131" s="57">
        <v>41.80000000000291</v>
      </c>
      <c r="P1131" s="57">
        <v>41.80000000000291</v>
      </c>
      <c r="Q1131" s="60"/>
      <c r="AC1131" s="2">
        <f>TRUNC(TRUNC(SUM(AC1124:AC1130))*[2]옵션!$B$33/100,1)</f>
        <v>41.8</v>
      </c>
      <c r="AD1131" s="2">
        <f>TRUNC(SUM(I1124:I1130))+TRUNC(SUM(N1124:N1130))</f>
        <v>112053</v>
      </c>
    </row>
    <row r="1132" spans="1:31" ht="23.25" customHeight="1" x14ac:dyDescent="0.15">
      <c r="A1132" s="9" t="s">
        <v>919</v>
      </c>
      <c r="B1132" s="9" t="s">
        <v>1147</v>
      </c>
      <c r="C1132" s="1" t="s">
        <v>676</v>
      </c>
      <c r="D1132" s="56" t="s">
        <v>70</v>
      </c>
      <c r="E1132" s="62" t="s">
        <v>677</v>
      </c>
      <c r="F1132" s="58" t="s">
        <v>678</v>
      </c>
      <c r="G1132" s="57">
        <v>1.1279999999999999</v>
      </c>
      <c r="H1132" s="57">
        <v>0</v>
      </c>
      <c r="I1132" s="67" t="s">
        <v>2193</v>
      </c>
      <c r="J1132" s="57">
        <v>1.1279999999999999</v>
      </c>
      <c r="K1132" s="57">
        <v>268915</v>
      </c>
      <c r="L1132" s="67">
        <v>303336.09999999998</v>
      </c>
      <c r="M1132" s="57">
        <v>0</v>
      </c>
      <c r="N1132" s="67" t="s">
        <v>2193</v>
      </c>
      <c r="O1132" s="57">
        <v>268915</v>
      </c>
      <c r="P1132" s="57">
        <v>303336.09999999998</v>
      </c>
      <c r="Q1132" s="60"/>
      <c r="AE1132" s="2">
        <f>L1132</f>
        <v>303336.09999999998</v>
      </c>
    </row>
    <row r="1133" spans="1:31" ht="23.25" customHeight="1" x14ac:dyDescent="0.15">
      <c r="A1133" s="9" t="s">
        <v>925</v>
      </c>
      <c r="B1133" s="9" t="s">
        <v>1147</v>
      </c>
      <c r="C1133" s="1" t="s">
        <v>689</v>
      </c>
      <c r="D1133" s="56" t="s">
        <v>70</v>
      </c>
      <c r="E1133" s="62" t="s">
        <v>690</v>
      </c>
      <c r="F1133" s="58" t="s">
        <v>678</v>
      </c>
      <c r="G1133" s="57">
        <v>0.27</v>
      </c>
      <c r="H1133" s="57">
        <v>0</v>
      </c>
      <c r="I1133" s="67" t="s">
        <v>2193</v>
      </c>
      <c r="J1133" s="57">
        <v>0.27</v>
      </c>
      <c r="K1133" s="57">
        <v>169804</v>
      </c>
      <c r="L1133" s="67">
        <v>45847</v>
      </c>
      <c r="M1133" s="57">
        <v>0</v>
      </c>
      <c r="N1133" s="67" t="s">
        <v>2193</v>
      </c>
      <c r="O1133" s="57">
        <v>169804</v>
      </c>
      <c r="P1133" s="57">
        <v>45847</v>
      </c>
      <c r="Q1133" s="60"/>
      <c r="AE1133" s="2">
        <f>L1133</f>
        <v>45847</v>
      </c>
    </row>
    <row r="1134" spans="1:31" ht="23.25" customHeight="1" x14ac:dyDescent="0.15">
      <c r="A1134" s="9" t="s">
        <v>1649</v>
      </c>
      <c r="B1134" s="9" t="s">
        <v>1147</v>
      </c>
      <c r="C1134" s="1" t="s">
        <v>1650</v>
      </c>
      <c r="D1134" s="56" t="s">
        <v>1651</v>
      </c>
      <c r="E1134" s="62" t="s">
        <v>1652</v>
      </c>
      <c r="F1134" s="58" t="s">
        <v>616</v>
      </c>
      <c r="G1134" s="57">
        <v>1</v>
      </c>
      <c r="H1134" s="57">
        <v>10475.400000000023</v>
      </c>
      <c r="I1134" s="67">
        <v>10475.400000000023</v>
      </c>
      <c r="J1134" s="57">
        <v>1</v>
      </c>
      <c r="K1134" s="57"/>
      <c r="L1134" s="67" t="s">
        <v>2193</v>
      </c>
      <c r="M1134" s="57"/>
      <c r="N1134" s="67" t="s">
        <v>2193</v>
      </c>
      <c r="O1134" s="57">
        <v>10475.400000000023</v>
      </c>
      <c r="P1134" s="57">
        <v>10475.400000000023</v>
      </c>
      <c r="Q1134" s="60"/>
    </row>
    <row r="1135" spans="1:31" ht="23.25" customHeight="1" x14ac:dyDescent="0.15">
      <c r="B1135" s="9" t="s">
        <v>1646</v>
      </c>
      <c r="D1135" s="56" t="s">
        <v>1647</v>
      </c>
      <c r="E1135" s="62"/>
      <c r="F1135" s="58"/>
      <c r="G1135" s="57"/>
      <c r="H1135" s="57"/>
      <c r="I1135" s="67">
        <v>116964</v>
      </c>
      <c r="J1135" s="57"/>
      <c r="K1135" s="57"/>
      <c r="L1135" s="67">
        <v>373095</v>
      </c>
      <c r="M1135" s="57"/>
      <c r="N1135" s="67">
        <v>5607</v>
      </c>
      <c r="O1135" s="57" t="s">
        <v>2193</v>
      </c>
      <c r="P1135" s="57">
        <v>495666</v>
      </c>
      <c r="Q1135" s="60"/>
      <c r="AC1135" s="2">
        <f>TRUNC(AE1135*[2]옵션!$B$36/100,1)</f>
        <v>10475.4</v>
      </c>
      <c r="AD1135" s="2">
        <f>TRUNC(SUM(L1124:L1133))</f>
        <v>373095</v>
      </c>
      <c r="AE1135" s="2">
        <f>TRUNC(SUM(AE1124:AE1134))</f>
        <v>349183</v>
      </c>
    </row>
    <row r="1136" spans="1:31" ht="23.25" customHeight="1" x14ac:dyDescent="0.15">
      <c r="D1136" s="56"/>
      <c r="E1136" s="62"/>
      <c r="F1136" s="58"/>
      <c r="G1136" s="57"/>
      <c r="H1136" s="57"/>
      <c r="I1136" s="67"/>
      <c r="J1136" s="57"/>
      <c r="K1136" s="57"/>
      <c r="L1136" s="67"/>
      <c r="M1136" s="57"/>
      <c r="N1136" s="67"/>
      <c r="O1136" s="57"/>
      <c r="P1136" s="57"/>
      <c r="Q1136" s="60"/>
    </row>
    <row r="1137" spans="1:31" ht="23.25" customHeight="1" x14ac:dyDescent="0.15">
      <c r="A1137" s="9" t="s">
        <v>2232</v>
      </c>
      <c r="B1137" s="9" t="s">
        <v>1674</v>
      </c>
      <c r="C1137" s="1" t="s">
        <v>2233</v>
      </c>
      <c r="D1137" s="287" t="s">
        <v>2234</v>
      </c>
      <c r="E1137" s="288"/>
      <c r="F1137" s="58"/>
      <c r="G1137" s="57"/>
      <c r="H1137" s="57"/>
      <c r="I1137" s="67"/>
      <c r="J1137" s="57"/>
      <c r="K1137" s="57"/>
      <c r="L1137" s="67"/>
      <c r="M1137" s="57"/>
      <c r="N1137" s="67"/>
      <c r="O1137" s="57"/>
      <c r="P1137" s="57"/>
      <c r="Q1137" s="60"/>
    </row>
    <row r="1138" spans="1:31" ht="23.25" customHeight="1" x14ac:dyDescent="0.15">
      <c r="A1138" s="9" t="s">
        <v>917</v>
      </c>
      <c r="B1138" s="9" t="s">
        <v>1153</v>
      </c>
      <c r="C1138" s="1" t="s">
        <v>672</v>
      </c>
      <c r="D1138" s="56" t="s">
        <v>673</v>
      </c>
      <c r="E1138" s="62" t="s">
        <v>674</v>
      </c>
      <c r="F1138" s="58" t="s">
        <v>675</v>
      </c>
      <c r="G1138" s="57">
        <v>0.55000000000000004</v>
      </c>
      <c r="H1138" s="57">
        <v>16112</v>
      </c>
      <c r="I1138" s="67">
        <v>8861.6</v>
      </c>
      <c r="J1138" s="57">
        <v>0.55000000000000004</v>
      </c>
      <c r="K1138" s="57">
        <v>47155</v>
      </c>
      <c r="L1138" s="67">
        <v>25935.200000000001</v>
      </c>
      <c r="M1138" s="57">
        <v>21743</v>
      </c>
      <c r="N1138" s="67">
        <v>11958.6</v>
      </c>
      <c r="O1138" s="57">
        <v>85010</v>
      </c>
      <c r="P1138" s="57">
        <v>46755.4</v>
      </c>
      <c r="Q1138" s="60" t="s">
        <v>915</v>
      </c>
      <c r="R1138" s="2" t="s">
        <v>1648</v>
      </c>
    </row>
    <row r="1139" spans="1:31" ht="23.25" customHeight="1" x14ac:dyDescent="0.15">
      <c r="A1139" s="9" t="s">
        <v>919</v>
      </c>
      <c r="B1139" s="9" t="s">
        <v>1153</v>
      </c>
      <c r="C1139" s="1" t="s">
        <v>676</v>
      </c>
      <c r="D1139" s="56" t="s">
        <v>70</v>
      </c>
      <c r="E1139" s="62" t="s">
        <v>677</v>
      </c>
      <c r="F1139" s="58" t="s">
        <v>678</v>
      </c>
      <c r="G1139" s="57">
        <v>0.31</v>
      </c>
      <c r="H1139" s="57">
        <v>0</v>
      </c>
      <c r="I1139" s="67" t="s">
        <v>2193</v>
      </c>
      <c r="J1139" s="57">
        <v>0.31</v>
      </c>
      <c r="K1139" s="57">
        <v>268915</v>
      </c>
      <c r="L1139" s="67">
        <v>83363.600000000006</v>
      </c>
      <c r="M1139" s="57">
        <v>0</v>
      </c>
      <c r="N1139" s="67" t="s">
        <v>2193</v>
      </c>
      <c r="O1139" s="57">
        <v>268915</v>
      </c>
      <c r="P1139" s="57">
        <v>83363.600000000006</v>
      </c>
      <c r="Q1139" s="60"/>
      <c r="AE1139" s="2">
        <f>L1139</f>
        <v>83363.600000000006</v>
      </c>
    </row>
    <row r="1140" spans="1:31" ht="23.25" customHeight="1" x14ac:dyDescent="0.15">
      <c r="A1140" s="9" t="s">
        <v>1649</v>
      </c>
      <c r="B1140" s="9" t="s">
        <v>1153</v>
      </c>
      <c r="C1140" s="1" t="s">
        <v>1650</v>
      </c>
      <c r="D1140" s="56" t="s">
        <v>1651</v>
      </c>
      <c r="E1140" s="62" t="s">
        <v>1652</v>
      </c>
      <c r="F1140" s="58" t="s">
        <v>616</v>
      </c>
      <c r="G1140" s="57">
        <v>1</v>
      </c>
      <c r="H1140" s="57">
        <v>2500.8000000000029</v>
      </c>
      <c r="I1140" s="67">
        <v>2500.8000000000029</v>
      </c>
      <c r="J1140" s="57">
        <v>1</v>
      </c>
      <c r="K1140" s="57"/>
      <c r="L1140" s="67" t="s">
        <v>2193</v>
      </c>
      <c r="M1140" s="57"/>
      <c r="N1140" s="67" t="s">
        <v>2193</v>
      </c>
      <c r="O1140" s="57">
        <v>2500.8000000000029</v>
      </c>
      <c r="P1140" s="57">
        <v>2500.8000000000029</v>
      </c>
      <c r="Q1140" s="60"/>
    </row>
    <row r="1141" spans="1:31" ht="23.25" customHeight="1" x14ac:dyDescent="0.15">
      <c r="B1141" s="9" t="s">
        <v>1646</v>
      </c>
      <c r="D1141" s="56" t="s">
        <v>1647</v>
      </c>
      <c r="E1141" s="62"/>
      <c r="F1141" s="58"/>
      <c r="G1141" s="57"/>
      <c r="H1141" s="57"/>
      <c r="I1141" s="67">
        <v>11362</v>
      </c>
      <c r="J1141" s="57"/>
      <c r="K1141" s="57"/>
      <c r="L1141" s="67">
        <v>109298</v>
      </c>
      <c r="M1141" s="57"/>
      <c r="N1141" s="67">
        <v>11958</v>
      </c>
      <c r="O1141" s="57" t="s">
        <v>2193</v>
      </c>
      <c r="P1141" s="57">
        <v>132618</v>
      </c>
      <c r="Q1141" s="60"/>
      <c r="AC1141" s="2">
        <f>TRUNC(AE1141*[2]옵션!$B$36/100,1)</f>
        <v>2500.8000000000002</v>
      </c>
      <c r="AD1141" s="2">
        <f>TRUNC(SUM(L1137:L1139))</f>
        <v>109298</v>
      </c>
      <c r="AE1141" s="2">
        <f>TRUNC(SUM(AE1137:AE1140))</f>
        <v>83363</v>
      </c>
    </row>
    <row r="1142" spans="1:31" ht="23.25" customHeight="1" x14ac:dyDescent="0.15">
      <c r="D1142" s="56"/>
      <c r="E1142" s="62"/>
      <c r="F1142" s="58"/>
      <c r="G1142" s="57"/>
      <c r="H1142" s="57"/>
      <c r="I1142" s="67"/>
      <c r="J1142" s="57"/>
      <c r="K1142" s="57"/>
      <c r="L1142" s="67"/>
      <c r="M1142" s="57"/>
      <c r="N1142" s="67"/>
      <c r="O1142" s="57"/>
      <c r="P1142" s="57"/>
      <c r="Q1142" s="60"/>
    </row>
    <row r="1143" spans="1:31" ht="23.25" customHeight="1" x14ac:dyDescent="0.15">
      <c r="A1143" s="9" t="s">
        <v>1743</v>
      </c>
      <c r="B1143" s="9" t="s">
        <v>1674</v>
      </c>
      <c r="C1143" s="1" t="s">
        <v>1744</v>
      </c>
      <c r="D1143" s="287" t="s">
        <v>2235</v>
      </c>
      <c r="E1143" s="288"/>
      <c r="F1143" s="58"/>
      <c r="G1143" s="57"/>
      <c r="H1143" s="57"/>
      <c r="I1143" s="67"/>
      <c r="J1143" s="57"/>
      <c r="K1143" s="57"/>
      <c r="L1143" s="67"/>
      <c r="M1143" s="57"/>
      <c r="N1143" s="67"/>
      <c r="O1143" s="57"/>
      <c r="P1143" s="57"/>
      <c r="Q1143" s="60"/>
    </row>
    <row r="1144" spans="1:31" ht="23.25" customHeight="1" x14ac:dyDescent="0.15">
      <c r="A1144" s="9" t="s">
        <v>2236</v>
      </c>
      <c r="B1144" s="9" t="s">
        <v>1157</v>
      </c>
      <c r="C1144" s="1" t="s">
        <v>2237</v>
      </c>
      <c r="D1144" s="56" t="s">
        <v>2203</v>
      </c>
      <c r="E1144" s="62" t="s">
        <v>2204</v>
      </c>
      <c r="F1144" s="58" t="s">
        <v>275</v>
      </c>
      <c r="G1144" s="57">
        <v>1</v>
      </c>
      <c r="H1144" s="57">
        <v>55000</v>
      </c>
      <c r="I1144" s="67">
        <v>55000</v>
      </c>
      <c r="J1144" s="57">
        <v>1</v>
      </c>
      <c r="K1144" s="57">
        <v>0</v>
      </c>
      <c r="L1144" s="67" t="s">
        <v>2193</v>
      </c>
      <c r="M1144" s="57">
        <v>0</v>
      </c>
      <c r="N1144" s="67" t="s">
        <v>2193</v>
      </c>
      <c r="O1144" s="57">
        <v>55000</v>
      </c>
      <c r="P1144" s="57">
        <v>55000</v>
      </c>
      <c r="Q1144" s="60"/>
      <c r="R1144" s="2" t="s">
        <v>2238</v>
      </c>
    </row>
    <row r="1145" spans="1:31" ht="23.25" customHeight="1" x14ac:dyDescent="0.15">
      <c r="A1145" s="9" t="s">
        <v>919</v>
      </c>
      <c r="B1145" s="9" t="s">
        <v>1157</v>
      </c>
      <c r="C1145" s="1" t="s">
        <v>676</v>
      </c>
      <c r="D1145" s="56" t="s">
        <v>70</v>
      </c>
      <c r="E1145" s="62" t="s">
        <v>677</v>
      </c>
      <c r="F1145" s="58" t="s">
        <v>678</v>
      </c>
      <c r="G1145" s="57">
        <v>0.13300000000000001</v>
      </c>
      <c r="H1145" s="57">
        <v>0</v>
      </c>
      <c r="I1145" s="67" t="s">
        <v>2193</v>
      </c>
      <c r="J1145" s="57">
        <v>0.13300000000000001</v>
      </c>
      <c r="K1145" s="57">
        <v>268915</v>
      </c>
      <c r="L1145" s="67">
        <v>35765.599999999999</v>
      </c>
      <c r="M1145" s="57">
        <v>0</v>
      </c>
      <c r="N1145" s="67" t="s">
        <v>2193</v>
      </c>
      <c r="O1145" s="57">
        <v>268915</v>
      </c>
      <c r="P1145" s="57">
        <v>35765.599999999999</v>
      </c>
      <c r="Q1145" s="60"/>
      <c r="AE1145" s="2">
        <f>L1145</f>
        <v>35765.599999999999</v>
      </c>
    </row>
    <row r="1146" spans="1:31" ht="23.25" customHeight="1" x14ac:dyDescent="0.15">
      <c r="A1146" s="9" t="s">
        <v>1649</v>
      </c>
      <c r="B1146" s="9" t="s">
        <v>1157</v>
      </c>
      <c r="C1146" s="1" t="s">
        <v>1650</v>
      </c>
      <c r="D1146" s="56" t="s">
        <v>1651</v>
      </c>
      <c r="E1146" s="62" t="s">
        <v>1652</v>
      </c>
      <c r="F1146" s="58" t="s">
        <v>616</v>
      </c>
      <c r="G1146" s="57">
        <v>1</v>
      </c>
      <c r="H1146" s="57">
        <v>1072.9000000000015</v>
      </c>
      <c r="I1146" s="67">
        <v>1072.9000000000015</v>
      </c>
      <c r="J1146" s="57">
        <v>1</v>
      </c>
      <c r="K1146" s="57"/>
      <c r="L1146" s="67" t="s">
        <v>2193</v>
      </c>
      <c r="M1146" s="57"/>
      <c r="N1146" s="67" t="s">
        <v>2193</v>
      </c>
      <c r="O1146" s="57">
        <v>1072.9000000000015</v>
      </c>
      <c r="P1146" s="57">
        <v>1072.9000000000015</v>
      </c>
      <c r="Q1146" s="60"/>
    </row>
    <row r="1147" spans="1:31" ht="23.25" customHeight="1" x14ac:dyDescent="0.15">
      <c r="B1147" s="9" t="s">
        <v>1646</v>
      </c>
      <c r="D1147" s="56" t="s">
        <v>1647</v>
      </c>
      <c r="E1147" s="62"/>
      <c r="F1147" s="58"/>
      <c r="G1147" s="57"/>
      <c r="H1147" s="57"/>
      <c r="I1147" s="67">
        <v>56072</v>
      </c>
      <c r="J1147" s="57"/>
      <c r="K1147" s="57"/>
      <c r="L1147" s="67">
        <v>35765</v>
      </c>
      <c r="M1147" s="57"/>
      <c r="N1147" s="67">
        <v>0</v>
      </c>
      <c r="O1147" s="57" t="s">
        <v>2193</v>
      </c>
      <c r="P1147" s="57">
        <v>91837</v>
      </c>
      <c r="Q1147" s="60"/>
      <c r="AC1147" s="2">
        <f>TRUNC(AE1147*[2]옵션!$B$36/100,1)</f>
        <v>1072.9000000000001</v>
      </c>
      <c r="AD1147" s="2">
        <f>TRUNC(SUM(L1143:L1145))</f>
        <v>35765</v>
      </c>
      <c r="AE1147" s="2">
        <f>TRUNC(SUM(AE1143:AE1146))</f>
        <v>35765</v>
      </c>
    </row>
    <row r="1148" spans="1:31" ht="23.25" customHeight="1" x14ac:dyDescent="0.15">
      <c r="D1148" s="56"/>
      <c r="E1148" s="62"/>
      <c r="F1148" s="58"/>
      <c r="G1148" s="57"/>
      <c r="H1148" s="57"/>
      <c r="I1148" s="67"/>
      <c r="J1148" s="57"/>
      <c r="K1148" s="57"/>
      <c r="L1148" s="67"/>
      <c r="M1148" s="57"/>
      <c r="N1148" s="67"/>
      <c r="O1148" s="57"/>
      <c r="P1148" s="57"/>
      <c r="Q1148" s="60"/>
    </row>
    <row r="1149" spans="1:31" ht="23.25" customHeight="1" x14ac:dyDescent="0.15">
      <c r="A1149" s="9" t="s">
        <v>1746</v>
      </c>
      <c r="B1149" s="9" t="s">
        <v>1674</v>
      </c>
      <c r="C1149" s="1" t="s">
        <v>1747</v>
      </c>
      <c r="D1149" s="287" t="s">
        <v>2239</v>
      </c>
      <c r="E1149" s="288"/>
      <c r="F1149" s="58"/>
      <c r="G1149" s="57"/>
      <c r="H1149" s="57"/>
      <c r="I1149" s="67"/>
      <c r="J1149" s="57"/>
      <c r="K1149" s="57"/>
      <c r="L1149" s="67"/>
      <c r="M1149" s="57"/>
      <c r="N1149" s="67"/>
      <c r="O1149" s="57"/>
      <c r="P1149" s="57"/>
      <c r="Q1149" s="60"/>
    </row>
    <row r="1150" spans="1:31" ht="23.25" customHeight="1" x14ac:dyDescent="0.15">
      <c r="A1150" s="9" t="s">
        <v>2210</v>
      </c>
      <c r="B1150" s="9" t="s">
        <v>1162</v>
      </c>
      <c r="C1150" s="1" t="s">
        <v>498</v>
      </c>
      <c r="D1150" s="56" t="s">
        <v>2211</v>
      </c>
      <c r="E1150" s="62" t="s">
        <v>2209</v>
      </c>
      <c r="F1150" s="58" t="s">
        <v>275</v>
      </c>
      <c r="G1150" s="57">
        <v>1</v>
      </c>
      <c r="H1150" s="57"/>
      <c r="I1150" s="67" t="s">
        <v>2193</v>
      </c>
      <c r="J1150" s="57">
        <v>1</v>
      </c>
      <c r="K1150" s="57">
        <v>0</v>
      </c>
      <c r="L1150" s="67" t="s">
        <v>2193</v>
      </c>
      <c r="M1150" s="57">
        <v>0</v>
      </c>
      <c r="N1150" s="67" t="s">
        <v>2193</v>
      </c>
      <c r="O1150" s="57" t="s">
        <v>2193</v>
      </c>
      <c r="P1150" s="57" t="s">
        <v>2193</v>
      </c>
      <c r="Q1150" s="60" t="s">
        <v>1671</v>
      </c>
      <c r="AB1150" s="2">
        <f>[2]합산자재!H1132*J1150</f>
        <v>0</v>
      </c>
    </row>
    <row r="1151" spans="1:31" ht="23.25" customHeight="1" x14ac:dyDescent="0.15">
      <c r="A1151" s="9" t="s">
        <v>919</v>
      </c>
      <c r="B1151" s="9" t="s">
        <v>1162</v>
      </c>
      <c r="C1151" s="1" t="s">
        <v>676</v>
      </c>
      <c r="D1151" s="56" t="s">
        <v>70</v>
      </c>
      <c r="E1151" s="62" t="s">
        <v>677</v>
      </c>
      <c r="F1151" s="58" t="s">
        <v>678</v>
      </c>
      <c r="G1151" s="57">
        <v>0.183</v>
      </c>
      <c r="H1151" s="57">
        <v>0</v>
      </c>
      <c r="I1151" s="67" t="s">
        <v>2193</v>
      </c>
      <c r="J1151" s="57">
        <v>0.183</v>
      </c>
      <c r="K1151" s="57">
        <v>268915</v>
      </c>
      <c r="L1151" s="67">
        <v>49211.4</v>
      </c>
      <c r="M1151" s="57">
        <v>0</v>
      </c>
      <c r="N1151" s="67" t="s">
        <v>2193</v>
      </c>
      <c r="O1151" s="57">
        <v>268915</v>
      </c>
      <c r="P1151" s="57">
        <v>49211.4</v>
      </c>
      <c r="Q1151" s="60"/>
      <c r="AE1151" s="2">
        <f>L1151</f>
        <v>49211.4</v>
      </c>
    </row>
    <row r="1152" spans="1:31" ht="23.25" customHeight="1" x14ac:dyDescent="0.15">
      <c r="A1152" s="9" t="s">
        <v>1649</v>
      </c>
      <c r="B1152" s="9" t="s">
        <v>1162</v>
      </c>
      <c r="C1152" s="1" t="s">
        <v>1650</v>
      </c>
      <c r="D1152" s="56" t="s">
        <v>1651</v>
      </c>
      <c r="E1152" s="62" t="s">
        <v>1652</v>
      </c>
      <c r="F1152" s="58" t="s">
        <v>616</v>
      </c>
      <c r="G1152" s="57">
        <v>1</v>
      </c>
      <c r="H1152" s="57">
        <v>1476.3000000000029</v>
      </c>
      <c r="I1152" s="67">
        <v>1476.3000000000029</v>
      </c>
      <c r="J1152" s="57">
        <v>1</v>
      </c>
      <c r="K1152" s="57"/>
      <c r="L1152" s="67" t="s">
        <v>2193</v>
      </c>
      <c r="M1152" s="57"/>
      <c r="N1152" s="67" t="s">
        <v>2193</v>
      </c>
      <c r="O1152" s="57">
        <v>1476.3000000000029</v>
      </c>
      <c r="P1152" s="57">
        <v>1476.3000000000029</v>
      </c>
      <c r="Q1152" s="60"/>
    </row>
    <row r="1153" spans="2:31" ht="23.25" customHeight="1" x14ac:dyDescent="0.15">
      <c r="B1153" s="9" t="s">
        <v>1646</v>
      </c>
      <c r="D1153" s="56" t="s">
        <v>1647</v>
      </c>
      <c r="E1153" s="62"/>
      <c r="F1153" s="58"/>
      <c r="G1153" s="57"/>
      <c r="H1153" s="57"/>
      <c r="I1153" s="67">
        <v>1476</v>
      </c>
      <c r="J1153" s="57"/>
      <c r="K1153" s="57"/>
      <c r="L1153" s="67">
        <v>49211</v>
      </c>
      <c r="M1153" s="57"/>
      <c r="N1153" s="67">
        <v>0</v>
      </c>
      <c r="O1153" s="57" t="s">
        <v>2193</v>
      </c>
      <c r="P1153" s="57">
        <v>50687</v>
      </c>
      <c r="Q1153" s="60"/>
      <c r="AC1153" s="2">
        <f>TRUNC(AE1153*[2]옵션!$B$36/100,1)</f>
        <v>1476.3</v>
      </c>
      <c r="AD1153" s="2">
        <f>TRUNC(SUM(L1149:L1151))</f>
        <v>49211</v>
      </c>
      <c r="AE1153" s="2">
        <f>TRUNC(SUM(AE1149:AE1152))</f>
        <v>49211</v>
      </c>
    </row>
    <row r="1154" spans="2:31" ht="23.25" customHeight="1" x14ac:dyDescent="0.15">
      <c r="C1154" s="148"/>
      <c r="D1154" s="56"/>
      <c r="E1154" s="62"/>
      <c r="F1154" s="58"/>
      <c r="G1154" s="57"/>
      <c r="H1154" s="57"/>
      <c r="I1154" s="67"/>
      <c r="J1154" s="57"/>
      <c r="K1154" s="57"/>
      <c r="L1154" s="67"/>
      <c r="M1154" s="57"/>
      <c r="N1154" s="67"/>
      <c r="O1154" s="57"/>
      <c r="P1154" s="57"/>
      <c r="Q1154" s="60"/>
    </row>
    <row r="1155" spans="2:31" ht="23.25" customHeight="1" x14ac:dyDescent="0.15">
      <c r="C1155" s="148"/>
      <c r="D1155" s="56"/>
      <c r="E1155" s="62"/>
      <c r="F1155" s="58"/>
      <c r="G1155" s="57"/>
      <c r="H1155" s="57"/>
      <c r="I1155" s="67"/>
      <c r="J1155" s="57"/>
      <c r="K1155" s="57"/>
      <c r="L1155" s="67"/>
      <c r="M1155" s="57"/>
      <c r="N1155" s="67"/>
      <c r="O1155" s="57"/>
      <c r="P1155" s="57"/>
      <c r="Q1155" s="60"/>
    </row>
    <row r="1156" spans="2:31" ht="23.25" customHeight="1" x14ac:dyDescent="0.15">
      <c r="C1156" s="148"/>
      <c r="D1156" s="56"/>
      <c r="E1156" s="62"/>
      <c r="F1156" s="58"/>
      <c r="G1156" s="57"/>
      <c r="H1156" s="57"/>
      <c r="I1156" s="67"/>
      <c r="J1156" s="57"/>
      <c r="K1156" s="57"/>
      <c r="L1156" s="67"/>
      <c r="M1156" s="57"/>
      <c r="N1156" s="67"/>
      <c r="O1156" s="57"/>
      <c r="P1156" s="57"/>
      <c r="Q1156" s="60"/>
    </row>
    <row r="1157" spans="2:31" ht="23.25" customHeight="1" x14ac:dyDescent="0.15">
      <c r="C1157" s="148"/>
      <c r="D1157" s="56"/>
      <c r="E1157" s="62"/>
      <c r="F1157" s="58"/>
      <c r="G1157" s="57"/>
      <c r="H1157" s="57"/>
      <c r="I1157" s="67"/>
      <c r="J1157" s="57"/>
      <c r="K1157" s="57"/>
      <c r="L1157" s="67"/>
      <c r="M1157" s="57"/>
      <c r="N1157" s="67"/>
      <c r="O1157" s="57"/>
      <c r="P1157" s="57"/>
      <c r="Q1157" s="60"/>
    </row>
    <row r="1158" spans="2:31" ht="23.25" customHeight="1" x14ac:dyDescent="0.15">
      <c r="C1158" s="148"/>
      <c r="D1158" s="56"/>
      <c r="E1158" s="62"/>
      <c r="F1158" s="58"/>
      <c r="G1158" s="57"/>
      <c r="H1158" s="57"/>
      <c r="I1158" s="67"/>
      <c r="J1158" s="57"/>
      <c r="K1158" s="57"/>
      <c r="L1158" s="67"/>
      <c r="M1158" s="57"/>
      <c r="N1158" s="67"/>
      <c r="O1158" s="57"/>
      <c r="P1158" s="57"/>
      <c r="Q1158" s="60"/>
    </row>
    <row r="1159" spans="2:31" ht="23.25" customHeight="1" x14ac:dyDescent="0.15">
      <c r="C1159" s="148"/>
      <c r="D1159" s="56"/>
      <c r="E1159" s="62"/>
      <c r="F1159" s="58"/>
      <c r="G1159" s="57"/>
      <c r="H1159" s="57"/>
      <c r="I1159" s="67"/>
      <c r="J1159" s="57"/>
      <c r="K1159" s="57"/>
      <c r="L1159" s="67"/>
      <c r="M1159" s="57"/>
      <c r="N1159" s="67"/>
      <c r="O1159" s="57"/>
      <c r="P1159" s="57"/>
      <c r="Q1159" s="60"/>
    </row>
    <row r="1160" spans="2:31" ht="23.25" customHeight="1" x14ac:dyDescent="0.15">
      <c r="C1160" s="148"/>
      <c r="D1160" s="56"/>
      <c r="E1160" s="62"/>
      <c r="F1160" s="58"/>
      <c r="G1160" s="57"/>
      <c r="H1160" s="57"/>
      <c r="I1160" s="67"/>
      <c r="J1160" s="57"/>
      <c r="K1160" s="57"/>
      <c r="L1160" s="67"/>
      <c r="M1160" s="57"/>
      <c r="N1160" s="67"/>
      <c r="O1160" s="57"/>
      <c r="P1160" s="57"/>
      <c r="Q1160" s="60"/>
    </row>
    <row r="1161" spans="2:31" ht="23.25" customHeight="1" x14ac:dyDescent="0.15">
      <c r="C1161" s="148"/>
      <c r="D1161" s="56"/>
      <c r="E1161" s="62"/>
      <c r="F1161" s="58"/>
      <c r="G1161" s="57"/>
      <c r="H1161" s="57"/>
      <c r="I1161" s="67"/>
      <c r="J1161" s="57"/>
      <c r="K1161" s="57"/>
      <c r="L1161" s="67"/>
      <c r="M1161" s="57"/>
      <c r="N1161" s="67"/>
      <c r="O1161" s="57"/>
      <c r="P1161" s="57"/>
      <c r="Q1161" s="60"/>
    </row>
    <row r="1162" spans="2:31" ht="23.25" customHeight="1" x14ac:dyDescent="0.15">
      <c r="C1162" s="148"/>
      <c r="D1162" s="56"/>
      <c r="E1162" s="62"/>
      <c r="F1162" s="58"/>
      <c r="G1162" s="57"/>
      <c r="H1162" s="57"/>
      <c r="I1162" s="67"/>
      <c r="J1162" s="57"/>
      <c r="K1162" s="57"/>
      <c r="L1162" s="67"/>
      <c r="M1162" s="57"/>
      <c r="N1162" s="67"/>
      <c r="O1162" s="57"/>
      <c r="P1162" s="57"/>
      <c r="Q1162" s="60"/>
    </row>
    <row r="1163" spans="2:31" ht="23.25" customHeight="1" x14ac:dyDescent="0.15">
      <c r="C1163" s="148"/>
      <c r="D1163" s="56"/>
      <c r="E1163" s="62"/>
      <c r="F1163" s="58"/>
      <c r="G1163" s="57"/>
      <c r="H1163" s="57"/>
      <c r="I1163" s="67"/>
      <c r="J1163" s="57"/>
      <c r="K1163" s="57"/>
      <c r="L1163" s="67"/>
      <c r="M1163" s="57"/>
      <c r="N1163" s="67"/>
      <c r="O1163" s="57"/>
      <c r="P1163" s="57"/>
      <c r="Q1163" s="60"/>
    </row>
    <row r="1164" spans="2:31" ht="23.25" customHeight="1" x14ac:dyDescent="0.15">
      <c r="C1164" s="148"/>
      <c r="D1164" s="56"/>
      <c r="E1164" s="62"/>
      <c r="F1164" s="58"/>
      <c r="G1164" s="57"/>
      <c r="H1164" s="57"/>
      <c r="I1164" s="67"/>
      <c r="J1164" s="57"/>
      <c r="K1164" s="57"/>
      <c r="L1164" s="67"/>
      <c r="M1164" s="57"/>
      <c r="N1164" s="67"/>
      <c r="O1164" s="57"/>
      <c r="P1164" s="57"/>
      <c r="Q1164" s="60"/>
    </row>
    <row r="1165" spans="2:31" ht="23.25" customHeight="1" x14ac:dyDescent="0.15">
      <c r="C1165" s="148"/>
      <c r="D1165" s="56"/>
      <c r="E1165" s="62"/>
      <c r="F1165" s="58"/>
      <c r="G1165" s="57"/>
      <c r="H1165" s="57"/>
      <c r="I1165" s="67"/>
      <c r="J1165" s="57"/>
      <c r="K1165" s="57"/>
      <c r="L1165" s="67"/>
      <c r="M1165" s="57"/>
      <c r="N1165" s="67"/>
      <c r="O1165" s="57"/>
      <c r="P1165" s="57"/>
      <c r="Q1165" s="60"/>
    </row>
    <row r="1166" spans="2:31" ht="23.25" customHeight="1" x14ac:dyDescent="0.15">
      <c r="C1166" s="148"/>
      <c r="D1166" s="56"/>
      <c r="E1166" s="62"/>
      <c r="F1166" s="58"/>
      <c r="G1166" s="57"/>
      <c r="H1166" s="57"/>
      <c r="I1166" s="67"/>
      <c r="J1166" s="57"/>
      <c r="K1166" s="57"/>
      <c r="L1166" s="67"/>
      <c r="M1166" s="57"/>
      <c r="N1166" s="67"/>
      <c r="O1166" s="57"/>
      <c r="P1166" s="57"/>
      <c r="Q1166" s="60"/>
    </row>
    <row r="1167" spans="2:31" ht="23.25" customHeight="1" x14ac:dyDescent="0.15">
      <c r="C1167" s="148"/>
      <c r="D1167" s="56"/>
      <c r="E1167" s="62"/>
      <c r="F1167" s="58"/>
      <c r="G1167" s="57"/>
      <c r="H1167" s="57"/>
      <c r="I1167" s="67"/>
      <c r="J1167" s="57"/>
      <c r="K1167" s="57"/>
      <c r="L1167" s="67"/>
      <c r="M1167" s="57"/>
      <c r="N1167" s="67"/>
      <c r="O1167" s="57"/>
      <c r="P1167" s="57"/>
      <c r="Q1167" s="60"/>
    </row>
    <row r="1168" spans="2:31" ht="23.25" customHeight="1" x14ac:dyDescent="0.15">
      <c r="C1168" s="148"/>
      <c r="D1168" s="56"/>
      <c r="E1168" s="62"/>
      <c r="F1168" s="58"/>
      <c r="G1168" s="57"/>
      <c r="H1168" s="57"/>
      <c r="I1168" s="67"/>
      <c r="J1168" s="57"/>
      <c r="K1168" s="57"/>
      <c r="L1168" s="67"/>
      <c r="M1168" s="57"/>
      <c r="N1168" s="67"/>
      <c r="O1168" s="57"/>
      <c r="P1168" s="57"/>
      <c r="Q1168" s="60"/>
    </row>
    <row r="1169" spans="1:31" ht="23.25" customHeight="1" x14ac:dyDescent="0.15">
      <c r="C1169" s="148"/>
      <c r="D1169" s="56"/>
      <c r="E1169" s="62"/>
      <c r="F1169" s="58"/>
      <c r="G1169" s="57"/>
      <c r="H1169" s="57"/>
      <c r="I1169" s="67"/>
      <c r="J1169" s="57"/>
      <c r="K1169" s="57"/>
      <c r="L1169" s="67"/>
      <c r="M1169" s="57"/>
      <c r="N1169" s="67"/>
      <c r="O1169" s="57"/>
      <c r="P1169" s="57"/>
      <c r="Q1169" s="60"/>
    </row>
    <row r="1170" spans="1:31" ht="23.25" customHeight="1" x14ac:dyDescent="0.15">
      <c r="C1170" s="148"/>
      <c r="D1170" s="56"/>
      <c r="E1170" s="62"/>
      <c r="F1170" s="58"/>
      <c r="G1170" s="57"/>
      <c r="H1170" s="57"/>
      <c r="I1170" s="67"/>
      <c r="J1170" s="57"/>
      <c r="K1170" s="57"/>
      <c r="L1170" s="67"/>
      <c r="M1170" s="57"/>
      <c r="N1170" s="67"/>
      <c r="O1170" s="57"/>
      <c r="P1170" s="57"/>
      <c r="Q1170" s="60"/>
    </row>
    <row r="1171" spans="1:31" ht="23.25" customHeight="1" x14ac:dyDescent="0.15">
      <c r="C1171" s="148"/>
      <c r="D1171" s="56"/>
      <c r="E1171" s="62"/>
      <c r="F1171" s="58"/>
      <c r="G1171" s="57"/>
      <c r="H1171" s="57"/>
      <c r="I1171" s="67"/>
      <c r="J1171" s="57"/>
      <c r="K1171" s="57"/>
      <c r="L1171" s="67"/>
      <c r="M1171" s="57"/>
      <c r="N1171" s="67"/>
      <c r="O1171" s="57"/>
      <c r="P1171" s="57"/>
      <c r="Q1171" s="60"/>
    </row>
    <row r="1172" spans="1:31" ht="23.25" customHeight="1" x14ac:dyDescent="0.15">
      <c r="C1172" s="148"/>
      <c r="D1172" s="56"/>
      <c r="E1172" s="62"/>
      <c r="F1172" s="58"/>
      <c r="G1172" s="57"/>
      <c r="H1172" s="57"/>
      <c r="I1172" s="67"/>
      <c r="J1172" s="57"/>
      <c r="K1172" s="57"/>
      <c r="L1172" s="67"/>
      <c r="M1172" s="57"/>
      <c r="N1172" s="67"/>
      <c r="O1172" s="57"/>
      <c r="P1172" s="57"/>
      <c r="Q1172" s="60"/>
    </row>
    <row r="1173" spans="1:31" ht="23.25" customHeight="1" x14ac:dyDescent="0.15">
      <c r="C1173" s="148"/>
      <c r="D1173" s="56"/>
      <c r="E1173" s="62"/>
      <c r="F1173" s="58"/>
      <c r="G1173" s="57"/>
      <c r="H1173" s="57"/>
      <c r="I1173" s="67"/>
      <c r="J1173" s="57"/>
      <c r="K1173" s="57"/>
      <c r="L1173" s="67"/>
      <c r="M1173" s="57"/>
      <c r="N1173" s="67"/>
      <c r="O1173" s="57"/>
      <c r="P1173" s="57"/>
      <c r="Q1173" s="60"/>
    </row>
    <row r="1174" spans="1:31" ht="23.25" customHeight="1" x14ac:dyDescent="0.15">
      <c r="C1174" s="148"/>
      <c r="D1174" s="56"/>
      <c r="E1174" s="62"/>
      <c r="F1174" s="58"/>
      <c r="G1174" s="57"/>
      <c r="H1174" s="57"/>
      <c r="I1174" s="67"/>
      <c r="J1174" s="57"/>
      <c r="K1174" s="57"/>
      <c r="L1174" s="67"/>
      <c r="M1174" s="57"/>
      <c r="N1174" s="67"/>
      <c r="O1174" s="57"/>
      <c r="P1174" s="57"/>
      <c r="Q1174" s="60"/>
    </row>
    <row r="1175" spans="1:31" ht="23.25" customHeight="1" x14ac:dyDescent="0.15">
      <c r="C1175" s="148"/>
      <c r="D1175" s="93"/>
      <c r="E1175" s="94"/>
      <c r="F1175" s="95"/>
      <c r="G1175" s="96"/>
      <c r="H1175" s="96"/>
      <c r="I1175" s="97"/>
      <c r="J1175" s="96"/>
      <c r="K1175" s="96"/>
      <c r="L1175" s="97"/>
      <c r="M1175" s="96"/>
      <c r="N1175" s="97"/>
      <c r="O1175" s="96"/>
      <c r="P1175" s="96"/>
      <c r="Q1175" s="98"/>
    </row>
    <row r="1176" spans="1:31" ht="20.45" customHeight="1" x14ac:dyDescent="0.15">
      <c r="A1176" s="2"/>
      <c r="B1176" s="9" t="s">
        <v>2192</v>
      </c>
      <c r="C1176" s="80"/>
      <c r="D1176" s="258" t="s">
        <v>2254</v>
      </c>
      <c r="E1176" s="259"/>
      <c r="F1176" s="259"/>
      <c r="G1176" s="259"/>
      <c r="H1176" s="259"/>
      <c r="I1176" s="259"/>
      <c r="J1176" s="259"/>
      <c r="K1176" s="259"/>
      <c r="L1176" s="259"/>
      <c r="M1176" s="259"/>
      <c r="N1176" s="259"/>
      <c r="O1176" s="259"/>
      <c r="P1176" s="259"/>
      <c r="Q1176" s="260"/>
    </row>
    <row r="1177" spans="1:31" ht="23.25" customHeight="1" x14ac:dyDescent="0.15">
      <c r="A1177" s="9" t="s">
        <v>1145</v>
      </c>
      <c r="B1177" s="9" t="s">
        <v>2293</v>
      </c>
      <c r="C1177" s="148" t="s">
        <v>1146</v>
      </c>
      <c r="D1177" s="119" t="s">
        <v>1672</v>
      </c>
      <c r="E1177" s="141"/>
      <c r="F1177" s="90"/>
      <c r="G1177" s="91"/>
      <c r="H1177" s="91"/>
      <c r="I1177" s="91"/>
      <c r="J1177" s="91"/>
      <c r="K1177" s="91"/>
      <c r="L1177" s="91"/>
      <c r="M1177" s="91"/>
      <c r="N1177" s="91"/>
      <c r="O1177" s="91"/>
      <c r="P1177" s="91"/>
      <c r="Q1177" s="92"/>
    </row>
    <row r="1178" spans="1:31" ht="23.25" customHeight="1" x14ac:dyDescent="0.15">
      <c r="A1178" s="9" t="s">
        <v>925</v>
      </c>
      <c r="B1178" s="9" t="s">
        <v>1147</v>
      </c>
      <c r="C1178" s="148" t="s">
        <v>689</v>
      </c>
      <c r="D1178" s="56" t="s">
        <v>70</v>
      </c>
      <c r="E1178" s="62" t="s">
        <v>690</v>
      </c>
      <c r="F1178" s="58" t="s">
        <v>678</v>
      </c>
      <c r="G1178" s="57">
        <v>0.2</v>
      </c>
      <c r="H1178" s="57">
        <v>0</v>
      </c>
      <c r="I1178" s="57" t="s">
        <v>2193</v>
      </c>
      <c r="J1178" s="57">
        <v>0.2</v>
      </c>
      <c r="K1178" s="57">
        <v>169804</v>
      </c>
      <c r="L1178" s="57">
        <v>33960.800000000003</v>
      </c>
      <c r="M1178" s="57">
        <v>0</v>
      </c>
      <c r="N1178" s="57" t="s">
        <v>2193</v>
      </c>
      <c r="O1178" s="57">
        <v>169804</v>
      </c>
      <c r="P1178" s="57">
        <v>33960.800000000003</v>
      </c>
      <c r="Q1178" s="60"/>
      <c r="AE1178" s="2">
        <v>33960.800000000003</v>
      </c>
    </row>
    <row r="1179" spans="1:31" ht="23.25" customHeight="1" x14ac:dyDescent="0.15">
      <c r="B1179" s="9" t="s">
        <v>1646</v>
      </c>
      <c r="C1179" s="148"/>
      <c r="D1179" s="56" t="s">
        <v>1647</v>
      </c>
      <c r="E1179" s="62"/>
      <c r="F1179" s="58"/>
      <c r="G1179" s="57"/>
      <c r="H1179" s="57"/>
      <c r="I1179" s="57">
        <v>0</v>
      </c>
      <c r="J1179" s="57"/>
      <c r="K1179" s="57"/>
      <c r="L1179" s="57">
        <v>33960</v>
      </c>
      <c r="M1179" s="57"/>
      <c r="N1179" s="57">
        <v>0</v>
      </c>
      <c r="O1179" s="57" t="s">
        <v>2193</v>
      </c>
      <c r="P1179" s="57">
        <v>33960</v>
      </c>
      <c r="Q1179" s="60"/>
      <c r="AE1179" s="2">
        <v>33960</v>
      </c>
    </row>
    <row r="1180" spans="1:31" ht="23.25" customHeight="1" x14ac:dyDescent="0.15">
      <c r="C1180" s="148"/>
      <c r="D1180" s="56"/>
      <c r="E1180" s="62"/>
      <c r="F1180" s="58"/>
      <c r="G1180" s="57"/>
      <c r="H1180" s="57"/>
      <c r="I1180" s="57"/>
      <c r="J1180" s="57"/>
      <c r="K1180" s="57"/>
      <c r="L1180" s="57"/>
      <c r="M1180" s="57"/>
      <c r="N1180" s="57"/>
      <c r="O1180" s="57"/>
      <c r="P1180" s="57"/>
      <c r="Q1180" s="60"/>
    </row>
    <row r="1181" spans="1:31" ht="23.25" customHeight="1" x14ac:dyDescent="0.15">
      <c r="A1181" s="9" t="s">
        <v>1151</v>
      </c>
      <c r="B1181" s="9" t="s">
        <v>2293</v>
      </c>
      <c r="C1181" s="148" t="s">
        <v>1152</v>
      </c>
      <c r="D1181" s="56" t="s">
        <v>1676</v>
      </c>
      <c r="E1181" s="62"/>
      <c r="F1181" s="58"/>
      <c r="G1181" s="57"/>
      <c r="H1181" s="57"/>
      <c r="I1181" s="57"/>
      <c r="J1181" s="57"/>
      <c r="K1181" s="57"/>
      <c r="L1181" s="57"/>
      <c r="M1181" s="57"/>
      <c r="N1181" s="57"/>
      <c r="O1181" s="57"/>
      <c r="P1181" s="57"/>
      <c r="Q1181" s="60"/>
    </row>
    <row r="1182" spans="1:31" ht="23.25" customHeight="1" x14ac:dyDescent="0.15">
      <c r="A1182" s="9" t="s">
        <v>925</v>
      </c>
      <c r="B1182" s="9" t="s">
        <v>1153</v>
      </c>
      <c r="C1182" s="148" t="s">
        <v>689</v>
      </c>
      <c r="D1182" s="56" t="s">
        <v>70</v>
      </c>
      <c r="E1182" s="62" t="s">
        <v>690</v>
      </c>
      <c r="F1182" s="58" t="s">
        <v>678</v>
      </c>
      <c r="G1182" s="57">
        <v>0.11</v>
      </c>
      <c r="H1182" s="57">
        <v>0</v>
      </c>
      <c r="I1182" s="57" t="s">
        <v>2193</v>
      </c>
      <c r="J1182" s="57">
        <v>0.11</v>
      </c>
      <c r="K1182" s="57">
        <v>169804</v>
      </c>
      <c r="L1182" s="57">
        <v>18678.400000000001</v>
      </c>
      <c r="M1182" s="57">
        <v>0</v>
      </c>
      <c r="N1182" s="57" t="s">
        <v>2193</v>
      </c>
      <c r="O1182" s="57">
        <v>169804</v>
      </c>
      <c r="P1182" s="57">
        <v>18678.400000000001</v>
      </c>
      <c r="Q1182" s="60"/>
      <c r="AE1182" s="2">
        <v>18678.400000000001</v>
      </c>
    </row>
    <row r="1183" spans="1:31" ht="23.25" customHeight="1" x14ac:dyDescent="0.15">
      <c r="B1183" s="9" t="s">
        <v>1646</v>
      </c>
      <c r="C1183" s="148"/>
      <c r="D1183" s="56" t="s">
        <v>1647</v>
      </c>
      <c r="E1183" s="62"/>
      <c r="F1183" s="58"/>
      <c r="G1183" s="57"/>
      <c r="H1183" s="57"/>
      <c r="I1183" s="57">
        <v>0</v>
      </c>
      <c r="J1183" s="57"/>
      <c r="K1183" s="57"/>
      <c r="L1183" s="57">
        <v>18678</v>
      </c>
      <c r="M1183" s="57"/>
      <c r="N1183" s="57">
        <v>0</v>
      </c>
      <c r="O1183" s="57" t="s">
        <v>2193</v>
      </c>
      <c r="P1183" s="57">
        <v>18678</v>
      </c>
      <c r="Q1183" s="60"/>
      <c r="AE1183" s="2">
        <v>18678</v>
      </c>
    </row>
    <row r="1184" spans="1:31" ht="23.25" customHeight="1" x14ac:dyDescent="0.15">
      <c r="C1184" s="148"/>
      <c r="D1184" s="56"/>
      <c r="E1184" s="62"/>
      <c r="F1184" s="58"/>
      <c r="G1184" s="57"/>
      <c r="H1184" s="57"/>
      <c r="I1184" s="57"/>
      <c r="J1184" s="57"/>
      <c r="K1184" s="57"/>
      <c r="L1184" s="57"/>
      <c r="M1184" s="57"/>
      <c r="N1184" s="57"/>
      <c r="O1184" s="57"/>
      <c r="P1184" s="57"/>
      <c r="Q1184" s="60"/>
    </row>
    <row r="1185" spans="1:31" ht="23.25" customHeight="1" x14ac:dyDescent="0.15">
      <c r="A1185" s="9" t="s">
        <v>1155</v>
      </c>
      <c r="B1185" s="9" t="s">
        <v>2293</v>
      </c>
      <c r="C1185" s="148" t="s">
        <v>1156</v>
      </c>
      <c r="D1185" s="56" t="s">
        <v>1679</v>
      </c>
      <c r="E1185" s="62"/>
      <c r="F1185" s="58"/>
      <c r="G1185" s="57"/>
      <c r="H1185" s="57"/>
      <c r="I1185" s="57"/>
      <c r="J1185" s="57"/>
      <c r="K1185" s="57"/>
      <c r="L1185" s="57"/>
      <c r="M1185" s="57"/>
      <c r="N1185" s="57"/>
      <c r="O1185" s="57"/>
      <c r="P1185" s="57"/>
      <c r="Q1185" s="60"/>
    </row>
    <row r="1186" spans="1:31" ht="23.25" customHeight="1" x14ac:dyDescent="0.15">
      <c r="A1186" s="9" t="s">
        <v>1145</v>
      </c>
      <c r="B1186" s="9" t="s">
        <v>1157</v>
      </c>
      <c r="C1186" s="148" t="s">
        <v>1146</v>
      </c>
      <c r="D1186" s="56" t="s">
        <v>1148</v>
      </c>
      <c r="E1186" s="62" t="s">
        <v>1149</v>
      </c>
      <c r="F1186" s="58" t="s">
        <v>1150</v>
      </c>
      <c r="G1186" s="57">
        <v>0.1</v>
      </c>
      <c r="H1186" s="57">
        <v>0</v>
      </c>
      <c r="I1186" s="57" t="s">
        <v>2193</v>
      </c>
      <c r="J1186" s="57">
        <v>0.1</v>
      </c>
      <c r="K1186" s="57">
        <v>33960</v>
      </c>
      <c r="L1186" s="57">
        <v>3396</v>
      </c>
      <c r="M1186" s="57">
        <v>0</v>
      </c>
      <c r="N1186" s="57" t="s">
        <v>2193</v>
      </c>
      <c r="O1186" s="57">
        <v>33960</v>
      </c>
      <c r="P1186" s="57">
        <v>3396</v>
      </c>
      <c r="Q1186" s="60" t="s">
        <v>1147</v>
      </c>
      <c r="R1186" s="2" t="s">
        <v>1648</v>
      </c>
    </row>
    <row r="1187" spans="1:31" ht="23.25" customHeight="1" x14ac:dyDescent="0.15">
      <c r="A1187" s="9" t="s">
        <v>914</v>
      </c>
      <c r="B1187" s="9" t="s">
        <v>1157</v>
      </c>
      <c r="C1187" s="148" t="s">
        <v>665</v>
      </c>
      <c r="D1187" s="56" t="s">
        <v>666</v>
      </c>
      <c r="E1187" s="62" t="s">
        <v>667</v>
      </c>
      <c r="F1187" s="58" t="s">
        <v>571</v>
      </c>
      <c r="G1187" s="57">
        <v>0.9</v>
      </c>
      <c r="H1187" s="57">
        <v>430</v>
      </c>
      <c r="I1187" s="57">
        <v>387</v>
      </c>
      <c r="J1187" s="57">
        <v>0.9</v>
      </c>
      <c r="K1187" s="57">
        <v>1275</v>
      </c>
      <c r="L1187" s="57">
        <v>1147.5</v>
      </c>
      <c r="M1187" s="57">
        <v>589</v>
      </c>
      <c r="N1187" s="57">
        <v>530.1</v>
      </c>
      <c r="O1187" s="57">
        <v>2294</v>
      </c>
      <c r="P1187" s="57">
        <v>2064.6</v>
      </c>
      <c r="Q1187" s="60" t="s">
        <v>2231</v>
      </c>
      <c r="R1187" s="2" t="s">
        <v>1648</v>
      </c>
    </row>
    <row r="1188" spans="1:31" ht="23.25" customHeight="1" x14ac:dyDescent="0.15">
      <c r="B1188" s="9" t="s">
        <v>1646</v>
      </c>
      <c r="C1188" s="148"/>
      <c r="D1188" s="56" t="s">
        <v>1647</v>
      </c>
      <c r="E1188" s="62"/>
      <c r="F1188" s="58"/>
      <c r="G1188" s="57"/>
      <c r="H1188" s="57"/>
      <c r="I1188" s="57">
        <v>381</v>
      </c>
      <c r="J1188" s="57"/>
      <c r="K1188" s="57"/>
      <c r="L1188" s="57">
        <v>724</v>
      </c>
      <c r="M1188" s="57"/>
      <c r="N1188" s="57">
        <v>367</v>
      </c>
      <c r="O1188" s="57" t="s">
        <v>2193</v>
      </c>
      <c r="P1188" s="57">
        <v>1472</v>
      </c>
      <c r="Q1188" s="60"/>
      <c r="S1188" s="2" t="s">
        <v>2294</v>
      </c>
      <c r="AE1188" s="2">
        <v>0</v>
      </c>
    </row>
    <row r="1189" spans="1:31" ht="23.25" customHeight="1" x14ac:dyDescent="0.15">
      <c r="C1189" s="148"/>
      <c r="D1189" s="56"/>
      <c r="E1189" s="62"/>
      <c r="F1189" s="58"/>
      <c r="G1189" s="57"/>
      <c r="H1189" s="57"/>
      <c r="I1189" s="57"/>
      <c r="J1189" s="57"/>
      <c r="K1189" s="57"/>
      <c r="L1189" s="57"/>
      <c r="M1189" s="57"/>
      <c r="N1189" s="57"/>
      <c r="O1189" s="57"/>
      <c r="P1189" s="57"/>
      <c r="Q1189" s="60"/>
    </row>
    <row r="1190" spans="1:31" ht="23.25" customHeight="1" x14ac:dyDescent="0.15">
      <c r="A1190" s="9" t="s">
        <v>1160</v>
      </c>
      <c r="B1190" s="9" t="s">
        <v>2293</v>
      </c>
      <c r="C1190" s="148" t="s">
        <v>1161</v>
      </c>
      <c r="D1190" s="56" t="s">
        <v>1682</v>
      </c>
      <c r="E1190" s="62"/>
      <c r="F1190" s="58"/>
      <c r="G1190" s="57"/>
      <c r="H1190" s="57"/>
      <c r="I1190" s="57"/>
      <c r="J1190" s="57"/>
      <c r="K1190" s="57"/>
      <c r="L1190" s="57"/>
      <c r="M1190" s="57"/>
      <c r="N1190" s="57"/>
      <c r="O1190" s="57"/>
      <c r="P1190" s="57"/>
      <c r="Q1190" s="60"/>
    </row>
    <row r="1191" spans="1:31" ht="23.25" customHeight="1" x14ac:dyDescent="0.15">
      <c r="A1191" s="9" t="s">
        <v>1151</v>
      </c>
      <c r="B1191" s="9" t="s">
        <v>1162</v>
      </c>
      <c r="C1191" s="148" t="s">
        <v>1152</v>
      </c>
      <c r="D1191" s="56" t="s">
        <v>1154</v>
      </c>
      <c r="E1191" s="62" t="s">
        <v>1149</v>
      </c>
      <c r="F1191" s="58" t="s">
        <v>1150</v>
      </c>
      <c r="G1191" s="57">
        <v>0.1</v>
      </c>
      <c r="H1191" s="57">
        <v>0</v>
      </c>
      <c r="I1191" s="57" t="s">
        <v>2193</v>
      </c>
      <c r="J1191" s="57">
        <v>0.1</v>
      </c>
      <c r="K1191" s="57">
        <v>18678</v>
      </c>
      <c r="L1191" s="57">
        <v>1867.8</v>
      </c>
      <c r="M1191" s="57">
        <v>0</v>
      </c>
      <c r="N1191" s="57" t="s">
        <v>2193</v>
      </c>
      <c r="O1191" s="57">
        <v>18678</v>
      </c>
      <c r="P1191" s="57">
        <v>1867.8</v>
      </c>
      <c r="Q1191" s="60" t="s">
        <v>1153</v>
      </c>
      <c r="R1191" s="2" t="s">
        <v>1648</v>
      </c>
    </row>
    <row r="1192" spans="1:31" ht="23.25" customHeight="1" x14ac:dyDescent="0.15">
      <c r="A1192" s="9" t="s">
        <v>916</v>
      </c>
      <c r="B1192" s="9" t="s">
        <v>1162</v>
      </c>
      <c r="C1192" s="148" t="s">
        <v>670</v>
      </c>
      <c r="D1192" s="56" t="s">
        <v>671</v>
      </c>
      <c r="E1192" s="62" t="s">
        <v>667</v>
      </c>
      <c r="F1192" s="58" t="s">
        <v>571</v>
      </c>
      <c r="G1192" s="57">
        <v>0.9</v>
      </c>
      <c r="H1192" s="57">
        <v>430</v>
      </c>
      <c r="I1192" s="57">
        <v>387</v>
      </c>
      <c r="J1192" s="57">
        <v>0.9</v>
      </c>
      <c r="K1192" s="57">
        <v>1275</v>
      </c>
      <c r="L1192" s="57">
        <v>1147.5</v>
      </c>
      <c r="M1192" s="57">
        <v>589</v>
      </c>
      <c r="N1192" s="57">
        <v>530.1</v>
      </c>
      <c r="O1192" s="57">
        <v>2294</v>
      </c>
      <c r="P1192" s="57">
        <v>2064.6</v>
      </c>
      <c r="Q1192" s="60" t="s">
        <v>2231</v>
      </c>
      <c r="R1192" s="2" t="s">
        <v>1648</v>
      </c>
    </row>
    <row r="1193" spans="1:31" ht="23.25" customHeight="1" x14ac:dyDescent="0.15">
      <c r="B1193" s="9" t="s">
        <v>1646</v>
      </c>
      <c r="C1193" s="148"/>
      <c r="D1193" s="56" t="s">
        <v>1647</v>
      </c>
      <c r="E1193" s="62"/>
      <c r="F1193" s="58"/>
      <c r="G1193" s="57"/>
      <c r="H1193" s="57"/>
      <c r="I1193" s="57">
        <v>273</v>
      </c>
      <c r="J1193" s="57"/>
      <c r="K1193" s="57"/>
      <c r="L1193" s="57">
        <v>521</v>
      </c>
      <c r="M1193" s="57"/>
      <c r="N1193" s="57">
        <v>264</v>
      </c>
      <c r="O1193" s="57" t="s">
        <v>2193</v>
      </c>
      <c r="P1193" s="57">
        <v>1058</v>
      </c>
      <c r="Q1193" s="60"/>
      <c r="S1193" s="2" t="s">
        <v>2295</v>
      </c>
      <c r="AE1193" s="2">
        <v>0</v>
      </c>
    </row>
    <row r="1194" spans="1:31" ht="23.25" customHeight="1" x14ac:dyDescent="0.15">
      <c r="C1194" s="148"/>
      <c r="D1194" s="56"/>
      <c r="E1194" s="62"/>
      <c r="F1194" s="58"/>
      <c r="G1194" s="57"/>
      <c r="H1194" s="57"/>
      <c r="I1194" s="57"/>
      <c r="J1194" s="57"/>
      <c r="K1194" s="57"/>
      <c r="L1194" s="57"/>
      <c r="M1194" s="57"/>
      <c r="N1194" s="57"/>
      <c r="O1194" s="57"/>
      <c r="P1194" s="57"/>
      <c r="Q1194" s="60"/>
    </row>
    <row r="1195" spans="1:31" ht="23.25" customHeight="1" x14ac:dyDescent="0.15">
      <c r="A1195" s="9" t="s">
        <v>1164</v>
      </c>
      <c r="B1195" s="9" t="s">
        <v>2293</v>
      </c>
      <c r="C1195" s="148" t="s">
        <v>1165</v>
      </c>
      <c r="D1195" s="56" t="s">
        <v>1685</v>
      </c>
      <c r="E1195" s="62"/>
      <c r="F1195" s="58"/>
      <c r="G1195" s="57"/>
      <c r="H1195" s="57"/>
      <c r="I1195" s="57"/>
      <c r="J1195" s="57"/>
      <c r="K1195" s="57"/>
      <c r="L1195" s="57"/>
      <c r="M1195" s="57"/>
      <c r="N1195" s="57"/>
      <c r="O1195" s="57"/>
      <c r="P1195" s="57"/>
      <c r="Q1195" s="60"/>
    </row>
    <row r="1196" spans="1:31" ht="23.25" customHeight="1" x14ac:dyDescent="0.15">
      <c r="A1196" s="9" t="s">
        <v>925</v>
      </c>
      <c r="B1196" s="9" t="s">
        <v>1166</v>
      </c>
      <c r="C1196" s="148" t="s">
        <v>689</v>
      </c>
      <c r="D1196" s="56" t="s">
        <v>70</v>
      </c>
      <c r="E1196" s="62" t="s">
        <v>690</v>
      </c>
      <c r="F1196" s="58" t="s">
        <v>678</v>
      </c>
      <c r="G1196" s="57">
        <v>0.2</v>
      </c>
      <c r="H1196" s="57">
        <v>0</v>
      </c>
      <c r="I1196" s="57" t="s">
        <v>2193</v>
      </c>
      <c r="J1196" s="57">
        <v>0.2</v>
      </c>
      <c r="K1196" s="57">
        <v>169804</v>
      </c>
      <c r="L1196" s="57">
        <v>33960.800000000003</v>
      </c>
      <c r="M1196" s="57">
        <v>0</v>
      </c>
      <c r="N1196" s="57" t="s">
        <v>2193</v>
      </c>
      <c r="O1196" s="57">
        <v>169804</v>
      </c>
      <c r="P1196" s="57">
        <v>33960.800000000003</v>
      </c>
      <c r="Q1196" s="60"/>
      <c r="AE1196" s="2">
        <v>33960.800000000003</v>
      </c>
    </row>
    <row r="1197" spans="1:31" ht="23.25" customHeight="1" x14ac:dyDescent="0.15">
      <c r="B1197" s="9" t="s">
        <v>1646</v>
      </c>
      <c r="C1197" s="148"/>
      <c r="D1197" s="56" t="s">
        <v>1647</v>
      </c>
      <c r="E1197" s="62"/>
      <c r="F1197" s="58"/>
      <c r="G1197" s="57"/>
      <c r="H1197" s="57"/>
      <c r="I1197" s="57">
        <v>0</v>
      </c>
      <c r="J1197" s="57"/>
      <c r="K1197" s="57"/>
      <c r="L1197" s="57">
        <v>33960</v>
      </c>
      <c r="M1197" s="57"/>
      <c r="N1197" s="57">
        <v>0</v>
      </c>
      <c r="O1197" s="57" t="s">
        <v>2193</v>
      </c>
      <c r="P1197" s="57">
        <v>33960</v>
      </c>
      <c r="Q1197" s="60"/>
      <c r="AE1197" s="2">
        <v>33960</v>
      </c>
    </row>
    <row r="1198" spans="1:31" ht="23.25" customHeight="1" x14ac:dyDescent="0.15">
      <c r="C1198" s="148"/>
      <c r="D1198" s="56"/>
      <c r="E1198" s="62"/>
      <c r="F1198" s="58"/>
      <c r="G1198" s="57"/>
      <c r="H1198" s="57"/>
      <c r="I1198" s="57"/>
      <c r="J1198" s="57"/>
      <c r="K1198" s="57"/>
      <c r="L1198" s="57"/>
      <c r="M1198" s="57"/>
      <c r="N1198" s="57"/>
      <c r="O1198" s="57"/>
      <c r="P1198" s="57"/>
      <c r="Q1198" s="60"/>
    </row>
    <row r="1199" spans="1:31" ht="23.25" customHeight="1" x14ac:dyDescent="0.15">
      <c r="A1199" s="9" t="s">
        <v>1169</v>
      </c>
      <c r="B1199" s="9" t="s">
        <v>2293</v>
      </c>
      <c r="C1199" s="148" t="s">
        <v>1170</v>
      </c>
      <c r="D1199" s="56" t="s">
        <v>1688</v>
      </c>
      <c r="E1199" s="62"/>
      <c r="F1199" s="58"/>
      <c r="G1199" s="57"/>
      <c r="H1199" s="57"/>
      <c r="I1199" s="57"/>
      <c r="J1199" s="57"/>
      <c r="K1199" s="57"/>
      <c r="L1199" s="57"/>
      <c r="M1199" s="57"/>
      <c r="N1199" s="57"/>
      <c r="O1199" s="57"/>
      <c r="P1199" s="57"/>
      <c r="Q1199" s="60"/>
    </row>
    <row r="1200" spans="1:31" ht="23.25" customHeight="1" x14ac:dyDescent="0.15">
      <c r="A1200" s="9" t="s">
        <v>863</v>
      </c>
      <c r="B1200" s="9" t="s">
        <v>1171</v>
      </c>
      <c r="C1200" s="148" t="s">
        <v>568</v>
      </c>
      <c r="D1200" s="56" t="s">
        <v>569</v>
      </c>
      <c r="E1200" s="62" t="s">
        <v>570</v>
      </c>
      <c r="F1200" s="58" t="s">
        <v>571</v>
      </c>
      <c r="G1200" s="57">
        <v>1.1000000000000001</v>
      </c>
      <c r="H1200" s="57">
        <v>30000</v>
      </c>
      <c r="I1200" s="57">
        <v>33000</v>
      </c>
      <c r="J1200" s="57">
        <v>1.1000000000000001</v>
      </c>
      <c r="K1200" s="57">
        <v>0</v>
      </c>
      <c r="L1200" s="57" t="s">
        <v>2193</v>
      </c>
      <c r="M1200" s="57">
        <v>0</v>
      </c>
      <c r="N1200" s="57" t="s">
        <v>2193</v>
      </c>
      <c r="O1200" s="57">
        <v>30000</v>
      </c>
      <c r="P1200" s="57">
        <v>33000</v>
      </c>
      <c r="Q1200" s="60"/>
    </row>
    <row r="1201" spans="1:31" ht="23.25" customHeight="1" x14ac:dyDescent="0.15">
      <c r="A1201" s="9" t="s">
        <v>925</v>
      </c>
      <c r="B1201" s="9" t="s">
        <v>1171</v>
      </c>
      <c r="C1201" s="148" t="s">
        <v>689</v>
      </c>
      <c r="D1201" s="56" t="s">
        <v>70</v>
      </c>
      <c r="E1201" s="62" t="s">
        <v>690</v>
      </c>
      <c r="F1201" s="58" t="s">
        <v>678</v>
      </c>
      <c r="G1201" s="57">
        <v>1.7999999999999999E-2</v>
      </c>
      <c r="H1201" s="57">
        <v>0</v>
      </c>
      <c r="I1201" s="57" t="s">
        <v>2193</v>
      </c>
      <c r="J1201" s="57">
        <v>1.7999999999999999E-2</v>
      </c>
      <c r="K1201" s="57">
        <v>169804</v>
      </c>
      <c r="L1201" s="57">
        <v>3056.4</v>
      </c>
      <c r="M1201" s="57">
        <v>0</v>
      </c>
      <c r="N1201" s="57" t="s">
        <v>2193</v>
      </c>
      <c r="O1201" s="57">
        <v>169804</v>
      </c>
      <c r="P1201" s="57">
        <v>3056.4</v>
      </c>
      <c r="Q1201" s="60"/>
      <c r="AE1201" s="2">
        <v>3056.4</v>
      </c>
    </row>
    <row r="1202" spans="1:31" ht="23.25" customHeight="1" x14ac:dyDescent="0.15">
      <c r="A1202" s="9" t="s">
        <v>1649</v>
      </c>
      <c r="B1202" s="9" t="s">
        <v>1171</v>
      </c>
      <c r="C1202" s="148" t="s">
        <v>1650</v>
      </c>
      <c r="D1202" s="56" t="s">
        <v>1651</v>
      </c>
      <c r="E1202" s="62" t="s">
        <v>1652</v>
      </c>
      <c r="F1202" s="58" t="s">
        <v>616</v>
      </c>
      <c r="G1202" s="57">
        <v>1</v>
      </c>
      <c r="H1202" s="57">
        <v>91.599999999999909</v>
      </c>
      <c r="I1202" s="57">
        <v>91.599999999999909</v>
      </c>
      <c r="J1202" s="57">
        <v>1</v>
      </c>
      <c r="K1202" s="57"/>
      <c r="L1202" s="57" t="s">
        <v>2193</v>
      </c>
      <c r="M1202" s="57"/>
      <c r="N1202" s="57" t="s">
        <v>2193</v>
      </c>
      <c r="O1202" s="57">
        <v>91.599999999999909</v>
      </c>
      <c r="P1202" s="57">
        <v>91.599999999999909</v>
      </c>
      <c r="Q1202" s="60"/>
    </row>
    <row r="1203" spans="1:31" ht="23.25" customHeight="1" x14ac:dyDescent="0.15">
      <c r="B1203" s="9" t="s">
        <v>1646</v>
      </c>
      <c r="C1203" s="148"/>
      <c r="D1203" s="56" t="s">
        <v>1647</v>
      </c>
      <c r="E1203" s="62"/>
      <c r="F1203" s="58"/>
      <c r="G1203" s="57"/>
      <c r="H1203" s="57"/>
      <c r="I1203" s="57">
        <v>33091</v>
      </c>
      <c r="J1203" s="57"/>
      <c r="K1203" s="57"/>
      <c r="L1203" s="57">
        <v>3056</v>
      </c>
      <c r="M1203" s="57"/>
      <c r="N1203" s="57">
        <v>0</v>
      </c>
      <c r="O1203" s="57" t="s">
        <v>2193</v>
      </c>
      <c r="P1203" s="57">
        <v>36147</v>
      </c>
      <c r="Q1203" s="60"/>
      <c r="AC1203" s="2">
        <v>91.6</v>
      </c>
      <c r="AD1203" s="2">
        <v>3056</v>
      </c>
      <c r="AE1203" s="2">
        <v>3056</v>
      </c>
    </row>
    <row r="1204" spans="1:31" ht="23.25" customHeight="1" x14ac:dyDescent="0.15">
      <c r="C1204" s="148"/>
      <c r="D1204" s="56"/>
      <c r="E1204" s="62"/>
      <c r="F1204" s="58"/>
      <c r="G1204" s="57"/>
      <c r="H1204" s="57"/>
      <c r="I1204" s="57"/>
      <c r="J1204" s="57"/>
      <c r="K1204" s="57"/>
      <c r="L1204" s="57"/>
      <c r="M1204" s="57"/>
      <c r="N1204" s="57"/>
      <c r="O1204" s="57"/>
      <c r="P1204" s="57"/>
      <c r="Q1204" s="60"/>
    </row>
    <row r="1205" spans="1:31" ht="23.25" customHeight="1" x14ac:dyDescent="0.15">
      <c r="A1205" s="9" t="s">
        <v>2195</v>
      </c>
      <c r="B1205" s="9" t="s">
        <v>2293</v>
      </c>
      <c r="C1205" s="148" t="s">
        <v>2196</v>
      </c>
      <c r="D1205" s="56" t="s">
        <v>2296</v>
      </c>
      <c r="E1205" s="62"/>
      <c r="F1205" s="58"/>
      <c r="G1205" s="57"/>
      <c r="H1205" s="57"/>
      <c r="I1205" s="57"/>
      <c r="J1205" s="57"/>
      <c r="K1205" s="57"/>
      <c r="L1205" s="57"/>
      <c r="M1205" s="57"/>
      <c r="N1205" s="57"/>
      <c r="O1205" s="57"/>
      <c r="P1205" s="57"/>
      <c r="Q1205" s="60"/>
    </row>
    <row r="1206" spans="1:31" ht="23.25" customHeight="1" x14ac:dyDescent="0.15">
      <c r="A1206" s="9" t="s">
        <v>805</v>
      </c>
      <c r="B1206" s="9" t="s">
        <v>1176</v>
      </c>
      <c r="C1206" s="148" t="s">
        <v>391</v>
      </c>
      <c r="D1206" s="56" t="s">
        <v>387</v>
      </c>
      <c r="E1206" s="62" t="s">
        <v>392</v>
      </c>
      <c r="F1206" s="58" t="s">
        <v>132</v>
      </c>
      <c r="G1206" s="57">
        <v>2</v>
      </c>
      <c r="H1206" s="57">
        <v>1045</v>
      </c>
      <c r="I1206" s="57">
        <v>2090</v>
      </c>
      <c r="J1206" s="57">
        <v>2</v>
      </c>
      <c r="K1206" s="57">
        <v>0</v>
      </c>
      <c r="L1206" s="57" t="s">
        <v>2193</v>
      </c>
      <c r="M1206" s="57">
        <v>0</v>
      </c>
      <c r="N1206" s="57" t="s">
        <v>2193</v>
      </c>
      <c r="O1206" s="57">
        <v>1045</v>
      </c>
      <c r="P1206" s="57">
        <v>2090</v>
      </c>
      <c r="Q1206" s="60"/>
      <c r="AC1206" s="2">
        <v>2090</v>
      </c>
    </row>
    <row r="1207" spans="1:31" ht="23.25" customHeight="1" x14ac:dyDescent="0.15">
      <c r="A1207" s="9" t="s">
        <v>838</v>
      </c>
      <c r="B1207" s="9" t="s">
        <v>1176</v>
      </c>
      <c r="C1207" s="148" t="s">
        <v>484</v>
      </c>
      <c r="D1207" s="56" t="s">
        <v>485</v>
      </c>
      <c r="E1207" s="62" t="s">
        <v>486</v>
      </c>
      <c r="F1207" s="58" t="s">
        <v>181</v>
      </c>
      <c r="G1207" s="57">
        <v>1</v>
      </c>
      <c r="H1207" s="57">
        <v>3318</v>
      </c>
      <c r="I1207" s="57">
        <v>3318</v>
      </c>
      <c r="J1207" s="57">
        <v>1</v>
      </c>
      <c r="K1207" s="57">
        <v>0</v>
      </c>
      <c r="L1207" s="57" t="s">
        <v>2193</v>
      </c>
      <c r="M1207" s="57">
        <v>0</v>
      </c>
      <c r="N1207" s="57" t="s">
        <v>2193</v>
      </c>
      <c r="O1207" s="57">
        <v>3318</v>
      </c>
      <c r="P1207" s="57">
        <v>3318</v>
      </c>
      <c r="Q1207" s="60"/>
    </row>
    <row r="1208" spans="1:31" ht="23.25" customHeight="1" x14ac:dyDescent="0.15">
      <c r="A1208" s="9" t="s">
        <v>2215</v>
      </c>
      <c r="B1208" s="9" t="s">
        <v>1176</v>
      </c>
      <c r="C1208" s="148" t="s">
        <v>2216</v>
      </c>
      <c r="D1208" s="56" t="s">
        <v>2217</v>
      </c>
      <c r="E1208" s="62" t="s">
        <v>2218</v>
      </c>
      <c r="F1208" s="58" t="s">
        <v>181</v>
      </c>
      <c r="G1208" s="57">
        <v>1</v>
      </c>
      <c r="H1208" s="57">
        <v>3248</v>
      </c>
      <c r="I1208" s="57">
        <v>3248</v>
      </c>
      <c r="J1208" s="57">
        <v>1</v>
      </c>
      <c r="K1208" s="57">
        <v>0</v>
      </c>
      <c r="L1208" s="57" t="s">
        <v>2193</v>
      </c>
      <c r="M1208" s="57">
        <v>0</v>
      </c>
      <c r="N1208" s="57" t="s">
        <v>2193</v>
      </c>
      <c r="O1208" s="57">
        <v>3248</v>
      </c>
      <c r="P1208" s="57">
        <v>3248</v>
      </c>
      <c r="Q1208" s="60"/>
    </row>
    <row r="1209" spans="1:31" ht="23.25" customHeight="1" x14ac:dyDescent="0.15">
      <c r="A1209" s="9" t="s">
        <v>2219</v>
      </c>
      <c r="B1209" s="9" t="s">
        <v>1176</v>
      </c>
      <c r="C1209" s="148" t="s">
        <v>2220</v>
      </c>
      <c r="D1209" s="56" t="s">
        <v>2221</v>
      </c>
      <c r="E1209" s="62" t="s">
        <v>2222</v>
      </c>
      <c r="F1209" s="58" t="s">
        <v>275</v>
      </c>
      <c r="G1209" s="57">
        <v>1</v>
      </c>
      <c r="H1209" s="57">
        <v>70000</v>
      </c>
      <c r="I1209" s="57">
        <v>70000</v>
      </c>
      <c r="J1209" s="57">
        <v>1</v>
      </c>
      <c r="K1209" s="57">
        <v>0</v>
      </c>
      <c r="L1209" s="57" t="s">
        <v>2193</v>
      </c>
      <c r="M1209" s="57">
        <v>0</v>
      </c>
      <c r="N1209" s="57" t="s">
        <v>2193</v>
      </c>
      <c r="O1209" s="57">
        <v>70000</v>
      </c>
      <c r="P1209" s="57">
        <v>70000</v>
      </c>
      <c r="Q1209" s="60"/>
    </row>
    <row r="1210" spans="1:31" ht="23.25" customHeight="1" x14ac:dyDescent="0.15">
      <c r="A1210" s="9" t="s">
        <v>2223</v>
      </c>
      <c r="B1210" s="9" t="s">
        <v>1176</v>
      </c>
      <c r="C1210" s="148" t="s">
        <v>2224</v>
      </c>
      <c r="D1210" s="56" t="s">
        <v>2225</v>
      </c>
      <c r="E1210" s="62" t="s">
        <v>2226</v>
      </c>
      <c r="F1210" s="58" t="s">
        <v>181</v>
      </c>
      <c r="G1210" s="57">
        <v>4</v>
      </c>
      <c r="H1210" s="57">
        <v>6100</v>
      </c>
      <c r="I1210" s="57">
        <v>24400</v>
      </c>
      <c r="J1210" s="57">
        <v>4</v>
      </c>
      <c r="K1210" s="57">
        <v>0</v>
      </c>
      <c r="L1210" s="57" t="s">
        <v>2193</v>
      </c>
      <c r="M1210" s="57">
        <v>0</v>
      </c>
      <c r="N1210" s="57" t="s">
        <v>2193</v>
      </c>
      <c r="O1210" s="57">
        <v>6100</v>
      </c>
      <c r="P1210" s="57">
        <v>24400</v>
      </c>
      <c r="Q1210" s="60"/>
    </row>
    <row r="1211" spans="1:31" ht="23.25" customHeight="1" x14ac:dyDescent="0.15">
      <c r="A1211" s="9" t="s">
        <v>2227</v>
      </c>
      <c r="B1211" s="9" t="s">
        <v>1176</v>
      </c>
      <c r="C1211" s="148" t="s">
        <v>2228</v>
      </c>
      <c r="D1211" s="56" t="s">
        <v>2229</v>
      </c>
      <c r="E1211" s="62" t="s">
        <v>2230</v>
      </c>
      <c r="F1211" s="58" t="s">
        <v>675</v>
      </c>
      <c r="G1211" s="57">
        <v>0.43</v>
      </c>
      <c r="H1211" s="57">
        <v>7886</v>
      </c>
      <c r="I1211" s="57">
        <v>3390.9</v>
      </c>
      <c r="J1211" s="57">
        <v>0.43</v>
      </c>
      <c r="K1211" s="57">
        <v>55610</v>
      </c>
      <c r="L1211" s="57">
        <v>23912.3</v>
      </c>
      <c r="M1211" s="57">
        <v>13041</v>
      </c>
      <c r="N1211" s="57">
        <v>5607.6</v>
      </c>
      <c r="O1211" s="57">
        <v>76537</v>
      </c>
      <c r="P1211" s="57">
        <v>32910.800000000003</v>
      </c>
      <c r="Q1211" s="60" t="s">
        <v>2231</v>
      </c>
      <c r="R1211" s="2" t="s">
        <v>1648</v>
      </c>
    </row>
    <row r="1212" spans="1:31" ht="23.25" customHeight="1" x14ac:dyDescent="0.15">
      <c r="A1212" s="9" t="s">
        <v>1658</v>
      </c>
      <c r="B1212" s="9" t="s">
        <v>1176</v>
      </c>
      <c r="C1212" s="148" t="s">
        <v>1659</v>
      </c>
      <c r="D1212" s="56" t="s">
        <v>1660</v>
      </c>
      <c r="E1212" s="62" t="s">
        <v>1661</v>
      </c>
      <c r="F1212" s="58" t="s">
        <v>616</v>
      </c>
      <c r="G1212" s="57">
        <v>1</v>
      </c>
      <c r="H1212" s="57">
        <v>41.80000000000291</v>
      </c>
      <c r="I1212" s="57">
        <v>41.80000000000291</v>
      </c>
      <c r="J1212" s="57">
        <v>1</v>
      </c>
      <c r="K1212" s="57"/>
      <c r="L1212" s="57" t="s">
        <v>2193</v>
      </c>
      <c r="M1212" s="57"/>
      <c r="N1212" s="57" t="s">
        <v>2193</v>
      </c>
      <c r="O1212" s="57">
        <v>41.80000000000291</v>
      </c>
      <c r="P1212" s="57">
        <v>41.80000000000291</v>
      </c>
      <c r="Q1212" s="60"/>
      <c r="AC1212" s="2">
        <v>41.8</v>
      </c>
      <c r="AD1212" s="2">
        <v>112053</v>
      </c>
    </row>
    <row r="1213" spans="1:31" ht="23.25" customHeight="1" x14ac:dyDescent="0.15">
      <c r="A1213" s="9" t="s">
        <v>919</v>
      </c>
      <c r="B1213" s="9" t="s">
        <v>1176</v>
      </c>
      <c r="C1213" s="148" t="s">
        <v>676</v>
      </c>
      <c r="D1213" s="56" t="s">
        <v>70</v>
      </c>
      <c r="E1213" s="62" t="s">
        <v>677</v>
      </c>
      <c r="F1213" s="58" t="s">
        <v>678</v>
      </c>
      <c r="G1213" s="57">
        <v>1.1279999999999999</v>
      </c>
      <c r="H1213" s="57">
        <v>0</v>
      </c>
      <c r="I1213" s="57" t="s">
        <v>2193</v>
      </c>
      <c r="J1213" s="57">
        <v>1.1279999999999999</v>
      </c>
      <c r="K1213" s="57">
        <v>268915</v>
      </c>
      <c r="L1213" s="57">
        <v>303336.09999999998</v>
      </c>
      <c r="M1213" s="57">
        <v>0</v>
      </c>
      <c r="N1213" s="57" t="s">
        <v>2193</v>
      </c>
      <c r="O1213" s="57">
        <v>268915</v>
      </c>
      <c r="P1213" s="57">
        <v>303336.09999999998</v>
      </c>
      <c r="Q1213" s="60"/>
      <c r="AE1213" s="2">
        <v>303336.09999999998</v>
      </c>
    </row>
    <row r="1214" spans="1:31" ht="23.25" customHeight="1" x14ac:dyDescent="0.15">
      <c r="A1214" s="9" t="s">
        <v>925</v>
      </c>
      <c r="B1214" s="9" t="s">
        <v>1176</v>
      </c>
      <c r="C1214" s="148" t="s">
        <v>689</v>
      </c>
      <c r="D1214" s="56" t="s">
        <v>70</v>
      </c>
      <c r="E1214" s="62" t="s">
        <v>690</v>
      </c>
      <c r="F1214" s="58" t="s">
        <v>678</v>
      </c>
      <c r="G1214" s="57">
        <v>0.27</v>
      </c>
      <c r="H1214" s="57">
        <v>0</v>
      </c>
      <c r="I1214" s="57" t="s">
        <v>2193</v>
      </c>
      <c r="J1214" s="57">
        <v>0.27</v>
      </c>
      <c r="K1214" s="57">
        <v>169804</v>
      </c>
      <c r="L1214" s="57">
        <v>45847</v>
      </c>
      <c r="M1214" s="57">
        <v>0</v>
      </c>
      <c r="N1214" s="57" t="s">
        <v>2193</v>
      </c>
      <c r="O1214" s="57">
        <v>169804</v>
      </c>
      <c r="P1214" s="57">
        <v>45847</v>
      </c>
      <c r="Q1214" s="60"/>
      <c r="AE1214" s="2">
        <v>45847</v>
      </c>
    </row>
    <row r="1215" spans="1:31" ht="23.25" customHeight="1" x14ac:dyDescent="0.15">
      <c r="A1215" s="9" t="s">
        <v>1649</v>
      </c>
      <c r="B1215" s="9" t="s">
        <v>1176</v>
      </c>
      <c r="C1215" s="148" t="s">
        <v>1650</v>
      </c>
      <c r="D1215" s="56" t="s">
        <v>1651</v>
      </c>
      <c r="E1215" s="62" t="s">
        <v>1652</v>
      </c>
      <c r="F1215" s="58" t="s">
        <v>616</v>
      </c>
      <c r="G1215" s="57">
        <v>1</v>
      </c>
      <c r="H1215" s="57">
        <v>10475.400000000023</v>
      </c>
      <c r="I1215" s="57">
        <v>10475.400000000023</v>
      </c>
      <c r="J1215" s="57">
        <v>1</v>
      </c>
      <c r="K1215" s="57"/>
      <c r="L1215" s="57" t="s">
        <v>2193</v>
      </c>
      <c r="M1215" s="57"/>
      <c r="N1215" s="57" t="s">
        <v>2193</v>
      </c>
      <c r="O1215" s="57">
        <v>10475.400000000023</v>
      </c>
      <c r="P1215" s="57">
        <v>10475.400000000023</v>
      </c>
      <c r="Q1215" s="60"/>
    </row>
    <row r="1216" spans="1:31" ht="23.25" customHeight="1" x14ac:dyDescent="0.15">
      <c r="B1216" s="9" t="s">
        <v>1646</v>
      </c>
      <c r="C1216" s="148"/>
      <c r="D1216" s="56" t="s">
        <v>1647</v>
      </c>
      <c r="E1216" s="62"/>
      <c r="F1216" s="58"/>
      <c r="G1216" s="57"/>
      <c r="H1216" s="57"/>
      <c r="I1216" s="57">
        <v>116964</v>
      </c>
      <c r="J1216" s="57"/>
      <c r="K1216" s="57"/>
      <c r="L1216" s="57">
        <v>373095</v>
      </c>
      <c r="M1216" s="57"/>
      <c r="N1216" s="57">
        <v>5607</v>
      </c>
      <c r="O1216" s="57" t="s">
        <v>2193</v>
      </c>
      <c r="P1216" s="57">
        <v>495666</v>
      </c>
      <c r="Q1216" s="60"/>
      <c r="AC1216" s="2">
        <v>10475.4</v>
      </c>
      <c r="AD1216" s="2">
        <v>373095</v>
      </c>
      <c r="AE1216" s="2">
        <v>349183</v>
      </c>
    </row>
    <row r="1217" spans="1:31" ht="23.25" customHeight="1" x14ac:dyDescent="0.15">
      <c r="C1217" s="148"/>
      <c r="D1217" s="56"/>
      <c r="E1217" s="62"/>
      <c r="F1217" s="58"/>
      <c r="G1217" s="57"/>
      <c r="H1217" s="57"/>
      <c r="I1217" s="57"/>
      <c r="J1217" s="57"/>
      <c r="K1217" s="57"/>
      <c r="L1217" s="57"/>
      <c r="M1217" s="57"/>
      <c r="N1217" s="57"/>
      <c r="O1217" s="57"/>
      <c r="P1217" s="57"/>
      <c r="Q1217" s="60"/>
    </row>
    <row r="1218" spans="1:31" ht="23.25" customHeight="1" x14ac:dyDescent="0.15">
      <c r="A1218" s="9" t="s">
        <v>2199</v>
      </c>
      <c r="B1218" s="9" t="s">
        <v>2293</v>
      </c>
      <c r="C1218" s="148" t="s">
        <v>2200</v>
      </c>
      <c r="D1218" s="56" t="s">
        <v>2297</v>
      </c>
      <c r="E1218" s="62"/>
      <c r="F1218" s="58"/>
      <c r="G1218" s="57"/>
      <c r="H1218" s="57"/>
      <c r="I1218" s="57"/>
      <c r="J1218" s="57"/>
      <c r="K1218" s="57"/>
      <c r="L1218" s="57"/>
      <c r="M1218" s="57"/>
      <c r="N1218" s="57"/>
      <c r="O1218" s="57"/>
      <c r="P1218" s="57"/>
      <c r="Q1218" s="60"/>
    </row>
    <row r="1219" spans="1:31" ht="23.25" customHeight="1" x14ac:dyDescent="0.15">
      <c r="A1219" s="9" t="s">
        <v>917</v>
      </c>
      <c r="B1219" s="9" t="s">
        <v>1182</v>
      </c>
      <c r="C1219" s="148" t="s">
        <v>672</v>
      </c>
      <c r="D1219" s="56" t="s">
        <v>673</v>
      </c>
      <c r="E1219" s="62" t="s">
        <v>674</v>
      </c>
      <c r="F1219" s="58" t="s">
        <v>675</v>
      </c>
      <c r="G1219" s="57">
        <v>0.55000000000000004</v>
      </c>
      <c r="H1219" s="57">
        <v>16112</v>
      </c>
      <c r="I1219" s="57">
        <v>8861.6</v>
      </c>
      <c r="J1219" s="57">
        <v>0.55000000000000004</v>
      </c>
      <c r="K1219" s="57">
        <v>47155</v>
      </c>
      <c r="L1219" s="57">
        <v>25935.200000000001</v>
      </c>
      <c r="M1219" s="57">
        <v>21743</v>
      </c>
      <c r="N1219" s="57">
        <v>11958.6</v>
      </c>
      <c r="O1219" s="57">
        <v>85010</v>
      </c>
      <c r="P1219" s="57">
        <v>46755.4</v>
      </c>
      <c r="Q1219" s="60" t="s">
        <v>915</v>
      </c>
      <c r="R1219" s="2" t="s">
        <v>1648</v>
      </c>
    </row>
    <row r="1220" spans="1:31" ht="23.25" customHeight="1" x14ac:dyDescent="0.15">
      <c r="A1220" s="9" t="s">
        <v>919</v>
      </c>
      <c r="B1220" s="9" t="s">
        <v>1182</v>
      </c>
      <c r="C1220" s="148" t="s">
        <v>676</v>
      </c>
      <c r="D1220" s="56" t="s">
        <v>70</v>
      </c>
      <c r="E1220" s="62" t="s">
        <v>677</v>
      </c>
      <c r="F1220" s="58" t="s">
        <v>678</v>
      </c>
      <c r="G1220" s="57">
        <v>0.31</v>
      </c>
      <c r="H1220" s="57">
        <v>0</v>
      </c>
      <c r="I1220" s="57" t="s">
        <v>2193</v>
      </c>
      <c r="J1220" s="57">
        <v>0.31</v>
      </c>
      <c r="K1220" s="57">
        <v>268915</v>
      </c>
      <c r="L1220" s="57">
        <v>83363.600000000006</v>
      </c>
      <c r="M1220" s="57">
        <v>0</v>
      </c>
      <c r="N1220" s="57" t="s">
        <v>2193</v>
      </c>
      <c r="O1220" s="57">
        <v>268915</v>
      </c>
      <c r="P1220" s="57">
        <v>83363.600000000006</v>
      </c>
      <c r="Q1220" s="60"/>
      <c r="AE1220" s="2">
        <v>83363.600000000006</v>
      </c>
    </row>
    <row r="1221" spans="1:31" ht="23.25" customHeight="1" x14ac:dyDescent="0.15">
      <c r="A1221" s="9" t="s">
        <v>1649</v>
      </c>
      <c r="B1221" s="9" t="s">
        <v>1182</v>
      </c>
      <c r="C1221" s="148" t="s">
        <v>1650</v>
      </c>
      <c r="D1221" s="56" t="s">
        <v>1651</v>
      </c>
      <c r="E1221" s="62" t="s">
        <v>1652</v>
      </c>
      <c r="F1221" s="58" t="s">
        <v>616</v>
      </c>
      <c r="G1221" s="57">
        <v>1</v>
      </c>
      <c r="H1221" s="57">
        <v>2500.8000000000029</v>
      </c>
      <c r="I1221" s="57">
        <v>2500.8000000000029</v>
      </c>
      <c r="J1221" s="57">
        <v>1</v>
      </c>
      <c r="K1221" s="57"/>
      <c r="L1221" s="57" t="s">
        <v>2193</v>
      </c>
      <c r="M1221" s="57"/>
      <c r="N1221" s="57" t="s">
        <v>2193</v>
      </c>
      <c r="O1221" s="57">
        <v>2500.8000000000029</v>
      </c>
      <c r="P1221" s="57">
        <v>2500.8000000000029</v>
      </c>
      <c r="Q1221" s="60"/>
    </row>
    <row r="1222" spans="1:31" ht="23.25" customHeight="1" x14ac:dyDescent="0.15">
      <c r="B1222" s="9" t="s">
        <v>1646</v>
      </c>
      <c r="C1222" s="148"/>
      <c r="D1222" s="56" t="s">
        <v>1647</v>
      </c>
      <c r="E1222" s="62"/>
      <c r="F1222" s="58"/>
      <c r="G1222" s="57"/>
      <c r="H1222" s="57"/>
      <c r="I1222" s="57">
        <v>11362</v>
      </c>
      <c r="J1222" s="57"/>
      <c r="K1222" s="57"/>
      <c r="L1222" s="57">
        <v>109298</v>
      </c>
      <c r="M1222" s="57"/>
      <c r="N1222" s="57">
        <v>11958</v>
      </c>
      <c r="O1222" s="57" t="s">
        <v>2193</v>
      </c>
      <c r="P1222" s="57">
        <v>132618</v>
      </c>
      <c r="Q1222" s="60"/>
      <c r="AC1222" s="2">
        <v>2500.8000000000002</v>
      </c>
      <c r="AD1222" s="2">
        <v>109298</v>
      </c>
      <c r="AE1222" s="2">
        <v>83363</v>
      </c>
    </row>
    <row r="1223" spans="1:31" ht="23.25" customHeight="1" x14ac:dyDescent="0.15">
      <c r="C1223" s="148"/>
      <c r="D1223" s="56"/>
      <c r="E1223" s="62"/>
      <c r="F1223" s="58"/>
      <c r="G1223" s="57"/>
      <c r="H1223" s="57"/>
      <c r="I1223" s="57"/>
      <c r="J1223" s="57"/>
      <c r="K1223" s="57"/>
      <c r="L1223" s="57"/>
      <c r="M1223" s="57"/>
      <c r="N1223" s="57"/>
      <c r="O1223" s="57"/>
      <c r="P1223" s="57"/>
      <c r="Q1223" s="60"/>
    </row>
    <row r="1224" spans="1:31" ht="23.25" customHeight="1" x14ac:dyDescent="0.15">
      <c r="A1224" s="9" t="s">
        <v>1227</v>
      </c>
      <c r="B1224" s="9" t="s">
        <v>2293</v>
      </c>
      <c r="C1224" s="148" t="s">
        <v>1198</v>
      </c>
      <c r="D1224" s="56" t="s">
        <v>2298</v>
      </c>
      <c r="E1224" s="62"/>
      <c r="F1224" s="58"/>
      <c r="G1224" s="57"/>
      <c r="H1224" s="57"/>
      <c r="I1224" s="57"/>
      <c r="J1224" s="57"/>
      <c r="K1224" s="57"/>
      <c r="L1224" s="57"/>
      <c r="M1224" s="57"/>
      <c r="N1224" s="57"/>
      <c r="O1224" s="57"/>
      <c r="P1224" s="57"/>
      <c r="Q1224" s="60"/>
    </row>
    <row r="1225" spans="1:31" ht="23.25" customHeight="1" x14ac:dyDescent="0.15">
      <c r="A1225" s="9" t="s">
        <v>792</v>
      </c>
      <c r="B1225" s="9" t="s">
        <v>1186</v>
      </c>
      <c r="C1225" s="148" t="s">
        <v>348</v>
      </c>
      <c r="D1225" s="56" t="s">
        <v>244</v>
      </c>
      <c r="E1225" s="62" t="s">
        <v>349</v>
      </c>
      <c r="F1225" s="58" t="s">
        <v>181</v>
      </c>
      <c r="G1225" s="57">
        <v>1</v>
      </c>
      <c r="H1225" s="57">
        <v>378</v>
      </c>
      <c r="I1225" s="57">
        <v>378</v>
      </c>
      <c r="J1225" s="57">
        <v>1</v>
      </c>
      <c r="K1225" s="57">
        <v>0</v>
      </c>
      <c r="L1225" s="57" t="s">
        <v>2193</v>
      </c>
      <c r="M1225" s="57">
        <v>0</v>
      </c>
      <c r="N1225" s="57" t="s">
        <v>2193</v>
      </c>
      <c r="O1225" s="57">
        <v>378</v>
      </c>
      <c r="P1225" s="57">
        <v>378</v>
      </c>
      <c r="Q1225" s="60"/>
    </row>
    <row r="1226" spans="1:31" ht="23.25" customHeight="1" x14ac:dyDescent="0.15">
      <c r="A1226" s="9" t="s">
        <v>801</v>
      </c>
      <c r="B1226" s="9" t="s">
        <v>1186</v>
      </c>
      <c r="C1226" s="148" t="s">
        <v>373</v>
      </c>
      <c r="D1226" s="56" t="s">
        <v>374</v>
      </c>
      <c r="E1226" s="62" t="s">
        <v>375</v>
      </c>
      <c r="F1226" s="58" t="s">
        <v>181</v>
      </c>
      <c r="G1226" s="57">
        <v>1</v>
      </c>
      <c r="H1226" s="57">
        <v>1220</v>
      </c>
      <c r="I1226" s="57">
        <v>1220</v>
      </c>
      <c r="J1226" s="57">
        <v>1</v>
      </c>
      <c r="K1226" s="57">
        <v>0</v>
      </c>
      <c r="L1226" s="57" t="s">
        <v>2193</v>
      </c>
      <c r="M1226" s="57">
        <v>0</v>
      </c>
      <c r="N1226" s="57" t="s">
        <v>2193</v>
      </c>
      <c r="O1226" s="57">
        <v>1220</v>
      </c>
      <c r="P1226" s="57">
        <v>1220</v>
      </c>
      <c r="Q1226" s="60"/>
    </row>
    <row r="1227" spans="1:31" ht="23.25" customHeight="1" x14ac:dyDescent="0.15">
      <c r="A1227" s="9" t="s">
        <v>798</v>
      </c>
      <c r="B1227" s="9" t="s">
        <v>1186</v>
      </c>
      <c r="C1227" s="148" t="s">
        <v>362</v>
      </c>
      <c r="D1227" s="56" t="s">
        <v>363</v>
      </c>
      <c r="E1227" s="62" t="s">
        <v>364</v>
      </c>
      <c r="F1227" s="58" t="s">
        <v>181</v>
      </c>
      <c r="G1227" s="57">
        <v>1</v>
      </c>
      <c r="H1227" s="57">
        <v>130</v>
      </c>
      <c r="I1227" s="57">
        <v>130</v>
      </c>
      <c r="J1227" s="57">
        <v>1</v>
      </c>
      <c r="K1227" s="57">
        <v>0</v>
      </c>
      <c r="L1227" s="57" t="s">
        <v>2193</v>
      </c>
      <c r="M1227" s="57">
        <v>0</v>
      </c>
      <c r="N1227" s="57" t="s">
        <v>2193</v>
      </c>
      <c r="O1227" s="57">
        <v>130</v>
      </c>
      <c r="P1227" s="57">
        <v>130</v>
      </c>
      <c r="Q1227" s="60"/>
    </row>
    <row r="1228" spans="1:31" ht="23.25" customHeight="1" x14ac:dyDescent="0.15">
      <c r="A1228" s="9" t="s">
        <v>861</v>
      </c>
      <c r="B1228" s="9" t="s">
        <v>1186</v>
      </c>
      <c r="C1228" s="148" t="s">
        <v>564</v>
      </c>
      <c r="D1228" s="56" t="s">
        <v>561</v>
      </c>
      <c r="E1228" s="62" t="s">
        <v>558</v>
      </c>
      <c r="F1228" s="58" t="s">
        <v>275</v>
      </c>
      <c r="G1228" s="57">
        <v>2</v>
      </c>
      <c r="H1228" s="57">
        <v>29</v>
      </c>
      <c r="I1228" s="57">
        <v>58</v>
      </c>
      <c r="J1228" s="57">
        <v>2</v>
      </c>
      <c r="K1228" s="57">
        <v>0</v>
      </c>
      <c r="L1228" s="57" t="s">
        <v>2193</v>
      </c>
      <c r="M1228" s="57">
        <v>0</v>
      </c>
      <c r="N1228" s="57" t="s">
        <v>2193</v>
      </c>
      <c r="O1228" s="57">
        <v>29</v>
      </c>
      <c r="P1228" s="57">
        <v>58</v>
      </c>
      <c r="Q1228" s="60"/>
    </row>
    <row r="1229" spans="1:31" ht="23.25" customHeight="1" x14ac:dyDescent="0.15">
      <c r="A1229" s="9" t="s">
        <v>862</v>
      </c>
      <c r="B1229" s="9" t="s">
        <v>1186</v>
      </c>
      <c r="C1229" s="148" t="s">
        <v>565</v>
      </c>
      <c r="D1229" s="56" t="s">
        <v>566</v>
      </c>
      <c r="E1229" s="62" t="s">
        <v>567</v>
      </c>
      <c r="F1229" s="58" t="s">
        <v>275</v>
      </c>
      <c r="G1229" s="57">
        <v>2</v>
      </c>
      <c r="H1229" s="57">
        <v>10</v>
      </c>
      <c r="I1229" s="57">
        <v>20</v>
      </c>
      <c r="J1229" s="57">
        <v>2</v>
      </c>
      <c r="K1229" s="57">
        <v>0</v>
      </c>
      <c r="L1229" s="57" t="s">
        <v>2193</v>
      </c>
      <c r="M1229" s="57">
        <v>0</v>
      </c>
      <c r="N1229" s="57" t="s">
        <v>2193</v>
      </c>
      <c r="O1229" s="57">
        <v>10</v>
      </c>
      <c r="P1229" s="57">
        <v>20</v>
      </c>
      <c r="Q1229" s="60"/>
    </row>
    <row r="1230" spans="1:31" ht="23.25" customHeight="1" x14ac:dyDescent="0.15">
      <c r="A1230" s="9" t="s">
        <v>919</v>
      </c>
      <c r="B1230" s="9" t="s">
        <v>1186</v>
      </c>
      <c r="C1230" s="148" t="s">
        <v>676</v>
      </c>
      <c r="D1230" s="56" t="s">
        <v>70</v>
      </c>
      <c r="E1230" s="62" t="s">
        <v>677</v>
      </c>
      <c r="F1230" s="58" t="s">
        <v>678</v>
      </c>
      <c r="G1230" s="57">
        <v>5.3999999999999999E-2</v>
      </c>
      <c r="H1230" s="57">
        <v>0</v>
      </c>
      <c r="I1230" s="57" t="s">
        <v>2193</v>
      </c>
      <c r="J1230" s="57">
        <v>5.3999999999999999E-2</v>
      </c>
      <c r="K1230" s="57">
        <v>268915</v>
      </c>
      <c r="L1230" s="57">
        <v>14521.4</v>
      </c>
      <c r="M1230" s="57">
        <v>0</v>
      </c>
      <c r="N1230" s="57" t="s">
        <v>2193</v>
      </c>
      <c r="O1230" s="57">
        <v>268915</v>
      </c>
      <c r="P1230" s="57">
        <v>14521.4</v>
      </c>
      <c r="Q1230" s="60"/>
      <c r="AE1230" s="2">
        <v>14521.4</v>
      </c>
    </row>
    <row r="1231" spans="1:31" ht="23.25" customHeight="1" x14ac:dyDescent="0.15">
      <c r="A1231" s="9" t="s">
        <v>1649</v>
      </c>
      <c r="B1231" s="9" t="s">
        <v>1186</v>
      </c>
      <c r="C1231" s="148" t="s">
        <v>1650</v>
      </c>
      <c r="D1231" s="56" t="s">
        <v>1651</v>
      </c>
      <c r="E1231" s="62" t="s">
        <v>1652</v>
      </c>
      <c r="F1231" s="58" t="s">
        <v>616</v>
      </c>
      <c r="G1231" s="57">
        <v>1</v>
      </c>
      <c r="H1231" s="57">
        <v>435.60000000000036</v>
      </c>
      <c r="I1231" s="57">
        <v>435.60000000000036</v>
      </c>
      <c r="J1231" s="57">
        <v>1</v>
      </c>
      <c r="K1231" s="57"/>
      <c r="L1231" s="57" t="s">
        <v>2193</v>
      </c>
      <c r="M1231" s="57"/>
      <c r="N1231" s="57" t="s">
        <v>2193</v>
      </c>
      <c r="O1231" s="57">
        <v>435.60000000000036</v>
      </c>
      <c r="P1231" s="57">
        <v>435.60000000000036</v>
      </c>
      <c r="Q1231" s="60"/>
    </row>
    <row r="1232" spans="1:31" ht="23.25" customHeight="1" x14ac:dyDescent="0.15">
      <c r="B1232" s="9" t="s">
        <v>1646</v>
      </c>
      <c r="C1232" s="148"/>
      <c r="D1232" s="56" t="s">
        <v>1647</v>
      </c>
      <c r="E1232" s="62"/>
      <c r="F1232" s="58"/>
      <c r="G1232" s="57"/>
      <c r="H1232" s="57"/>
      <c r="I1232" s="57">
        <v>2241</v>
      </c>
      <c r="J1232" s="57"/>
      <c r="K1232" s="57"/>
      <c r="L1232" s="57">
        <v>14521</v>
      </c>
      <c r="M1232" s="57"/>
      <c r="N1232" s="57">
        <v>0</v>
      </c>
      <c r="O1232" s="57" t="s">
        <v>2193</v>
      </c>
      <c r="P1232" s="57">
        <v>16762</v>
      </c>
      <c r="Q1232" s="60"/>
      <c r="AC1232" s="2">
        <v>435.6</v>
      </c>
      <c r="AD1232" s="2">
        <v>14521</v>
      </c>
      <c r="AE1232" s="2">
        <v>14521</v>
      </c>
    </row>
    <row r="1233" spans="1:31" ht="23.25" customHeight="1" x14ac:dyDescent="0.15">
      <c r="C1233" s="148"/>
      <c r="D1233" s="56"/>
      <c r="E1233" s="62"/>
      <c r="F1233" s="58"/>
      <c r="G1233" s="57"/>
      <c r="H1233" s="57"/>
      <c r="I1233" s="57"/>
      <c r="J1233" s="57"/>
      <c r="K1233" s="57"/>
      <c r="L1233" s="57"/>
      <c r="M1233" s="57"/>
      <c r="N1233" s="57"/>
      <c r="O1233" s="57"/>
      <c r="P1233" s="57"/>
      <c r="Q1233" s="60"/>
    </row>
    <row r="1234" spans="1:31" ht="23.25" customHeight="1" x14ac:dyDescent="0.15">
      <c r="A1234" s="9" t="s">
        <v>1230</v>
      </c>
      <c r="B1234" s="9" t="s">
        <v>2293</v>
      </c>
      <c r="C1234" s="148" t="s">
        <v>1213</v>
      </c>
      <c r="D1234" s="56" t="s">
        <v>2299</v>
      </c>
      <c r="E1234" s="62"/>
      <c r="F1234" s="58"/>
      <c r="G1234" s="57"/>
      <c r="H1234" s="57"/>
      <c r="I1234" s="57"/>
      <c r="J1234" s="57"/>
      <c r="K1234" s="57"/>
      <c r="L1234" s="57"/>
      <c r="M1234" s="57"/>
      <c r="N1234" s="57"/>
      <c r="O1234" s="57"/>
      <c r="P1234" s="57"/>
      <c r="Q1234" s="60"/>
    </row>
    <row r="1235" spans="1:31" ht="23.25" customHeight="1" x14ac:dyDescent="0.15">
      <c r="A1235" s="9" t="s">
        <v>793</v>
      </c>
      <c r="B1235" s="9" t="s">
        <v>1191</v>
      </c>
      <c r="C1235" s="148" t="s">
        <v>350</v>
      </c>
      <c r="D1235" s="56" t="s">
        <v>244</v>
      </c>
      <c r="E1235" s="62" t="s">
        <v>351</v>
      </c>
      <c r="F1235" s="58" t="s">
        <v>181</v>
      </c>
      <c r="G1235" s="57">
        <v>1</v>
      </c>
      <c r="H1235" s="57">
        <v>405</v>
      </c>
      <c r="I1235" s="57">
        <v>405</v>
      </c>
      <c r="J1235" s="57">
        <v>1</v>
      </c>
      <c r="K1235" s="57">
        <v>0</v>
      </c>
      <c r="L1235" s="57" t="s">
        <v>2193</v>
      </c>
      <c r="M1235" s="57">
        <v>0</v>
      </c>
      <c r="N1235" s="57" t="s">
        <v>2193</v>
      </c>
      <c r="O1235" s="57">
        <v>405</v>
      </c>
      <c r="P1235" s="57">
        <v>405</v>
      </c>
      <c r="Q1235" s="60"/>
    </row>
    <row r="1236" spans="1:31" ht="23.25" customHeight="1" x14ac:dyDescent="0.15">
      <c r="A1236" s="9" t="s">
        <v>801</v>
      </c>
      <c r="B1236" s="9" t="s">
        <v>1191</v>
      </c>
      <c r="C1236" s="148" t="s">
        <v>373</v>
      </c>
      <c r="D1236" s="56" t="s">
        <v>374</v>
      </c>
      <c r="E1236" s="62" t="s">
        <v>375</v>
      </c>
      <c r="F1236" s="58" t="s">
        <v>181</v>
      </c>
      <c r="G1236" s="57">
        <v>1</v>
      </c>
      <c r="H1236" s="57">
        <v>1220</v>
      </c>
      <c r="I1236" s="57">
        <v>1220</v>
      </c>
      <c r="J1236" s="57">
        <v>1</v>
      </c>
      <c r="K1236" s="57">
        <v>0</v>
      </c>
      <c r="L1236" s="57" t="s">
        <v>2193</v>
      </c>
      <c r="M1236" s="57">
        <v>0</v>
      </c>
      <c r="N1236" s="57" t="s">
        <v>2193</v>
      </c>
      <c r="O1236" s="57">
        <v>1220</v>
      </c>
      <c r="P1236" s="57">
        <v>1220</v>
      </c>
      <c r="Q1236" s="60"/>
    </row>
    <row r="1237" spans="1:31" ht="23.25" customHeight="1" x14ac:dyDescent="0.15">
      <c r="A1237" s="9" t="s">
        <v>798</v>
      </c>
      <c r="B1237" s="9" t="s">
        <v>1191</v>
      </c>
      <c r="C1237" s="148" t="s">
        <v>362</v>
      </c>
      <c r="D1237" s="56" t="s">
        <v>363</v>
      </c>
      <c r="E1237" s="62" t="s">
        <v>364</v>
      </c>
      <c r="F1237" s="58" t="s">
        <v>181</v>
      </c>
      <c r="G1237" s="57">
        <v>1</v>
      </c>
      <c r="H1237" s="57">
        <v>130</v>
      </c>
      <c r="I1237" s="57">
        <v>130</v>
      </c>
      <c r="J1237" s="57">
        <v>1</v>
      </c>
      <c r="K1237" s="57">
        <v>0</v>
      </c>
      <c r="L1237" s="57" t="s">
        <v>2193</v>
      </c>
      <c r="M1237" s="57">
        <v>0</v>
      </c>
      <c r="N1237" s="57" t="s">
        <v>2193</v>
      </c>
      <c r="O1237" s="57">
        <v>130</v>
      </c>
      <c r="P1237" s="57">
        <v>130</v>
      </c>
      <c r="Q1237" s="60"/>
    </row>
    <row r="1238" spans="1:31" ht="23.25" customHeight="1" x14ac:dyDescent="0.15">
      <c r="A1238" s="9" t="s">
        <v>861</v>
      </c>
      <c r="B1238" s="9" t="s">
        <v>1191</v>
      </c>
      <c r="C1238" s="148" t="s">
        <v>564</v>
      </c>
      <c r="D1238" s="56" t="s">
        <v>561</v>
      </c>
      <c r="E1238" s="62" t="s">
        <v>558</v>
      </c>
      <c r="F1238" s="58" t="s">
        <v>275</v>
      </c>
      <c r="G1238" s="57">
        <v>2</v>
      </c>
      <c r="H1238" s="57">
        <v>29</v>
      </c>
      <c r="I1238" s="57">
        <v>58</v>
      </c>
      <c r="J1238" s="57">
        <v>2</v>
      </c>
      <c r="K1238" s="57">
        <v>0</v>
      </c>
      <c r="L1238" s="57" t="s">
        <v>2193</v>
      </c>
      <c r="M1238" s="57">
        <v>0</v>
      </c>
      <c r="N1238" s="57" t="s">
        <v>2193</v>
      </c>
      <c r="O1238" s="57">
        <v>29</v>
      </c>
      <c r="P1238" s="57">
        <v>58</v>
      </c>
      <c r="Q1238" s="60"/>
    </row>
    <row r="1239" spans="1:31" ht="23.25" customHeight="1" x14ac:dyDescent="0.15">
      <c r="A1239" s="9" t="s">
        <v>862</v>
      </c>
      <c r="B1239" s="9" t="s">
        <v>1191</v>
      </c>
      <c r="C1239" s="148" t="s">
        <v>565</v>
      </c>
      <c r="D1239" s="56" t="s">
        <v>566</v>
      </c>
      <c r="E1239" s="62" t="s">
        <v>567</v>
      </c>
      <c r="F1239" s="58" t="s">
        <v>275</v>
      </c>
      <c r="G1239" s="57">
        <v>2</v>
      </c>
      <c r="H1239" s="57">
        <v>10</v>
      </c>
      <c r="I1239" s="57">
        <v>20</v>
      </c>
      <c r="J1239" s="57">
        <v>2</v>
      </c>
      <c r="K1239" s="57">
        <v>0</v>
      </c>
      <c r="L1239" s="57" t="s">
        <v>2193</v>
      </c>
      <c r="M1239" s="57">
        <v>0</v>
      </c>
      <c r="N1239" s="57" t="s">
        <v>2193</v>
      </c>
      <c r="O1239" s="57">
        <v>10</v>
      </c>
      <c r="P1239" s="57">
        <v>20</v>
      </c>
      <c r="Q1239" s="60"/>
    </row>
    <row r="1240" spans="1:31" ht="23.25" customHeight="1" x14ac:dyDescent="0.15">
      <c r="A1240" s="9" t="s">
        <v>919</v>
      </c>
      <c r="B1240" s="9" t="s">
        <v>1191</v>
      </c>
      <c r="C1240" s="148" t="s">
        <v>676</v>
      </c>
      <c r="D1240" s="56" t="s">
        <v>70</v>
      </c>
      <c r="E1240" s="62" t="s">
        <v>677</v>
      </c>
      <c r="F1240" s="58" t="s">
        <v>678</v>
      </c>
      <c r="G1240" s="57">
        <v>5.3999999999999999E-2</v>
      </c>
      <c r="H1240" s="57">
        <v>0</v>
      </c>
      <c r="I1240" s="57" t="s">
        <v>2193</v>
      </c>
      <c r="J1240" s="57">
        <v>5.3999999999999999E-2</v>
      </c>
      <c r="K1240" s="57">
        <v>268915</v>
      </c>
      <c r="L1240" s="57">
        <v>14521.4</v>
      </c>
      <c r="M1240" s="57">
        <v>0</v>
      </c>
      <c r="N1240" s="57" t="s">
        <v>2193</v>
      </c>
      <c r="O1240" s="57">
        <v>268915</v>
      </c>
      <c r="P1240" s="57">
        <v>14521.4</v>
      </c>
      <c r="Q1240" s="60"/>
      <c r="AE1240" s="2">
        <v>14521.4</v>
      </c>
    </row>
    <row r="1241" spans="1:31" ht="23.25" customHeight="1" x14ac:dyDescent="0.15">
      <c r="A1241" s="9" t="s">
        <v>1649</v>
      </c>
      <c r="B1241" s="9" t="s">
        <v>1191</v>
      </c>
      <c r="C1241" s="148" t="s">
        <v>1650</v>
      </c>
      <c r="D1241" s="56" t="s">
        <v>1651</v>
      </c>
      <c r="E1241" s="62" t="s">
        <v>1652</v>
      </c>
      <c r="F1241" s="58" t="s">
        <v>616</v>
      </c>
      <c r="G1241" s="57">
        <v>1</v>
      </c>
      <c r="H1241" s="57">
        <v>435.60000000000036</v>
      </c>
      <c r="I1241" s="57">
        <v>435.60000000000036</v>
      </c>
      <c r="J1241" s="57">
        <v>1</v>
      </c>
      <c r="K1241" s="57"/>
      <c r="L1241" s="57" t="s">
        <v>2193</v>
      </c>
      <c r="M1241" s="57"/>
      <c r="N1241" s="57" t="s">
        <v>2193</v>
      </c>
      <c r="O1241" s="57">
        <v>435.60000000000036</v>
      </c>
      <c r="P1241" s="57">
        <v>435.60000000000036</v>
      </c>
      <c r="Q1241" s="60"/>
    </row>
    <row r="1242" spans="1:31" ht="23.25" customHeight="1" x14ac:dyDescent="0.15">
      <c r="B1242" s="9" t="s">
        <v>1646</v>
      </c>
      <c r="C1242" s="148"/>
      <c r="D1242" s="56" t="s">
        <v>1647</v>
      </c>
      <c r="E1242" s="62"/>
      <c r="F1242" s="58"/>
      <c r="G1242" s="57"/>
      <c r="H1242" s="57"/>
      <c r="I1242" s="57">
        <v>2268</v>
      </c>
      <c r="J1242" s="57"/>
      <c r="K1242" s="57"/>
      <c r="L1242" s="57">
        <v>14521</v>
      </c>
      <c r="M1242" s="57"/>
      <c r="N1242" s="57">
        <v>0</v>
      </c>
      <c r="O1242" s="57" t="s">
        <v>2193</v>
      </c>
      <c r="P1242" s="57">
        <v>16789</v>
      </c>
      <c r="Q1242" s="60"/>
      <c r="AC1242" s="2">
        <v>435.6</v>
      </c>
      <c r="AD1242" s="2">
        <v>14521</v>
      </c>
      <c r="AE1242" s="2">
        <v>14521</v>
      </c>
    </row>
    <row r="1243" spans="1:31" ht="23.25" customHeight="1" x14ac:dyDescent="0.15">
      <c r="C1243" s="148"/>
      <c r="D1243" s="56"/>
      <c r="E1243" s="62"/>
      <c r="F1243" s="58"/>
      <c r="G1243" s="57"/>
      <c r="H1243" s="57"/>
      <c r="I1243" s="57"/>
      <c r="J1243" s="57"/>
      <c r="K1243" s="57"/>
      <c r="L1243" s="57"/>
      <c r="M1243" s="57"/>
      <c r="N1243" s="57"/>
      <c r="O1243" s="57"/>
      <c r="P1243" s="57"/>
      <c r="Q1243" s="60"/>
    </row>
    <row r="1244" spans="1:31" ht="23.25" customHeight="1" x14ac:dyDescent="0.15">
      <c r="A1244" s="9" t="s">
        <v>2260</v>
      </c>
      <c r="B1244" s="9" t="s">
        <v>2293</v>
      </c>
      <c r="C1244" s="148" t="s">
        <v>2261</v>
      </c>
      <c r="D1244" s="56" t="s">
        <v>2300</v>
      </c>
      <c r="E1244" s="62"/>
      <c r="F1244" s="58"/>
      <c r="G1244" s="57"/>
      <c r="H1244" s="57"/>
      <c r="I1244" s="57"/>
      <c r="J1244" s="57"/>
      <c r="K1244" s="57"/>
      <c r="L1244" s="57"/>
      <c r="M1244" s="57"/>
      <c r="N1244" s="57"/>
      <c r="O1244" s="57"/>
      <c r="P1244" s="57"/>
      <c r="Q1244" s="60"/>
    </row>
    <row r="1245" spans="1:31" ht="23.25" customHeight="1" x14ac:dyDescent="0.15">
      <c r="A1245" s="9" t="s">
        <v>2301</v>
      </c>
      <c r="B1245" s="9" t="s">
        <v>1195</v>
      </c>
      <c r="C1245" s="148" t="s">
        <v>498</v>
      </c>
      <c r="D1245" s="56" t="s">
        <v>205</v>
      </c>
      <c r="E1245" s="62" t="s">
        <v>2302</v>
      </c>
      <c r="F1245" s="58" t="s">
        <v>181</v>
      </c>
      <c r="G1245" s="57">
        <v>1</v>
      </c>
      <c r="H1245" s="57">
        <v>10560</v>
      </c>
      <c r="I1245" s="57">
        <v>10560</v>
      </c>
      <c r="J1245" s="57">
        <v>1</v>
      </c>
      <c r="K1245" s="57">
        <v>0</v>
      </c>
      <c r="L1245" s="57" t="s">
        <v>2193</v>
      </c>
      <c r="M1245" s="57">
        <v>0</v>
      </c>
      <c r="N1245" s="57" t="s">
        <v>2193</v>
      </c>
      <c r="O1245" s="57">
        <v>10560</v>
      </c>
      <c r="P1245" s="57">
        <v>10560</v>
      </c>
      <c r="Q1245" s="60"/>
    </row>
    <row r="1246" spans="1:31" ht="23.25" customHeight="1" x14ac:dyDescent="0.15">
      <c r="A1246" s="9" t="s">
        <v>2303</v>
      </c>
      <c r="B1246" s="9" t="s">
        <v>1195</v>
      </c>
      <c r="C1246" s="148" t="s">
        <v>498</v>
      </c>
      <c r="D1246" s="56" t="s">
        <v>208</v>
      </c>
      <c r="E1246" s="62" t="s">
        <v>2304</v>
      </c>
      <c r="F1246" s="58" t="s">
        <v>181</v>
      </c>
      <c r="G1246" s="57">
        <v>1</v>
      </c>
      <c r="H1246" s="57">
        <v>2700</v>
      </c>
      <c r="I1246" s="57">
        <v>2700</v>
      </c>
      <c r="J1246" s="57">
        <v>1</v>
      </c>
      <c r="K1246" s="57">
        <v>0</v>
      </c>
      <c r="L1246" s="57" t="s">
        <v>2193</v>
      </c>
      <c r="M1246" s="57">
        <v>0</v>
      </c>
      <c r="N1246" s="57" t="s">
        <v>2193</v>
      </c>
      <c r="O1246" s="57">
        <v>2700</v>
      </c>
      <c r="P1246" s="57">
        <v>2700</v>
      </c>
      <c r="Q1246" s="60"/>
    </row>
    <row r="1247" spans="1:31" ht="23.25" customHeight="1" x14ac:dyDescent="0.15">
      <c r="A1247" s="9" t="s">
        <v>2305</v>
      </c>
      <c r="B1247" s="9" t="s">
        <v>1195</v>
      </c>
      <c r="C1247" s="148" t="s">
        <v>2306</v>
      </c>
      <c r="D1247" s="56" t="s">
        <v>200</v>
      </c>
      <c r="E1247" s="62" t="s">
        <v>2307</v>
      </c>
      <c r="F1247" s="58" t="s">
        <v>181</v>
      </c>
      <c r="G1247" s="57">
        <v>1</v>
      </c>
      <c r="H1247" s="57">
        <v>21720</v>
      </c>
      <c r="I1247" s="57">
        <v>21720</v>
      </c>
      <c r="J1247" s="57">
        <v>1</v>
      </c>
      <c r="K1247" s="57">
        <v>0</v>
      </c>
      <c r="L1247" s="57" t="s">
        <v>2193</v>
      </c>
      <c r="M1247" s="57">
        <v>0</v>
      </c>
      <c r="N1247" s="57" t="s">
        <v>2193</v>
      </c>
      <c r="O1247" s="57">
        <v>21720</v>
      </c>
      <c r="P1247" s="57">
        <v>21720</v>
      </c>
      <c r="Q1247" s="60"/>
    </row>
    <row r="1248" spans="1:31" ht="23.25" customHeight="1" x14ac:dyDescent="0.15">
      <c r="A1248" s="9" t="s">
        <v>731</v>
      </c>
      <c r="B1248" s="9" t="s">
        <v>1195</v>
      </c>
      <c r="C1248" s="148" t="s">
        <v>202</v>
      </c>
      <c r="D1248" s="56" t="s">
        <v>203</v>
      </c>
      <c r="E1248" s="62"/>
      <c r="F1248" s="58" t="s">
        <v>181</v>
      </c>
      <c r="G1248" s="57">
        <v>1</v>
      </c>
      <c r="H1248" s="57">
        <v>2472</v>
      </c>
      <c r="I1248" s="57">
        <v>2472</v>
      </c>
      <c r="J1248" s="57">
        <v>1</v>
      </c>
      <c r="K1248" s="57">
        <v>0</v>
      </c>
      <c r="L1248" s="57" t="s">
        <v>2193</v>
      </c>
      <c r="M1248" s="57">
        <v>0</v>
      </c>
      <c r="N1248" s="57" t="s">
        <v>2193</v>
      </c>
      <c r="O1248" s="57">
        <v>2472</v>
      </c>
      <c r="P1248" s="57">
        <v>2472</v>
      </c>
      <c r="Q1248" s="60"/>
    </row>
    <row r="1249" spans="1:31" ht="23.25" customHeight="1" x14ac:dyDescent="0.15">
      <c r="A1249" s="9" t="s">
        <v>920</v>
      </c>
      <c r="B1249" s="9" t="s">
        <v>1195</v>
      </c>
      <c r="C1249" s="148" t="s">
        <v>679</v>
      </c>
      <c r="D1249" s="56" t="s">
        <v>70</v>
      </c>
      <c r="E1249" s="62" t="s">
        <v>680</v>
      </c>
      <c r="F1249" s="58" t="s">
        <v>678</v>
      </c>
      <c r="G1249" s="57">
        <v>0.13200000000000001</v>
      </c>
      <c r="H1249" s="57">
        <v>0</v>
      </c>
      <c r="I1249" s="57" t="s">
        <v>2193</v>
      </c>
      <c r="J1249" s="57">
        <v>0.13200000000000001</v>
      </c>
      <c r="K1249" s="57">
        <v>300337</v>
      </c>
      <c r="L1249" s="57">
        <v>39644.400000000001</v>
      </c>
      <c r="M1249" s="57">
        <v>0</v>
      </c>
      <c r="N1249" s="57" t="s">
        <v>2193</v>
      </c>
      <c r="O1249" s="57">
        <v>300337</v>
      </c>
      <c r="P1249" s="57">
        <v>39644.400000000001</v>
      </c>
      <c r="Q1249" s="60"/>
      <c r="AE1249" s="2">
        <v>39644.400000000001</v>
      </c>
    </row>
    <row r="1250" spans="1:31" ht="23.25" customHeight="1" x14ac:dyDescent="0.15">
      <c r="A1250" s="9" t="s">
        <v>925</v>
      </c>
      <c r="B1250" s="9" t="s">
        <v>1195</v>
      </c>
      <c r="C1250" s="148" t="s">
        <v>689</v>
      </c>
      <c r="D1250" s="56" t="s">
        <v>70</v>
      </c>
      <c r="E1250" s="62" t="s">
        <v>690</v>
      </c>
      <c r="F1250" s="58" t="s">
        <v>678</v>
      </c>
      <c r="G1250" s="57">
        <v>0.13200000000000001</v>
      </c>
      <c r="H1250" s="57">
        <v>0</v>
      </c>
      <c r="I1250" s="57" t="s">
        <v>2193</v>
      </c>
      <c r="J1250" s="57">
        <v>0.13200000000000001</v>
      </c>
      <c r="K1250" s="57">
        <v>169804</v>
      </c>
      <c r="L1250" s="57">
        <v>22414.1</v>
      </c>
      <c r="M1250" s="57">
        <v>0</v>
      </c>
      <c r="N1250" s="57" t="s">
        <v>2193</v>
      </c>
      <c r="O1250" s="57">
        <v>169804</v>
      </c>
      <c r="P1250" s="57">
        <v>22414.1</v>
      </c>
      <c r="Q1250" s="60"/>
      <c r="AE1250" s="2">
        <v>22414.1</v>
      </c>
    </row>
    <row r="1251" spans="1:31" ht="23.25" customHeight="1" x14ac:dyDescent="0.15">
      <c r="A1251" s="9" t="s">
        <v>1649</v>
      </c>
      <c r="B1251" s="9" t="s">
        <v>1195</v>
      </c>
      <c r="C1251" s="148" t="s">
        <v>1650</v>
      </c>
      <c r="D1251" s="56" t="s">
        <v>1651</v>
      </c>
      <c r="E1251" s="62" t="s">
        <v>1652</v>
      </c>
      <c r="F1251" s="58" t="s">
        <v>616</v>
      </c>
      <c r="G1251" s="57">
        <v>1</v>
      </c>
      <c r="H1251" s="57">
        <v>1861.6999999999971</v>
      </c>
      <c r="I1251" s="57">
        <v>1861.6999999999971</v>
      </c>
      <c r="J1251" s="57">
        <v>1</v>
      </c>
      <c r="K1251" s="57"/>
      <c r="L1251" s="57" t="s">
        <v>2193</v>
      </c>
      <c r="M1251" s="57"/>
      <c r="N1251" s="57" t="s">
        <v>2193</v>
      </c>
      <c r="O1251" s="57">
        <v>1861.6999999999971</v>
      </c>
      <c r="P1251" s="57">
        <v>1861.6999999999971</v>
      </c>
      <c r="Q1251" s="60"/>
    </row>
    <row r="1252" spans="1:31" ht="23.25" customHeight="1" x14ac:dyDescent="0.15">
      <c r="B1252" s="9" t="s">
        <v>1646</v>
      </c>
      <c r="C1252" s="148"/>
      <c r="D1252" s="56" t="s">
        <v>1647</v>
      </c>
      <c r="E1252" s="62"/>
      <c r="F1252" s="58"/>
      <c r="G1252" s="57"/>
      <c r="H1252" s="57"/>
      <c r="I1252" s="57">
        <v>39313</v>
      </c>
      <c r="J1252" s="57"/>
      <c r="K1252" s="57"/>
      <c r="L1252" s="57">
        <v>62058</v>
      </c>
      <c r="M1252" s="57"/>
      <c r="N1252" s="57">
        <v>0</v>
      </c>
      <c r="O1252" s="57" t="s">
        <v>2193</v>
      </c>
      <c r="P1252" s="57">
        <v>101371</v>
      </c>
      <c r="Q1252" s="60"/>
      <c r="AC1252" s="2">
        <v>1861.7</v>
      </c>
      <c r="AD1252" s="2">
        <v>62058</v>
      </c>
      <c r="AE1252" s="2">
        <v>62058</v>
      </c>
    </row>
    <row r="1253" spans="1:31" ht="23.25" customHeight="1" x14ac:dyDescent="0.15">
      <c r="C1253" s="148"/>
      <c r="D1253" s="56"/>
      <c r="E1253" s="62"/>
      <c r="F1253" s="58"/>
      <c r="G1253" s="57"/>
      <c r="H1253" s="57"/>
      <c r="I1253" s="57"/>
      <c r="J1253" s="57"/>
      <c r="K1253" s="57"/>
      <c r="L1253" s="57"/>
      <c r="M1253" s="57"/>
      <c r="N1253" s="57"/>
      <c r="O1253" s="57"/>
      <c r="P1253" s="57"/>
      <c r="Q1253" s="60"/>
    </row>
    <row r="1254" spans="1:31" ht="23.25" customHeight="1" x14ac:dyDescent="0.15">
      <c r="A1254" s="9" t="s">
        <v>2270</v>
      </c>
      <c r="B1254" s="9" t="s">
        <v>2293</v>
      </c>
      <c r="C1254" s="148" t="s">
        <v>1218</v>
      </c>
      <c r="D1254" s="56" t="s">
        <v>2308</v>
      </c>
      <c r="E1254" s="62"/>
      <c r="F1254" s="58"/>
      <c r="G1254" s="57"/>
      <c r="H1254" s="57"/>
      <c r="I1254" s="57"/>
      <c r="J1254" s="57"/>
      <c r="K1254" s="57"/>
      <c r="L1254" s="57"/>
      <c r="M1254" s="57"/>
      <c r="N1254" s="57"/>
      <c r="O1254" s="57"/>
      <c r="P1254" s="57"/>
      <c r="Q1254" s="60"/>
    </row>
    <row r="1255" spans="1:31" ht="23.25" customHeight="1" x14ac:dyDescent="0.15">
      <c r="A1255" s="9" t="s">
        <v>2309</v>
      </c>
      <c r="B1255" s="9" t="s">
        <v>1199</v>
      </c>
      <c r="C1255" s="148" t="s">
        <v>2310</v>
      </c>
      <c r="D1255" s="56" t="s">
        <v>537</v>
      </c>
      <c r="E1255" s="62" t="s">
        <v>2271</v>
      </c>
      <c r="F1255" s="58" t="s">
        <v>539</v>
      </c>
      <c r="G1255" s="57">
        <v>1</v>
      </c>
      <c r="H1255" s="57">
        <v>170000</v>
      </c>
      <c r="I1255" s="57">
        <v>170000</v>
      </c>
      <c r="J1255" s="57">
        <v>1</v>
      </c>
      <c r="K1255" s="57">
        <v>0</v>
      </c>
      <c r="L1255" s="57" t="s">
        <v>2193</v>
      </c>
      <c r="M1255" s="57">
        <v>0</v>
      </c>
      <c r="N1255" s="57" t="s">
        <v>2193</v>
      </c>
      <c r="O1255" s="57">
        <v>170000</v>
      </c>
      <c r="P1255" s="57">
        <v>170000</v>
      </c>
      <c r="Q1255" s="60"/>
    </row>
    <row r="1256" spans="1:31" ht="23.25" customHeight="1" x14ac:dyDescent="0.15">
      <c r="A1256" s="9" t="s">
        <v>2311</v>
      </c>
      <c r="B1256" s="9" t="s">
        <v>1199</v>
      </c>
      <c r="C1256" s="148" t="s">
        <v>2312</v>
      </c>
      <c r="D1256" s="56" t="s">
        <v>543</v>
      </c>
      <c r="E1256" s="62" t="s">
        <v>2313</v>
      </c>
      <c r="F1256" s="58" t="s">
        <v>539</v>
      </c>
      <c r="G1256" s="57">
        <v>1</v>
      </c>
      <c r="H1256" s="57">
        <v>207700</v>
      </c>
      <c r="I1256" s="57">
        <v>207700</v>
      </c>
      <c r="J1256" s="57">
        <v>1</v>
      </c>
      <c r="K1256" s="57">
        <v>0</v>
      </c>
      <c r="L1256" s="57" t="s">
        <v>2193</v>
      </c>
      <c r="M1256" s="57">
        <v>0</v>
      </c>
      <c r="N1256" s="57" t="s">
        <v>2193</v>
      </c>
      <c r="O1256" s="57">
        <v>207700</v>
      </c>
      <c r="P1256" s="57">
        <v>207700</v>
      </c>
      <c r="Q1256" s="60"/>
    </row>
    <row r="1257" spans="1:31" ht="23.25" customHeight="1" x14ac:dyDescent="0.15">
      <c r="A1257" s="9" t="s">
        <v>1155</v>
      </c>
      <c r="B1257" s="9" t="s">
        <v>1199</v>
      </c>
      <c r="C1257" s="148" t="s">
        <v>1156</v>
      </c>
      <c r="D1257" s="56" t="s">
        <v>1158</v>
      </c>
      <c r="E1257" s="62" t="s">
        <v>1159</v>
      </c>
      <c r="F1257" s="58" t="s">
        <v>571</v>
      </c>
      <c r="G1257" s="57">
        <v>3.8679000000000001</v>
      </c>
      <c r="H1257" s="57">
        <v>381</v>
      </c>
      <c r="I1257" s="57">
        <v>1473.6</v>
      </c>
      <c r="J1257" s="57">
        <v>3.8679000000000001</v>
      </c>
      <c r="K1257" s="57">
        <v>724</v>
      </c>
      <c r="L1257" s="57">
        <v>2800.3</v>
      </c>
      <c r="M1257" s="57">
        <v>367</v>
      </c>
      <c r="N1257" s="57">
        <v>1419.5</v>
      </c>
      <c r="O1257" s="57">
        <v>1472</v>
      </c>
      <c r="P1257" s="57">
        <v>5693.4</v>
      </c>
      <c r="Q1257" s="60" t="s">
        <v>1157</v>
      </c>
      <c r="R1257" s="2" t="s">
        <v>1648</v>
      </c>
    </row>
    <row r="1258" spans="1:31" ht="23.25" customHeight="1" x14ac:dyDescent="0.15">
      <c r="A1258" s="9" t="s">
        <v>1160</v>
      </c>
      <c r="B1258" s="9" t="s">
        <v>1199</v>
      </c>
      <c r="C1258" s="148" t="s">
        <v>1161</v>
      </c>
      <c r="D1258" s="56" t="s">
        <v>1163</v>
      </c>
      <c r="E1258" s="62" t="s">
        <v>1159</v>
      </c>
      <c r="F1258" s="58" t="s">
        <v>571</v>
      </c>
      <c r="G1258" s="57">
        <v>2.2808999999999999</v>
      </c>
      <c r="H1258" s="57">
        <v>273</v>
      </c>
      <c r="I1258" s="57">
        <v>622.6</v>
      </c>
      <c r="J1258" s="57">
        <v>2.2808999999999999</v>
      </c>
      <c r="K1258" s="57">
        <v>521</v>
      </c>
      <c r="L1258" s="57">
        <v>1188.3</v>
      </c>
      <c r="M1258" s="57">
        <v>264</v>
      </c>
      <c r="N1258" s="57">
        <v>602.1</v>
      </c>
      <c r="O1258" s="57">
        <v>1058</v>
      </c>
      <c r="P1258" s="57">
        <v>2413</v>
      </c>
      <c r="Q1258" s="60" t="s">
        <v>1162</v>
      </c>
      <c r="R1258" s="2" t="s">
        <v>1648</v>
      </c>
    </row>
    <row r="1259" spans="1:31" ht="23.25" customHeight="1" x14ac:dyDescent="0.15">
      <c r="A1259" s="9" t="s">
        <v>1164</v>
      </c>
      <c r="B1259" s="9" t="s">
        <v>1199</v>
      </c>
      <c r="C1259" s="148" t="s">
        <v>1165</v>
      </c>
      <c r="D1259" s="56" t="s">
        <v>1167</v>
      </c>
      <c r="E1259" s="62" t="s">
        <v>1168</v>
      </c>
      <c r="F1259" s="58" t="s">
        <v>1150</v>
      </c>
      <c r="G1259" s="57">
        <v>1.587</v>
      </c>
      <c r="H1259" s="57">
        <v>0</v>
      </c>
      <c r="I1259" s="57" t="s">
        <v>2193</v>
      </c>
      <c r="J1259" s="57">
        <v>1.587</v>
      </c>
      <c r="K1259" s="57">
        <v>33960</v>
      </c>
      <c r="L1259" s="57">
        <v>53894.5</v>
      </c>
      <c r="M1259" s="57">
        <v>0</v>
      </c>
      <c r="N1259" s="57" t="s">
        <v>2193</v>
      </c>
      <c r="O1259" s="57">
        <v>33960</v>
      </c>
      <c r="P1259" s="57">
        <v>53894.5</v>
      </c>
      <c r="Q1259" s="60" t="s">
        <v>1166</v>
      </c>
      <c r="R1259" s="2" t="s">
        <v>1648</v>
      </c>
    </row>
    <row r="1260" spans="1:31" ht="23.25" customHeight="1" x14ac:dyDescent="0.15">
      <c r="A1260" s="9" t="s">
        <v>1169</v>
      </c>
      <c r="B1260" s="9" t="s">
        <v>1199</v>
      </c>
      <c r="C1260" s="148" t="s">
        <v>1170</v>
      </c>
      <c r="D1260" s="56" t="s">
        <v>1172</v>
      </c>
      <c r="E1260" s="62" t="s">
        <v>1173</v>
      </c>
      <c r="F1260" s="58" t="s">
        <v>571</v>
      </c>
      <c r="G1260" s="57">
        <v>0.26450000000000001</v>
      </c>
      <c r="H1260" s="57">
        <v>33091</v>
      </c>
      <c r="I1260" s="57">
        <v>8752.5</v>
      </c>
      <c r="J1260" s="57">
        <v>0.26450000000000001</v>
      </c>
      <c r="K1260" s="57">
        <v>3056</v>
      </c>
      <c r="L1260" s="57">
        <v>808.3</v>
      </c>
      <c r="M1260" s="57">
        <v>0</v>
      </c>
      <c r="N1260" s="57" t="s">
        <v>2193</v>
      </c>
      <c r="O1260" s="57">
        <v>36147</v>
      </c>
      <c r="P1260" s="57">
        <v>9560.7999999999993</v>
      </c>
      <c r="Q1260" s="60" t="s">
        <v>1171</v>
      </c>
      <c r="R1260" s="2" t="s">
        <v>1648</v>
      </c>
    </row>
    <row r="1261" spans="1:31" ht="23.25" customHeight="1" x14ac:dyDescent="0.15">
      <c r="A1261" s="9" t="s">
        <v>917</v>
      </c>
      <c r="B1261" s="9" t="s">
        <v>1199</v>
      </c>
      <c r="C1261" s="148" t="s">
        <v>672</v>
      </c>
      <c r="D1261" s="56" t="s">
        <v>673</v>
      </c>
      <c r="E1261" s="62" t="s">
        <v>674</v>
      </c>
      <c r="F1261" s="58" t="s">
        <v>675</v>
      </c>
      <c r="G1261" s="57">
        <v>2.2799999999999998</v>
      </c>
      <c r="H1261" s="57">
        <v>16112</v>
      </c>
      <c r="I1261" s="57">
        <v>36735.300000000003</v>
      </c>
      <c r="J1261" s="57">
        <v>2.2799999999999998</v>
      </c>
      <c r="K1261" s="57">
        <v>47155</v>
      </c>
      <c r="L1261" s="57">
        <v>107513.4</v>
      </c>
      <c r="M1261" s="57">
        <v>21743</v>
      </c>
      <c r="N1261" s="57">
        <v>49574</v>
      </c>
      <c r="O1261" s="57">
        <v>85010</v>
      </c>
      <c r="P1261" s="57">
        <v>193822.7</v>
      </c>
      <c r="Q1261" s="60" t="s">
        <v>915</v>
      </c>
      <c r="R1261" s="2" t="s">
        <v>1648</v>
      </c>
    </row>
    <row r="1262" spans="1:31" ht="23.25" customHeight="1" x14ac:dyDescent="0.15">
      <c r="A1262" s="9" t="s">
        <v>2314</v>
      </c>
      <c r="B1262" s="9" t="s">
        <v>1199</v>
      </c>
      <c r="C1262" s="148" t="s">
        <v>2315</v>
      </c>
      <c r="D1262" s="56" t="s">
        <v>505</v>
      </c>
      <c r="E1262" s="62" t="s">
        <v>2316</v>
      </c>
      <c r="F1262" s="58" t="s">
        <v>275</v>
      </c>
      <c r="G1262" s="57">
        <v>2</v>
      </c>
      <c r="H1262" s="57">
        <v>8666</v>
      </c>
      <c r="I1262" s="57">
        <v>17332</v>
      </c>
      <c r="J1262" s="57">
        <v>2</v>
      </c>
      <c r="K1262" s="57">
        <v>0</v>
      </c>
      <c r="L1262" s="57" t="s">
        <v>2193</v>
      </c>
      <c r="M1262" s="57">
        <v>0</v>
      </c>
      <c r="N1262" s="57" t="s">
        <v>2193</v>
      </c>
      <c r="O1262" s="57">
        <v>8666</v>
      </c>
      <c r="P1262" s="57">
        <v>17332</v>
      </c>
      <c r="Q1262" s="60"/>
    </row>
    <row r="1263" spans="1:31" ht="23.25" customHeight="1" x14ac:dyDescent="0.15">
      <c r="A1263" s="9" t="s">
        <v>2317</v>
      </c>
      <c r="B1263" s="9" t="s">
        <v>1199</v>
      </c>
      <c r="C1263" s="148" t="s">
        <v>2318</v>
      </c>
      <c r="D1263" s="56" t="s">
        <v>501</v>
      </c>
      <c r="E1263" s="62" t="s">
        <v>2319</v>
      </c>
      <c r="F1263" s="58" t="s">
        <v>275</v>
      </c>
      <c r="G1263" s="57">
        <v>2</v>
      </c>
      <c r="H1263" s="57">
        <v>2998</v>
      </c>
      <c r="I1263" s="57">
        <v>5996</v>
      </c>
      <c r="J1263" s="57">
        <v>2</v>
      </c>
      <c r="K1263" s="57">
        <v>0</v>
      </c>
      <c r="L1263" s="57" t="s">
        <v>2193</v>
      </c>
      <c r="M1263" s="57">
        <v>0</v>
      </c>
      <c r="N1263" s="57" t="s">
        <v>2193</v>
      </c>
      <c r="O1263" s="57">
        <v>2998</v>
      </c>
      <c r="P1263" s="57">
        <v>5996</v>
      </c>
      <c r="Q1263" s="60"/>
    </row>
    <row r="1264" spans="1:31" ht="23.25" customHeight="1" x14ac:dyDescent="0.15">
      <c r="A1264" s="9" t="s">
        <v>853</v>
      </c>
      <c r="B1264" s="9" t="s">
        <v>1199</v>
      </c>
      <c r="C1264" s="148" t="s">
        <v>529</v>
      </c>
      <c r="D1264" s="56" t="s">
        <v>527</v>
      </c>
      <c r="E1264" s="62" t="s">
        <v>530</v>
      </c>
      <c r="F1264" s="58" t="s">
        <v>275</v>
      </c>
      <c r="G1264" s="57">
        <v>4</v>
      </c>
      <c r="H1264" s="57">
        <v>13200</v>
      </c>
      <c r="I1264" s="57">
        <v>52800</v>
      </c>
      <c r="J1264" s="57">
        <v>4</v>
      </c>
      <c r="K1264" s="57">
        <v>0</v>
      </c>
      <c r="L1264" s="57" t="s">
        <v>2193</v>
      </c>
      <c r="M1264" s="57">
        <v>0</v>
      </c>
      <c r="N1264" s="57" t="s">
        <v>2193</v>
      </c>
      <c r="O1264" s="57">
        <v>13200</v>
      </c>
      <c r="P1264" s="57">
        <v>52800</v>
      </c>
      <c r="Q1264" s="60"/>
    </row>
    <row r="1265" spans="1:31" ht="23.25" customHeight="1" x14ac:dyDescent="0.15">
      <c r="A1265" s="9" t="s">
        <v>852</v>
      </c>
      <c r="B1265" s="9" t="s">
        <v>1199</v>
      </c>
      <c r="C1265" s="148" t="s">
        <v>526</v>
      </c>
      <c r="D1265" s="56" t="s">
        <v>527</v>
      </c>
      <c r="E1265" s="62" t="s">
        <v>528</v>
      </c>
      <c r="F1265" s="58" t="s">
        <v>275</v>
      </c>
      <c r="G1265" s="57">
        <v>4</v>
      </c>
      <c r="H1265" s="57">
        <v>3067</v>
      </c>
      <c r="I1265" s="57">
        <v>12268</v>
      </c>
      <c r="J1265" s="57">
        <v>4</v>
      </c>
      <c r="K1265" s="57">
        <v>0</v>
      </c>
      <c r="L1265" s="57" t="s">
        <v>2193</v>
      </c>
      <c r="M1265" s="57">
        <v>0</v>
      </c>
      <c r="N1265" s="57" t="s">
        <v>2193</v>
      </c>
      <c r="O1265" s="57">
        <v>3067</v>
      </c>
      <c r="P1265" s="57">
        <v>12268</v>
      </c>
      <c r="Q1265" s="60"/>
    </row>
    <row r="1266" spans="1:31" ht="23.25" customHeight="1" x14ac:dyDescent="0.15">
      <c r="A1266" s="9" t="s">
        <v>921</v>
      </c>
      <c r="B1266" s="9" t="s">
        <v>1199</v>
      </c>
      <c r="C1266" s="148" t="s">
        <v>681</v>
      </c>
      <c r="D1266" s="56" t="s">
        <v>70</v>
      </c>
      <c r="E1266" s="62" t="s">
        <v>682</v>
      </c>
      <c r="F1266" s="58" t="s">
        <v>678</v>
      </c>
      <c r="G1266" s="57">
        <v>0.44</v>
      </c>
      <c r="H1266" s="57">
        <v>0</v>
      </c>
      <c r="I1266" s="57" t="s">
        <v>2193</v>
      </c>
      <c r="J1266" s="57">
        <v>0.44</v>
      </c>
      <c r="K1266" s="57">
        <v>408559</v>
      </c>
      <c r="L1266" s="57">
        <v>179765.9</v>
      </c>
      <c r="M1266" s="57">
        <v>0</v>
      </c>
      <c r="N1266" s="57" t="s">
        <v>2193</v>
      </c>
      <c r="O1266" s="57">
        <v>408559</v>
      </c>
      <c r="P1266" s="57">
        <v>179765.9</v>
      </c>
      <c r="Q1266" s="60"/>
      <c r="AE1266" s="2">
        <v>179765.9</v>
      </c>
    </row>
    <row r="1267" spans="1:31" ht="23.25" customHeight="1" x14ac:dyDescent="0.15">
      <c r="A1267" s="9" t="s">
        <v>925</v>
      </c>
      <c r="B1267" s="9" t="s">
        <v>1199</v>
      </c>
      <c r="C1267" s="148" t="s">
        <v>689</v>
      </c>
      <c r="D1267" s="56" t="s">
        <v>70</v>
      </c>
      <c r="E1267" s="62" t="s">
        <v>690</v>
      </c>
      <c r="F1267" s="58" t="s">
        <v>678</v>
      </c>
      <c r="G1267" s="57">
        <v>0.22</v>
      </c>
      <c r="H1267" s="57">
        <v>0</v>
      </c>
      <c r="I1267" s="57" t="s">
        <v>2193</v>
      </c>
      <c r="J1267" s="57">
        <v>0.22</v>
      </c>
      <c r="K1267" s="57">
        <v>169804</v>
      </c>
      <c r="L1267" s="57">
        <v>37356.800000000003</v>
      </c>
      <c r="M1267" s="57">
        <v>0</v>
      </c>
      <c r="N1267" s="57" t="s">
        <v>2193</v>
      </c>
      <c r="O1267" s="57">
        <v>169804</v>
      </c>
      <c r="P1267" s="57">
        <v>37356.800000000003</v>
      </c>
      <c r="Q1267" s="60"/>
      <c r="AE1267" s="2">
        <v>37356.800000000003</v>
      </c>
    </row>
    <row r="1268" spans="1:31" ht="23.25" customHeight="1" x14ac:dyDescent="0.15">
      <c r="A1268" s="9" t="s">
        <v>926</v>
      </c>
      <c r="B1268" s="9" t="s">
        <v>1199</v>
      </c>
      <c r="C1268" s="148" t="s">
        <v>691</v>
      </c>
      <c r="D1268" s="56" t="s">
        <v>70</v>
      </c>
      <c r="E1268" s="62" t="s">
        <v>692</v>
      </c>
      <c r="F1268" s="58" t="s">
        <v>678</v>
      </c>
      <c r="G1268" s="57">
        <v>1.63</v>
      </c>
      <c r="H1268" s="57">
        <v>0</v>
      </c>
      <c r="I1268" s="57" t="s">
        <v>2193</v>
      </c>
      <c r="J1268" s="57">
        <v>1.63</v>
      </c>
      <c r="K1268" s="57">
        <v>221506</v>
      </c>
      <c r="L1268" s="57">
        <v>361054.7</v>
      </c>
      <c r="M1268" s="57">
        <v>0</v>
      </c>
      <c r="N1268" s="57" t="s">
        <v>2193</v>
      </c>
      <c r="O1268" s="57">
        <v>221506</v>
      </c>
      <c r="P1268" s="57">
        <v>361054.7</v>
      </c>
      <c r="Q1268" s="60"/>
      <c r="AE1268" s="2">
        <v>361054.7</v>
      </c>
    </row>
    <row r="1269" spans="1:31" ht="23.25" customHeight="1" x14ac:dyDescent="0.15">
      <c r="A1269" s="9" t="s">
        <v>929</v>
      </c>
      <c r="B1269" s="9" t="s">
        <v>1199</v>
      </c>
      <c r="C1269" s="148" t="s">
        <v>697</v>
      </c>
      <c r="D1269" s="56" t="s">
        <v>70</v>
      </c>
      <c r="E1269" s="62" t="s">
        <v>698</v>
      </c>
      <c r="F1269" s="58" t="s">
        <v>678</v>
      </c>
      <c r="G1269" s="57">
        <v>0.05</v>
      </c>
      <c r="H1269" s="57">
        <v>0</v>
      </c>
      <c r="I1269" s="57" t="s">
        <v>2193</v>
      </c>
      <c r="J1269" s="57">
        <v>0.05</v>
      </c>
      <c r="K1269" s="57">
        <v>202696</v>
      </c>
      <c r="L1269" s="57">
        <v>10134.799999999999</v>
      </c>
      <c r="M1269" s="57">
        <v>0</v>
      </c>
      <c r="N1269" s="57" t="s">
        <v>2193</v>
      </c>
      <c r="O1269" s="57">
        <v>202696</v>
      </c>
      <c r="P1269" s="57">
        <v>10134.799999999999</v>
      </c>
      <c r="Q1269" s="60"/>
      <c r="AE1269" s="2">
        <v>10134.799999999999</v>
      </c>
    </row>
    <row r="1270" spans="1:31" ht="23.25" customHeight="1" x14ac:dyDescent="0.15">
      <c r="A1270" s="9" t="s">
        <v>930</v>
      </c>
      <c r="B1270" s="9" t="s">
        <v>1199</v>
      </c>
      <c r="C1270" s="148" t="s">
        <v>699</v>
      </c>
      <c r="D1270" s="56" t="s">
        <v>70</v>
      </c>
      <c r="E1270" s="62" t="s">
        <v>700</v>
      </c>
      <c r="F1270" s="58" t="s">
        <v>678</v>
      </c>
      <c r="G1270" s="57">
        <v>0.34</v>
      </c>
      <c r="H1270" s="57">
        <v>0</v>
      </c>
      <c r="I1270" s="57" t="s">
        <v>2193</v>
      </c>
      <c r="J1270" s="57">
        <v>0.34</v>
      </c>
      <c r="K1270" s="57">
        <v>213033</v>
      </c>
      <c r="L1270" s="57">
        <v>72431.199999999997</v>
      </c>
      <c r="M1270" s="57">
        <v>0</v>
      </c>
      <c r="N1270" s="57" t="s">
        <v>2193</v>
      </c>
      <c r="O1270" s="57">
        <v>213033</v>
      </c>
      <c r="P1270" s="57">
        <v>72431.199999999997</v>
      </c>
      <c r="Q1270" s="60"/>
      <c r="AE1270" s="2">
        <v>72431.199999999997</v>
      </c>
    </row>
    <row r="1271" spans="1:31" ht="23.25" customHeight="1" x14ac:dyDescent="0.15">
      <c r="A1271" s="9" t="s">
        <v>1649</v>
      </c>
      <c r="B1271" s="9" t="s">
        <v>1199</v>
      </c>
      <c r="C1271" s="148" t="s">
        <v>1650</v>
      </c>
      <c r="D1271" s="56" t="s">
        <v>1651</v>
      </c>
      <c r="E1271" s="62" t="s">
        <v>1652</v>
      </c>
      <c r="F1271" s="58" t="s">
        <v>616</v>
      </c>
      <c r="G1271" s="57">
        <v>1</v>
      </c>
      <c r="H1271" s="57">
        <v>19822.199999999953</v>
      </c>
      <c r="I1271" s="57">
        <v>19822.199999999953</v>
      </c>
      <c r="J1271" s="57">
        <v>1</v>
      </c>
      <c r="K1271" s="57"/>
      <c r="L1271" s="57" t="s">
        <v>2193</v>
      </c>
      <c r="M1271" s="57"/>
      <c r="N1271" s="57" t="s">
        <v>2193</v>
      </c>
      <c r="O1271" s="57">
        <v>19822.199999999953</v>
      </c>
      <c r="P1271" s="57">
        <v>19822.199999999953</v>
      </c>
      <c r="Q1271" s="60"/>
    </row>
    <row r="1272" spans="1:31" ht="23.25" customHeight="1" x14ac:dyDescent="0.15">
      <c r="B1272" s="9" t="s">
        <v>1646</v>
      </c>
      <c r="C1272" s="148"/>
      <c r="D1272" s="56" t="s">
        <v>1647</v>
      </c>
      <c r="E1272" s="62"/>
      <c r="F1272" s="58"/>
      <c r="G1272" s="57"/>
      <c r="H1272" s="57"/>
      <c r="I1272" s="57">
        <v>533502</v>
      </c>
      <c r="J1272" s="57"/>
      <c r="K1272" s="57"/>
      <c r="L1272" s="57">
        <v>826948</v>
      </c>
      <c r="M1272" s="57"/>
      <c r="N1272" s="57">
        <v>51595</v>
      </c>
      <c r="O1272" s="57" t="s">
        <v>2193</v>
      </c>
      <c r="P1272" s="57">
        <v>1412045</v>
      </c>
      <c r="Q1272" s="60"/>
      <c r="AC1272" s="2">
        <v>19822.2</v>
      </c>
      <c r="AD1272" s="2">
        <v>826948</v>
      </c>
      <c r="AE1272" s="2">
        <v>660743</v>
      </c>
    </row>
    <row r="1273" spans="1:31" ht="23.25" customHeight="1" x14ac:dyDescent="0.15">
      <c r="C1273" s="148"/>
      <c r="D1273" s="56"/>
      <c r="E1273" s="62"/>
      <c r="F1273" s="58"/>
      <c r="G1273" s="57"/>
      <c r="H1273" s="57"/>
      <c r="I1273" s="57"/>
      <c r="J1273" s="57"/>
      <c r="K1273" s="57"/>
      <c r="L1273" s="57"/>
      <c r="M1273" s="57"/>
      <c r="N1273" s="57"/>
      <c r="O1273" s="57"/>
      <c r="P1273" s="57"/>
      <c r="Q1273" s="60"/>
    </row>
    <row r="1274" spans="1:31" ht="23.25" customHeight="1" x14ac:dyDescent="0.15">
      <c r="A1274" s="9" t="s">
        <v>2267</v>
      </c>
      <c r="B1274" s="9" t="s">
        <v>2293</v>
      </c>
      <c r="C1274" s="148" t="s">
        <v>2268</v>
      </c>
      <c r="D1274" s="56" t="s">
        <v>2320</v>
      </c>
      <c r="E1274" s="62"/>
      <c r="F1274" s="58"/>
      <c r="G1274" s="57"/>
      <c r="H1274" s="57"/>
      <c r="I1274" s="57"/>
      <c r="J1274" s="57"/>
      <c r="K1274" s="57"/>
      <c r="L1274" s="57"/>
      <c r="M1274" s="57"/>
      <c r="N1274" s="57"/>
      <c r="O1274" s="57"/>
      <c r="P1274" s="57"/>
      <c r="Q1274" s="60"/>
    </row>
    <row r="1275" spans="1:31" ht="23.25" customHeight="1" x14ac:dyDescent="0.15">
      <c r="A1275" s="9" t="s">
        <v>2321</v>
      </c>
      <c r="B1275" s="9" t="s">
        <v>1204</v>
      </c>
      <c r="C1275" s="148" t="s">
        <v>2322</v>
      </c>
      <c r="D1275" s="56" t="s">
        <v>205</v>
      </c>
      <c r="E1275" s="62" t="s">
        <v>2323</v>
      </c>
      <c r="F1275" s="58" t="s">
        <v>181</v>
      </c>
      <c r="G1275" s="57">
        <v>1</v>
      </c>
      <c r="H1275" s="57">
        <v>11752</v>
      </c>
      <c r="I1275" s="57">
        <v>11752</v>
      </c>
      <c r="J1275" s="57">
        <v>1</v>
      </c>
      <c r="K1275" s="57">
        <v>0</v>
      </c>
      <c r="L1275" s="57" t="s">
        <v>2193</v>
      </c>
      <c r="M1275" s="57">
        <v>0</v>
      </c>
      <c r="N1275" s="57" t="s">
        <v>2193</v>
      </c>
      <c r="O1275" s="57">
        <v>11752</v>
      </c>
      <c r="P1275" s="57">
        <v>11752</v>
      </c>
      <c r="Q1275" s="60"/>
    </row>
    <row r="1276" spans="1:31" ht="23.25" customHeight="1" x14ac:dyDescent="0.15">
      <c r="A1276" s="9" t="s">
        <v>2324</v>
      </c>
      <c r="B1276" s="9" t="s">
        <v>1204</v>
      </c>
      <c r="C1276" s="148" t="s">
        <v>2325</v>
      </c>
      <c r="D1276" s="56" t="s">
        <v>208</v>
      </c>
      <c r="E1276" s="62" t="s">
        <v>2326</v>
      </c>
      <c r="F1276" s="58" t="s">
        <v>181</v>
      </c>
      <c r="G1276" s="57">
        <v>1</v>
      </c>
      <c r="H1276" s="57">
        <v>2709</v>
      </c>
      <c r="I1276" s="57">
        <v>2709</v>
      </c>
      <c r="J1276" s="57">
        <v>1</v>
      </c>
      <c r="K1276" s="57">
        <v>0</v>
      </c>
      <c r="L1276" s="57" t="s">
        <v>2193</v>
      </c>
      <c r="M1276" s="57">
        <v>0</v>
      </c>
      <c r="N1276" s="57" t="s">
        <v>2193</v>
      </c>
      <c r="O1276" s="57">
        <v>2709</v>
      </c>
      <c r="P1276" s="57">
        <v>2709</v>
      </c>
      <c r="Q1276" s="60"/>
    </row>
    <row r="1277" spans="1:31" ht="23.25" customHeight="1" x14ac:dyDescent="0.15">
      <c r="A1277" s="9" t="s">
        <v>2305</v>
      </c>
      <c r="B1277" s="9" t="s">
        <v>1204</v>
      </c>
      <c r="C1277" s="148" t="s">
        <v>2306</v>
      </c>
      <c r="D1277" s="56" t="s">
        <v>200</v>
      </c>
      <c r="E1277" s="62" t="s">
        <v>2307</v>
      </c>
      <c r="F1277" s="58" t="s">
        <v>181</v>
      </c>
      <c r="G1277" s="57">
        <v>1</v>
      </c>
      <c r="H1277" s="57">
        <v>21720</v>
      </c>
      <c r="I1277" s="57">
        <v>21720</v>
      </c>
      <c r="J1277" s="57">
        <v>1</v>
      </c>
      <c r="K1277" s="57">
        <v>0</v>
      </c>
      <c r="L1277" s="57" t="s">
        <v>2193</v>
      </c>
      <c r="M1277" s="57">
        <v>0</v>
      </c>
      <c r="N1277" s="57" t="s">
        <v>2193</v>
      </c>
      <c r="O1277" s="57">
        <v>21720</v>
      </c>
      <c r="P1277" s="57">
        <v>21720</v>
      </c>
      <c r="Q1277" s="60"/>
    </row>
    <row r="1278" spans="1:31" ht="23.25" customHeight="1" x14ac:dyDescent="0.15">
      <c r="A1278" s="9" t="s">
        <v>731</v>
      </c>
      <c r="B1278" s="9" t="s">
        <v>1204</v>
      </c>
      <c r="C1278" s="148" t="s">
        <v>202</v>
      </c>
      <c r="D1278" s="56" t="s">
        <v>203</v>
      </c>
      <c r="E1278" s="62"/>
      <c r="F1278" s="58" t="s">
        <v>181</v>
      </c>
      <c r="G1278" s="57">
        <v>1</v>
      </c>
      <c r="H1278" s="57">
        <v>2472</v>
      </c>
      <c r="I1278" s="57">
        <v>2472</v>
      </c>
      <c r="J1278" s="57">
        <v>1</v>
      </c>
      <c r="K1278" s="57">
        <v>0</v>
      </c>
      <c r="L1278" s="57" t="s">
        <v>2193</v>
      </c>
      <c r="M1278" s="57">
        <v>0</v>
      </c>
      <c r="N1278" s="57" t="s">
        <v>2193</v>
      </c>
      <c r="O1278" s="57">
        <v>2472</v>
      </c>
      <c r="P1278" s="57">
        <v>2472</v>
      </c>
      <c r="Q1278" s="60"/>
    </row>
    <row r="1279" spans="1:31" ht="23.25" customHeight="1" x14ac:dyDescent="0.15">
      <c r="A1279" s="9" t="s">
        <v>920</v>
      </c>
      <c r="B1279" s="9" t="s">
        <v>1204</v>
      </c>
      <c r="C1279" s="148" t="s">
        <v>679</v>
      </c>
      <c r="D1279" s="56" t="s">
        <v>70</v>
      </c>
      <c r="E1279" s="62" t="s">
        <v>680</v>
      </c>
      <c r="F1279" s="58" t="s">
        <v>678</v>
      </c>
      <c r="G1279" s="57">
        <v>0.13200000000000001</v>
      </c>
      <c r="H1279" s="57">
        <v>0</v>
      </c>
      <c r="I1279" s="57" t="s">
        <v>2193</v>
      </c>
      <c r="J1279" s="57">
        <v>0.13200000000000001</v>
      </c>
      <c r="K1279" s="57">
        <v>300337</v>
      </c>
      <c r="L1279" s="57">
        <v>39644.400000000001</v>
      </c>
      <c r="M1279" s="57">
        <v>0</v>
      </c>
      <c r="N1279" s="57" t="s">
        <v>2193</v>
      </c>
      <c r="O1279" s="57">
        <v>300337</v>
      </c>
      <c r="P1279" s="57">
        <v>39644.400000000001</v>
      </c>
      <c r="Q1279" s="60"/>
      <c r="AE1279" s="2">
        <v>39644.400000000001</v>
      </c>
    </row>
    <row r="1280" spans="1:31" ht="23.25" customHeight="1" x14ac:dyDescent="0.15">
      <c r="A1280" s="9" t="s">
        <v>925</v>
      </c>
      <c r="B1280" s="9" t="s">
        <v>1204</v>
      </c>
      <c r="C1280" s="148" t="s">
        <v>689</v>
      </c>
      <c r="D1280" s="56" t="s">
        <v>70</v>
      </c>
      <c r="E1280" s="62" t="s">
        <v>690</v>
      </c>
      <c r="F1280" s="58" t="s">
        <v>678</v>
      </c>
      <c r="G1280" s="57">
        <v>0.13200000000000001</v>
      </c>
      <c r="H1280" s="57">
        <v>0</v>
      </c>
      <c r="I1280" s="57" t="s">
        <v>2193</v>
      </c>
      <c r="J1280" s="57">
        <v>0.13200000000000001</v>
      </c>
      <c r="K1280" s="57">
        <v>169804</v>
      </c>
      <c r="L1280" s="57">
        <v>22414.1</v>
      </c>
      <c r="M1280" s="57">
        <v>0</v>
      </c>
      <c r="N1280" s="57" t="s">
        <v>2193</v>
      </c>
      <c r="O1280" s="57">
        <v>169804</v>
      </c>
      <c r="P1280" s="57">
        <v>22414.1</v>
      </c>
      <c r="Q1280" s="60"/>
      <c r="AE1280" s="2">
        <v>22414.1</v>
      </c>
    </row>
    <row r="1281" spans="1:31" ht="23.25" customHeight="1" x14ac:dyDescent="0.15">
      <c r="A1281" s="9" t="s">
        <v>1649</v>
      </c>
      <c r="B1281" s="9" t="s">
        <v>1204</v>
      </c>
      <c r="C1281" s="148" t="s">
        <v>1650</v>
      </c>
      <c r="D1281" s="56" t="s">
        <v>1651</v>
      </c>
      <c r="E1281" s="62" t="s">
        <v>1652</v>
      </c>
      <c r="F1281" s="58" t="s">
        <v>616</v>
      </c>
      <c r="G1281" s="57">
        <v>1</v>
      </c>
      <c r="H1281" s="57">
        <v>1861.6999999999971</v>
      </c>
      <c r="I1281" s="57">
        <v>1861.6999999999971</v>
      </c>
      <c r="J1281" s="57">
        <v>1</v>
      </c>
      <c r="K1281" s="57"/>
      <c r="L1281" s="57" t="s">
        <v>2193</v>
      </c>
      <c r="M1281" s="57"/>
      <c r="N1281" s="57" t="s">
        <v>2193</v>
      </c>
      <c r="O1281" s="57">
        <v>1861.6999999999971</v>
      </c>
      <c r="P1281" s="57">
        <v>1861.6999999999971</v>
      </c>
      <c r="Q1281" s="60"/>
    </row>
    <row r="1282" spans="1:31" ht="23.25" customHeight="1" x14ac:dyDescent="0.15">
      <c r="B1282" s="9" t="s">
        <v>1646</v>
      </c>
      <c r="C1282" s="148"/>
      <c r="D1282" s="56" t="s">
        <v>1647</v>
      </c>
      <c r="E1282" s="62"/>
      <c r="F1282" s="58"/>
      <c r="G1282" s="57"/>
      <c r="H1282" s="57"/>
      <c r="I1282" s="57">
        <v>40514</v>
      </c>
      <c r="J1282" s="57"/>
      <c r="K1282" s="57"/>
      <c r="L1282" s="57">
        <v>62058</v>
      </c>
      <c r="M1282" s="57"/>
      <c r="N1282" s="57">
        <v>0</v>
      </c>
      <c r="O1282" s="57" t="s">
        <v>2193</v>
      </c>
      <c r="P1282" s="57">
        <v>102572</v>
      </c>
      <c r="Q1282" s="60"/>
      <c r="AC1282" s="2">
        <v>1861.7</v>
      </c>
      <c r="AD1282" s="2">
        <v>62058</v>
      </c>
      <c r="AE1282" s="2">
        <v>62058</v>
      </c>
    </row>
    <row r="1283" spans="1:31" ht="23.25" customHeight="1" x14ac:dyDescent="0.15">
      <c r="C1283" s="148"/>
      <c r="D1283" s="56"/>
      <c r="E1283" s="62"/>
      <c r="F1283" s="58"/>
      <c r="G1283" s="57"/>
      <c r="H1283" s="57"/>
      <c r="I1283" s="57"/>
      <c r="J1283" s="57"/>
      <c r="K1283" s="57"/>
      <c r="L1283" s="57"/>
      <c r="M1283" s="57"/>
      <c r="N1283" s="57"/>
      <c r="O1283" s="57"/>
      <c r="P1283" s="57"/>
      <c r="Q1283" s="60"/>
    </row>
    <row r="1284" spans="1:31" ht="23.25" customHeight="1" x14ac:dyDescent="0.15">
      <c r="A1284" s="9" t="s">
        <v>1244</v>
      </c>
      <c r="B1284" s="9" t="s">
        <v>2293</v>
      </c>
      <c r="C1284" s="148" t="s">
        <v>1245</v>
      </c>
      <c r="D1284" s="56" t="s">
        <v>2327</v>
      </c>
      <c r="E1284" s="62"/>
      <c r="F1284" s="58"/>
      <c r="G1284" s="57"/>
      <c r="H1284" s="57"/>
      <c r="I1284" s="57"/>
      <c r="J1284" s="57"/>
      <c r="K1284" s="57"/>
      <c r="L1284" s="57"/>
      <c r="M1284" s="57"/>
      <c r="N1284" s="57"/>
      <c r="O1284" s="57"/>
      <c r="P1284" s="57"/>
      <c r="Q1284" s="60"/>
    </row>
    <row r="1285" spans="1:31" ht="23.25" customHeight="1" x14ac:dyDescent="0.15">
      <c r="A1285" s="9" t="s">
        <v>708</v>
      </c>
      <c r="B1285" s="9" t="s">
        <v>1209</v>
      </c>
      <c r="C1285" s="148" t="s">
        <v>146</v>
      </c>
      <c r="D1285" s="56" t="s">
        <v>139</v>
      </c>
      <c r="E1285" s="62" t="s">
        <v>147</v>
      </c>
      <c r="F1285" s="58" t="s">
        <v>132</v>
      </c>
      <c r="G1285" s="57">
        <v>1</v>
      </c>
      <c r="H1285" s="57">
        <v>4834</v>
      </c>
      <c r="I1285" s="57">
        <v>4834</v>
      </c>
      <c r="J1285" s="57">
        <v>1</v>
      </c>
      <c r="K1285" s="57">
        <v>0</v>
      </c>
      <c r="L1285" s="57" t="s">
        <v>2193</v>
      </c>
      <c r="M1285" s="57">
        <v>0</v>
      </c>
      <c r="N1285" s="57" t="s">
        <v>2193</v>
      </c>
      <c r="O1285" s="57">
        <v>4834</v>
      </c>
      <c r="P1285" s="57">
        <v>4834</v>
      </c>
      <c r="Q1285" s="60"/>
      <c r="R1285" s="2" t="s">
        <v>1662</v>
      </c>
      <c r="AC1285" s="2">
        <v>4834</v>
      </c>
    </row>
    <row r="1286" spans="1:31" ht="23.25" customHeight="1" x14ac:dyDescent="0.15">
      <c r="A1286" s="9" t="s">
        <v>708</v>
      </c>
      <c r="B1286" s="9" t="s">
        <v>1209</v>
      </c>
      <c r="C1286" s="148" t="s">
        <v>146</v>
      </c>
      <c r="D1286" s="56" t="s">
        <v>139</v>
      </c>
      <c r="E1286" s="62" t="s">
        <v>147</v>
      </c>
      <c r="F1286" s="58" t="s">
        <v>132</v>
      </c>
      <c r="G1286" s="57">
        <v>0.1</v>
      </c>
      <c r="H1286" s="57">
        <v>4834</v>
      </c>
      <c r="I1286" s="57">
        <v>483.4</v>
      </c>
      <c r="J1286" s="57">
        <v>0.1</v>
      </c>
      <c r="K1286" s="57">
        <v>0</v>
      </c>
      <c r="L1286" s="57" t="s">
        <v>2193</v>
      </c>
      <c r="M1286" s="57">
        <v>0</v>
      </c>
      <c r="N1286" s="57" t="s">
        <v>2193</v>
      </c>
      <c r="O1286" s="57">
        <v>4834</v>
      </c>
      <c r="P1286" s="57">
        <v>483.4</v>
      </c>
      <c r="Q1286" s="60"/>
      <c r="R1286" s="2" t="s">
        <v>1662</v>
      </c>
    </row>
    <row r="1287" spans="1:31" ht="23.25" customHeight="1" x14ac:dyDescent="0.15">
      <c r="A1287" s="9" t="s">
        <v>1658</v>
      </c>
      <c r="B1287" s="9" t="s">
        <v>1209</v>
      </c>
      <c r="C1287" s="148" t="s">
        <v>1659</v>
      </c>
      <c r="D1287" s="56" t="s">
        <v>1660</v>
      </c>
      <c r="E1287" s="62" t="s">
        <v>1661</v>
      </c>
      <c r="F1287" s="58" t="s">
        <v>616</v>
      </c>
      <c r="G1287" s="57">
        <v>1</v>
      </c>
      <c r="H1287" s="57">
        <v>96.600000000000364</v>
      </c>
      <c r="I1287" s="57">
        <v>96.600000000000364</v>
      </c>
      <c r="J1287" s="57">
        <v>1</v>
      </c>
      <c r="K1287" s="57"/>
      <c r="L1287" s="57" t="s">
        <v>2193</v>
      </c>
      <c r="M1287" s="57"/>
      <c r="N1287" s="57" t="s">
        <v>2193</v>
      </c>
      <c r="O1287" s="57">
        <v>96.600000000000364</v>
      </c>
      <c r="P1287" s="57">
        <v>96.600000000000364</v>
      </c>
      <c r="Q1287" s="60"/>
      <c r="AC1287" s="2">
        <v>96.6</v>
      </c>
      <c r="AD1287" s="2">
        <v>5317</v>
      </c>
    </row>
    <row r="1288" spans="1:31" ht="23.25" customHeight="1" x14ac:dyDescent="0.15">
      <c r="A1288" s="9" t="s">
        <v>919</v>
      </c>
      <c r="B1288" s="9" t="s">
        <v>1209</v>
      </c>
      <c r="C1288" s="148" t="s">
        <v>676</v>
      </c>
      <c r="D1288" s="56" t="s">
        <v>70</v>
      </c>
      <c r="E1288" s="62" t="s">
        <v>677</v>
      </c>
      <c r="F1288" s="58" t="s">
        <v>678</v>
      </c>
      <c r="G1288" s="57">
        <v>0.1</v>
      </c>
      <c r="H1288" s="57">
        <v>0</v>
      </c>
      <c r="I1288" s="57" t="s">
        <v>2193</v>
      </c>
      <c r="J1288" s="57">
        <v>0.1</v>
      </c>
      <c r="K1288" s="57">
        <v>268915</v>
      </c>
      <c r="L1288" s="57">
        <v>26891.5</v>
      </c>
      <c r="M1288" s="57">
        <v>0</v>
      </c>
      <c r="N1288" s="57" t="s">
        <v>2193</v>
      </c>
      <c r="O1288" s="57">
        <v>268915</v>
      </c>
      <c r="P1288" s="57">
        <v>26891.5</v>
      </c>
      <c r="Q1288" s="60"/>
      <c r="AE1288" s="2">
        <v>26891.5</v>
      </c>
    </row>
    <row r="1289" spans="1:31" ht="23.25" customHeight="1" x14ac:dyDescent="0.15">
      <c r="A1289" s="9" t="s">
        <v>1649</v>
      </c>
      <c r="B1289" s="9" t="s">
        <v>1209</v>
      </c>
      <c r="C1289" s="148" t="s">
        <v>1650</v>
      </c>
      <c r="D1289" s="56" t="s">
        <v>1651</v>
      </c>
      <c r="E1289" s="62" t="s">
        <v>1652</v>
      </c>
      <c r="F1289" s="58" t="s">
        <v>616</v>
      </c>
      <c r="G1289" s="57">
        <v>1</v>
      </c>
      <c r="H1289" s="57">
        <v>806.70000000000073</v>
      </c>
      <c r="I1289" s="57">
        <v>806.70000000000073</v>
      </c>
      <c r="J1289" s="57">
        <v>1</v>
      </c>
      <c r="K1289" s="57"/>
      <c r="L1289" s="57" t="s">
        <v>2193</v>
      </c>
      <c r="M1289" s="57"/>
      <c r="N1289" s="57" t="s">
        <v>2193</v>
      </c>
      <c r="O1289" s="57">
        <v>806.70000000000073</v>
      </c>
      <c r="P1289" s="57">
        <v>806.70000000000073</v>
      </c>
      <c r="Q1289" s="60"/>
    </row>
    <row r="1290" spans="1:31" ht="23.25" customHeight="1" x14ac:dyDescent="0.15">
      <c r="B1290" s="9" t="s">
        <v>1646</v>
      </c>
      <c r="C1290" s="148"/>
      <c r="D1290" s="56" t="s">
        <v>1647</v>
      </c>
      <c r="E1290" s="62"/>
      <c r="F1290" s="58"/>
      <c r="G1290" s="57"/>
      <c r="H1290" s="57"/>
      <c r="I1290" s="57">
        <v>6220</v>
      </c>
      <c r="J1290" s="57"/>
      <c r="K1290" s="57"/>
      <c r="L1290" s="57">
        <v>26891</v>
      </c>
      <c r="M1290" s="57"/>
      <c r="N1290" s="57">
        <v>0</v>
      </c>
      <c r="O1290" s="57" t="s">
        <v>2193</v>
      </c>
      <c r="P1290" s="57">
        <v>33111</v>
      </c>
      <c r="Q1290" s="60"/>
      <c r="AC1290" s="2">
        <v>806.7</v>
      </c>
      <c r="AD1290" s="2">
        <v>26891</v>
      </c>
      <c r="AE1290" s="2">
        <v>26891</v>
      </c>
    </row>
    <row r="1291" spans="1:31" ht="23.25" customHeight="1" x14ac:dyDescent="0.15">
      <c r="C1291" s="148"/>
      <c r="D1291" s="56"/>
      <c r="E1291" s="62"/>
      <c r="F1291" s="58"/>
      <c r="G1291" s="57"/>
      <c r="H1291" s="57"/>
      <c r="I1291" s="57"/>
      <c r="J1291" s="57"/>
      <c r="K1291" s="57"/>
      <c r="L1291" s="57"/>
      <c r="M1291" s="57"/>
      <c r="N1291" s="57"/>
      <c r="O1291" s="57"/>
      <c r="P1291" s="57"/>
      <c r="Q1291" s="60"/>
    </row>
    <row r="1292" spans="1:31" ht="23.25" customHeight="1" x14ac:dyDescent="0.15">
      <c r="A1292" s="9" t="s">
        <v>1247</v>
      </c>
      <c r="B1292" s="9" t="s">
        <v>2293</v>
      </c>
      <c r="C1292" s="148" t="s">
        <v>1248</v>
      </c>
      <c r="D1292" s="56" t="s">
        <v>2328</v>
      </c>
      <c r="E1292" s="62"/>
      <c r="F1292" s="58"/>
      <c r="G1292" s="57"/>
      <c r="H1292" s="57"/>
      <c r="I1292" s="57"/>
      <c r="J1292" s="57"/>
      <c r="K1292" s="57"/>
      <c r="L1292" s="57"/>
      <c r="M1292" s="57"/>
      <c r="N1292" s="57"/>
      <c r="O1292" s="57"/>
      <c r="P1292" s="57"/>
      <c r="Q1292" s="60"/>
    </row>
    <row r="1293" spans="1:31" ht="23.25" customHeight="1" x14ac:dyDescent="0.15">
      <c r="A1293" s="9" t="s">
        <v>709</v>
      </c>
      <c r="B1293" s="9" t="s">
        <v>1214</v>
      </c>
      <c r="C1293" s="148" t="s">
        <v>148</v>
      </c>
      <c r="D1293" s="56" t="s">
        <v>139</v>
      </c>
      <c r="E1293" s="62" t="s">
        <v>149</v>
      </c>
      <c r="F1293" s="58" t="s">
        <v>132</v>
      </c>
      <c r="G1293" s="57">
        <v>1</v>
      </c>
      <c r="H1293" s="57">
        <v>6381</v>
      </c>
      <c r="I1293" s="57">
        <v>6381</v>
      </c>
      <c r="J1293" s="57">
        <v>1</v>
      </c>
      <c r="K1293" s="57">
        <v>0</v>
      </c>
      <c r="L1293" s="57" t="s">
        <v>2193</v>
      </c>
      <c r="M1293" s="57">
        <v>0</v>
      </c>
      <c r="N1293" s="57" t="s">
        <v>2193</v>
      </c>
      <c r="O1293" s="57">
        <v>6381</v>
      </c>
      <c r="P1293" s="57">
        <v>6381</v>
      </c>
      <c r="Q1293" s="60"/>
      <c r="R1293" s="2" t="s">
        <v>1662</v>
      </c>
      <c r="AC1293" s="2">
        <v>6381</v>
      </c>
    </row>
    <row r="1294" spans="1:31" ht="23.25" customHeight="1" x14ac:dyDescent="0.15">
      <c r="A1294" s="9" t="s">
        <v>709</v>
      </c>
      <c r="B1294" s="9" t="s">
        <v>1214</v>
      </c>
      <c r="C1294" s="148" t="s">
        <v>148</v>
      </c>
      <c r="D1294" s="56" t="s">
        <v>139</v>
      </c>
      <c r="E1294" s="62" t="s">
        <v>149</v>
      </c>
      <c r="F1294" s="58" t="s">
        <v>132</v>
      </c>
      <c r="G1294" s="57">
        <v>0.1</v>
      </c>
      <c r="H1294" s="57">
        <v>6381</v>
      </c>
      <c r="I1294" s="57">
        <v>638.1</v>
      </c>
      <c r="J1294" s="57">
        <v>0.1</v>
      </c>
      <c r="K1294" s="57">
        <v>0</v>
      </c>
      <c r="L1294" s="57" t="s">
        <v>2193</v>
      </c>
      <c r="M1294" s="57">
        <v>0</v>
      </c>
      <c r="N1294" s="57" t="s">
        <v>2193</v>
      </c>
      <c r="O1294" s="57">
        <v>6381</v>
      </c>
      <c r="P1294" s="57">
        <v>638.1</v>
      </c>
      <c r="Q1294" s="60"/>
      <c r="R1294" s="2" t="s">
        <v>1662</v>
      </c>
    </row>
    <row r="1295" spans="1:31" ht="23.25" customHeight="1" x14ac:dyDescent="0.15">
      <c r="A1295" s="9" t="s">
        <v>1658</v>
      </c>
      <c r="B1295" s="9" t="s">
        <v>1214</v>
      </c>
      <c r="C1295" s="148" t="s">
        <v>1659</v>
      </c>
      <c r="D1295" s="56" t="s">
        <v>1660</v>
      </c>
      <c r="E1295" s="62" t="s">
        <v>1661</v>
      </c>
      <c r="F1295" s="58" t="s">
        <v>616</v>
      </c>
      <c r="G1295" s="57">
        <v>1</v>
      </c>
      <c r="H1295" s="57">
        <v>127.60000000000036</v>
      </c>
      <c r="I1295" s="57">
        <v>127.60000000000036</v>
      </c>
      <c r="J1295" s="57">
        <v>1</v>
      </c>
      <c r="K1295" s="57"/>
      <c r="L1295" s="57" t="s">
        <v>2193</v>
      </c>
      <c r="M1295" s="57"/>
      <c r="N1295" s="57" t="s">
        <v>2193</v>
      </c>
      <c r="O1295" s="57">
        <v>127.60000000000036</v>
      </c>
      <c r="P1295" s="57">
        <v>127.60000000000036</v>
      </c>
      <c r="Q1295" s="60"/>
      <c r="AC1295" s="2">
        <v>127.6</v>
      </c>
      <c r="AD1295" s="2">
        <v>7019</v>
      </c>
    </row>
    <row r="1296" spans="1:31" ht="23.25" customHeight="1" x14ac:dyDescent="0.15">
      <c r="A1296" s="9" t="s">
        <v>919</v>
      </c>
      <c r="B1296" s="9" t="s">
        <v>1214</v>
      </c>
      <c r="C1296" s="148" t="s">
        <v>676</v>
      </c>
      <c r="D1296" s="56" t="s">
        <v>70</v>
      </c>
      <c r="E1296" s="62" t="s">
        <v>677</v>
      </c>
      <c r="F1296" s="58" t="s">
        <v>678</v>
      </c>
      <c r="G1296" s="57">
        <v>0.13</v>
      </c>
      <c r="H1296" s="57">
        <v>0</v>
      </c>
      <c r="I1296" s="57" t="s">
        <v>2193</v>
      </c>
      <c r="J1296" s="57">
        <v>0.13</v>
      </c>
      <c r="K1296" s="57">
        <v>268915</v>
      </c>
      <c r="L1296" s="57">
        <v>34958.9</v>
      </c>
      <c r="M1296" s="57">
        <v>0</v>
      </c>
      <c r="N1296" s="57" t="s">
        <v>2193</v>
      </c>
      <c r="O1296" s="57">
        <v>268915</v>
      </c>
      <c r="P1296" s="57">
        <v>34958.9</v>
      </c>
      <c r="Q1296" s="60"/>
      <c r="AE1296" s="2">
        <v>34958.9</v>
      </c>
    </row>
    <row r="1297" spans="1:31" ht="23.25" customHeight="1" x14ac:dyDescent="0.15">
      <c r="A1297" s="9" t="s">
        <v>1649</v>
      </c>
      <c r="B1297" s="9" t="s">
        <v>1214</v>
      </c>
      <c r="C1297" s="148" t="s">
        <v>1650</v>
      </c>
      <c r="D1297" s="56" t="s">
        <v>1651</v>
      </c>
      <c r="E1297" s="62" t="s">
        <v>1652</v>
      </c>
      <c r="F1297" s="58" t="s">
        <v>616</v>
      </c>
      <c r="G1297" s="57">
        <v>1</v>
      </c>
      <c r="H1297" s="57">
        <v>1048.6999999999971</v>
      </c>
      <c r="I1297" s="57">
        <v>1048.6999999999971</v>
      </c>
      <c r="J1297" s="57">
        <v>1</v>
      </c>
      <c r="K1297" s="57"/>
      <c r="L1297" s="57" t="s">
        <v>2193</v>
      </c>
      <c r="M1297" s="57"/>
      <c r="N1297" s="57" t="s">
        <v>2193</v>
      </c>
      <c r="O1297" s="57">
        <v>1048.6999999999971</v>
      </c>
      <c r="P1297" s="57">
        <v>1048.6999999999971</v>
      </c>
      <c r="Q1297" s="60"/>
    </row>
    <row r="1298" spans="1:31" ht="23.25" customHeight="1" x14ac:dyDescent="0.15">
      <c r="B1298" s="9" t="s">
        <v>1646</v>
      </c>
      <c r="C1298" s="148"/>
      <c r="D1298" s="56" t="s">
        <v>1647</v>
      </c>
      <c r="E1298" s="62"/>
      <c r="F1298" s="58"/>
      <c r="G1298" s="57"/>
      <c r="H1298" s="57"/>
      <c r="I1298" s="57">
        <v>8195</v>
      </c>
      <c r="J1298" s="57"/>
      <c r="K1298" s="57"/>
      <c r="L1298" s="57">
        <v>34958</v>
      </c>
      <c r="M1298" s="57"/>
      <c r="N1298" s="57">
        <v>0</v>
      </c>
      <c r="O1298" s="57" t="s">
        <v>2193</v>
      </c>
      <c r="P1298" s="57">
        <v>43153</v>
      </c>
      <c r="Q1298" s="60"/>
      <c r="AC1298" s="2">
        <v>1048.7</v>
      </c>
      <c r="AD1298" s="2">
        <v>34958</v>
      </c>
      <c r="AE1298" s="2">
        <v>34958</v>
      </c>
    </row>
    <row r="1299" spans="1:31" ht="23.25" customHeight="1" x14ac:dyDescent="0.15">
      <c r="C1299" s="148"/>
      <c r="D1299" s="56"/>
      <c r="E1299" s="62"/>
      <c r="F1299" s="58"/>
      <c r="G1299" s="57"/>
      <c r="H1299" s="57"/>
      <c r="I1299" s="57"/>
      <c r="J1299" s="57"/>
      <c r="K1299" s="57"/>
      <c r="L1299" s="57"/>
      <c r="M1299" s="57"/>
      <c r="N1299" s="57"/>
      <c r="O1299" s="57"/>
      <c r="P1299" s="57"/>
      <c r="Q1299" s="60"/>
    </row>
    <row r="1300" spans="1:31" ht="23.25" customHeight="1" x14ac:dyDescent="0.15">
      <c r="A1300" s="9" t="s">
        <v>1250</v>
      </c>
      <c r="B1300" s="9" t="s">
        <v>2293</v>
      </c>
      <c r="C1300" s="148" t="s">
        <v>1251</v>
      </c>
      <c r="D1300" s="56" t="s">
        <v>2329</v>
      </c>
      <c r="E1300" s="62"/>
      <c r="F1300" s="58"/>
      <c r="G1300" s="57"/>
      <c r="H1300" s="57"/>
      <c r="I1300" s="57"/>
      <c r="J1300" s="57"/>
      <c r="K1300" s="57"/>
      <c r="L1300" s="57"/>
      <c r="M1300" s="57"/>
      <c r="N1300" s="57"/>
      <c r="O1300" s="57"/>
      <c r="P1300" s="57"/>
      <c r="Q1300" s="60"/>
    </row>
    <row r="1301" spans="1:31" ht="23.25" customHeight="1" x14ac:dyDescent="0.15">
      <c r="A1301" s="9" t="s">
        <v>713</v>
      </c>
      <c r="B1301" s="9" t="s">
        <v>1219</v>
      </c>
      <c r="C1301" s="148" t="s">
        <v>155</v>
      </c>
      <c r="D1301" s="56" t="s">
        <v>156</v>
      </c>
      <c r="E1301" s="62" t="s">
        <v>157</v>
      </c>
      <c r="F1301" s="58" t="s">
        <v>132</v>
      </c>
      <c r="G1301" s="57">
        <v>1</v>
      </c>
      <c r="H1301" s="57">
        <v>294</v>
      </c>
      <c r="I1301" s="57">
        <v>294</v>
      </c>
      <c r="J1301" s="57">
        <v>1</v>
      </c>
      <c r="K1301" s="57">
        <v>0</v>
      </c>
      <c r="L1301" s="57" t="s">
        <v>2193</v>
      </c>
      <c r="M1301" s="57">
        <v>0</v>
      </c>
      <c r="N1301" s="57" t="s">
        <v>2193</v>
      </c>
      <c r="O1301" s="57">
        <v>294</v>
      </c>
      <c r="P1301" s="57">
        <v>294</v>
      </c>
      <c r="Q1301" s="60"/>
      <c r="R1301" s="2" t="s">
        <v>1662</v>
      </c>
      <c r="AB1301" s="2">
        <v>294</v>
      </c>
      <c r="AC1301" s="2">
        <v>294</v>
      </c>
    </row>
    <row r="1302" spans="1:31" ht="23.25" customHeight="1" x14ac:dyDescent="0.15">
      <c r="A1302" s="9" t="s">
        <v>713</v>
      </c>
      <c r="B1302" s="9" t="s">
        <v>1219</v>
      </c>
      <c r="C1302" s="148" t="s">
        <v>155</v>
      </c>
      <c r="D1302" s="56" t="s">
        <v>156</v>
      </c>
      <c r="E1302" s="62" t="s">
        <v>157</v>
      </c>
      <c r="F1302" s="58" t="s">
        <v>132</v>
      </c>
      <c r="G1302" s="57">
        <v>0.1</v>
      </c>
      <c r="H1302" s="57">
        <v>294</v>
      </c>
      <c r="I1302" s="57">
        <v>29.4</v>
      </c>
      <c r="J1302" s="57">
        <v>0.1</v>
      </c>
      <c r="K1302" s="57">
        <v>0</v>
      </c>
      <c r="L1302" s="57" t="s">
        <v>2193</v>
      </c>
      <c r="M1302" s="57">
        <v>0</v>
      </c>
      <c r="N1302" s="57" t="s">
        <v>2193</v>
      </c>
      <c r="O1302" s="57">
        <v>294</v>
      </c>
      <c r="P1302" s="57">
        <v>29.4</v>
      </c>
      <c r="Q1302" s="60"/>
      <c r="R1302" s="2" t="s">
        <v>1662</v>
      </c>
    </row>
    <row r="1303" spans="1:31" ht="23.25" customHeight="1" x14ac:dyDescent="0.15">
      <c r="A1303" s="9" t="s">
        <v>1654</v>
      </c>
      <c r="B1303" s="9" t="s">
        <v>1219</v>
      </c>
      <c r="C1303" s="148" t="s">
        <v>1655</v>
      </c>
      <c r="D1303" s="56" t="s">
        <v>1656</v>
      </c>
      <c r="E1303" s="62" t="s">
        <v>1657</v>
      </c>
      <c r="F1303" s="58" t="s">
        <v>616</v>
      </c>
      <c r="G1303" s="57">
        <v>1</v>
      </c>
      <c r="H1303" s="57">
        <v>44.1</v>
      </c>
      <c r="I1303" s="57">
        <v>44.1</v>
      </c>
      <c r="J1303" s="57">
        <v>1</v>
      </c>
      <c r="K1303" s="57"/>
      <c r="L1303" s="57" t="s">
        <v>2193</v>
      </c>
      <c r="M1303" s="57"/>
      <c r="N1303" s="57" t="s">
        <v>2193</v>
      </c>
      <c r="O1303" s="57">
        <v>44.1</v>
      </c>
      <c r="P1303" s="57">
        <v>44.1</v>
      </c>
      <c r="Q1303" s="60"/>
      <c r="AB1303" s="2">
        <v>294</v>
      </c>
    </row>
    <row r="1304" spans="1:31" ht="23.25" customHeight="1" x14ac:dyDescent="0.15">
      <c r="A1304" s="9" t="s">
        <v>1658</v>
      </c>
      <c r="B1304" s="9" t="s">
        <v>1219</v>
      </c>
      <c r="C1304" s="148" t="s">
        <v>1659</v>
      </c>
      <c r="D1304" s="56" t="s">
        <v>1660</v>
      </c>
      <c r="E1304" s="62" t="s">
        <v>1661</v>
      </c>
      <c r="F1304" s="58" t="s">
        <v>616</v>
      </c>
      <c r="G1304" s="57">
        <v>1</v>
      </c>
      <c r="H1304" s="57">
        <v>5.8000000000000114</v>
      </c>
      <c r="I1304" s="57">
        <v>5.8000000000000114</v>
      </c>
      <c r="J1304" s="57">
        <v>1</v>
      </c>
      <c r="K1304" s="57"/>
      <c r="L1304" s="57" t="s">
        <v>2193</v>
      </c>
      <c r="M1304" s="57"/>
      <c r="N1304" s="57" t="s">
        <v>2193</v>
      </c>
      <c r="O1304" s="57">
        <v>5.8000000000000114</v>
      </c>
      <c r="P1304" s="57">
        <v>5.8000000000000114</v>
      </c>
      <c r="Q1304" s="60"/>
      <c r="AC1304" s="2">
        <v>5.8</v>
      </c>
      <c r="AD1304" s="2">
        <v>367</v>
      </c>
    </row>
    <row r="1305" spans="1:31" ht="23.25" customHeight="1" x14ac:dyDescent="0.15">
      <c r="A1305" s="9" t="s">
        <v>919</v>
      </c>
      <c r="B1305" s="9" t="s">
        <v>1219</v>
      </c>
      <c r="C1305" s="148" t="s">
        <v>676</v>
      </c>
      <c r="D1305" s="56" t="s">
        <v>70</v>
      </c>
      <c r="E1305" s="62" t="s">
        <v>677</v>
      </c>
      <c r="F1305" s="58" t="s">
        <v>678</v>
      </c>
      <c r="G1305" s="57">
        <v>0.05</v>
      </c>
      <c r="H1305" s="57">
        <v>0</v>
      </c>
      <c r="I1305" s="57" t="s">
        <v>2193</v>
      </c>
      <c r="J1305" s="57">
        <v>0.05</v>
      </c>
      <c r="K1305" s="57">
        <v>268915</v>
      </c>
      <c r="L1305" s="57">
        <v>13445.7</v>
      </c>
      <c r="M1305" s="57">
        <v>0</v>
      </c>
      <c r="N1305" s="57" t="s">
        <v>2193</v>
      </c>
      <c r="O1305" s="57">
        <v>268915</v>
      </c>
      <c r="P1305" s="57">
        <v>13445.7</v>
      </c>
      <c r="Q1305" s="60"/>
      <c r="AE1305" s="2">
        <v>13445.7</v>
      </c>
    </row>
    <row r="1306" spans="1:31" ht="23.25" customHeight="1" x14ac:dyDescent="0.15">
      <c r="A1306" s="9" t="s">
        <v>1649</v>
      </c>
      <c r="B1306" s="9" t="s">
        <v>1219</v>
      </c>
      <c r="C1306" s="148" t="s">
        <v>1650</v>
      </c>
      <c r="D1306" s="56" t="s">
        <v>1651</v>
      </c>
      <c r="E1306" s="62" t="s">
        <v>1652</v>
      </c>
      <c r="F1306" s="58" t="s">
        <v>616</v>
      </c>
      <c r="G1306" s="57">
        <v>1</v>
      </c>
      <c r="H1306" s="57">
        <v>403.29999999999927</v>
      </c>
      <c r="I1306" s="57">
        <v>403.29999999999927</v>
      </c>
      <c r="J1306" s="57">
        <v>1</v>
      </c>
      <c r="K1306" s="57"/>
      <c r="L1306" s="57" t="s">
        <v>2193</v>
      </c>
      <c r="M1306" s="57"/>
      <c r="N1306" s="57" t="s">
        <v>2193</v>
      </c>
      <c r="O1306" s="57">
        <v>403.29999999999927</v>
      </c>
      <c r="P1306" s="57">
        <v>403.29999999999927</v>
      </c>
      <c r="Q1306" s="60"/>
    </row>
    <row r="1307" spans="1:31" ht="23.25" customHeight="1" x14ac:dyDescent="0.15">
      <c r="B1307" s="9" t="s">
        <v>1646</v>
      </c>
      <c r="C1307" s="148"/>
      <c r="D1307" s="56" t="s">
        <v>1647</v>
      </c>
      <c r="E1307" s="62"/>
      <c r="F1307" s="58"/>
      <c r="G1307" s="57"/>
      <c r="H1307" s="57"/>
      <c r="I1307" s="57">
        <v>776</v>
      </c>
      <c r="J1307" s="57"/>
      <c r="K1307" s="57"/>
      <c r="L1307" s="57">
        <v>13445</v>
      </c>
      <c r="M1307" s="57"/>
      <c r="N1307" s="57">
        <v>0</v>
      </c>
      <c r="O1307" s="57" t="s">
        <v>2193</v>
      </c>
      <c r="P1307" s="57">
        <v>14221</v>
      </c>
      <c r="Q1307" s="60"/>
      <c r="AC1307" s="2">
        <v>403.3</v>
      </c>
      <c r="AD1307" s="2">
        <v>13445</v>
      </c>
      <c r="AE1307" s="2">
        <v>13445</v>
      </c>
    </row>
    <row r="1308" spans="1:31" ht="23.25" customHeight="1" x14ac:dyDescent="0.15">
      <c r="C1308" s="148"/>
      <c r="D1308" s="56"/>
      <c r="E1308" s="62"/>
      <c r="F1308" s="58"/>
      <c r="G1308" s="57"/>
      <c r="H1308" s="57"/>
      <c r="I1308" s="57"/>
      <c r="J1308" s="57"/>
      <c r="K1308" s="57"/>
      <c r="L1308" s="57"/>
      <c r="M1308" s="57"/>
      <c r="N1308" s="57"/>
      <c r="O1308" s="57"/>
      <c r="P1308" s="57"/>
      <c r="Q1308" s="60"/>
    </row>
    <row r="1309" spans="1:31" ht="23.25" customHeight="1" x14ac:dyDescent="0.15">
      <c r="A1309" s="9" t="s">
        <v>1254</v>
      </c>
      <c r="B1309" s="9" t="s">
        <v>2293</v>
      </c>
      <c r="C1309" s="148" t="s">
        <v>1255</v>
      </c>
      <c r="D1309" s="56" t="s">
        <v>2330</v>
      </c>
      <c r="E1309" s="62"/>
      <c r="F1309" s="58"/>
      <c r="G1309" s="57"/>
      <c r="H1309" s="57"/>
      <c r="I1309" s="57"/>
      <c r="J1309" s="57"/>
      <c r="K1309" s="57"/>
      <c r="L1309" s="57"/>
      <c r="M1309" s="57"/>
      <c r="N1309" s="57"/>
      <c r="O1309" s="57"/>
      <c r="P1309" s="57"/>
      <c r="Q1309" s="60"/>
    </row>
    <row r="1310" spans="1:31" ht="23.25" customHeight="1" x14ac:dyDescent="0.15">
      <c r="A1310" s="9" t="s">
        <v>714</v>
      </c>
      <c r="B1310" s="9" t="s">
        <v>1223</v>
      </c>
      <c r="C1310" s="148" t="s">
        <v>161</v>
      </c>
      <c r="D1310" s="56" t="s">
        <v>156</v>
      </c>
      <c r="E1310" s="62" t="s">
        <v>162</v>
      </c>
      <c r="F1310" s="58" t="s">
        <v>132</v>
      </c>
      <c r="G1310" s="57">
        <v>1</v>
      </c>
      <c r="H1310" s="57">
        <v>700</v>
      </c>
      <c r="I1310" s="57">
        <v>700</v>
      </c>
      <c r="J1310" s="57">
        <v>1</v>
      </c>
      <c r="K1310" s="57">
        <v>0</v>
      </c>
      <c r="L1310" s="57" t="s">
        <v>2193</v>
      </c>
      <c r="M1310" s="57">
        <v>0</v>
      </c>
      <c r="N1310" s="57" t="s">
        <v>2193</v>
      </c>
      <c r="O1310" s="57">
        <v>700</v>
      </c>
      <c r="P1310" s="57">
        <v>700</v>
      </c>
      <c r="Q1310" s="60"/>
      <c r="R1310" s="2" t="s">
        <v>1662</v>
      </c>
      <c r="AB1310" s="2">
        <v>700</v>
      </c>
      <c r="AC1310" s="2">
        <v>700</v>
      </c>
    </row>
    <row r="1311" spans="1:31" ht="23.25" customHeight="1" x14ac:dyDescent="0.15">
      <c r="A1311" s="9" t="s">
        <v>714</v>
      </c>
      <c r="B1311" s="9" t="s">
        <v>1223</v>
      </c>
      <c r="C1311" s="148" t="s">
        <v>161</v>
      </c>
      <c r="D1311" s="56" t="s">
        <v>156</v>
      </c>
      <c r="E1311" s="62" t="s">
        <v>162</v>
      </c>
      <c r="F1311" s="58" t="s">
        <v>132</v>
      </c>
      <c r="G1311" s="57">
        <v>0.1</v>
      </c>
      <c r="H1311" s="57">
        <v>700</v>
      </c>
      <c r="I1311" s="57">
        <v>70</v>
      </c>
      <c r="J1311" s="57">
        <v>0.1</v>
      </c>
      <c r="K1311" s="57">
        <v>0</v>
      </c>
      <c r="L1311" s="57" t="s">
        <v>2193</v>
      </c>
      <c r="M1311" s="57">
        <v>0</v>
      </c>
      <c r="N1311" s="57" t="s">
        <v>2193</v>
      </c>
      <c r="O1311" s="57">
        <v>700</v>
      </c>
      <c r="P1311" s="57">
        <v>70</v>
      </c>
      <c r="Q1311" s="60"/>
      <c r="R1311" s="2" t="s">
        <v>1662</v>
      </c>
    </row>
    <row r="1312" spans="1:31" ht="23.25" customHeight="1" x14ac:dyDescent="0.15">
      <c r="A1312" s="9" t="s">
        <v>1654</v>
      </c>
      <c r="B1312" s="9" t="s">
        <v>1223</v>
      </c>
      <c r="C1312" s="148" t="s">
        <v>1655</v>
      </c>
      <c r="D1312" s="56" t="s">
        <v>1656</v>
      </c>
      <c r="E1312" s="62" t="s">
        <v>1657</v>
      </c>
      <c r="F1312" s="58" t="s">
        <v>616</v>
      </c>
      <c r="G1312" s="57">
        <v>1</v>
      </c>
      <c r="H1312" s="57">
        <v>105</v>
      </c>
      <c r="I1312" s="57">
        <v>105</v>
      </c>
      <c r="J1312" s="57">
        <v>1</v>
      </c>
      <c r="K1312" s="57"/>
      <c r="L1312" s="57" t="s">
        <v>2193</v>
      </c>
      <c r="M1312" s="57"/>
      <c r="N1312" s="57" t="s">
        <v>2193</v>
      </c>
      <c r="O1312" s="57">
        <v>105</v>
      </c>
      <c r="P1312" s="57">
        <v>105</v>
      </c>
      <c r="Q1312" s="60"/>
      <c r="AB1312" s="2">
        <v>700</v>
      </c>
    </row>
    <row r="1313" spans="1:31" ht="23.25" customHeight="1" x14ac:dyDescent="0.15">
      <c r="A1313" s="9" t="s">
        <v>1658</v>
      </c>
      <c r="B1313" s="9" t="s">
        <v>1223</v>
      </c>
      <c r="C1313" s="148" t="s">
        <v>1659</v>
      </c>
      <c r="D1313" s="56" t="s">
        <v>1660</v>
      </c>
      <c r="E1313" s="62" t="s">
        <v>1661</v>
      </c>
      <c r="F1313" s="58" t="s">
        <v>616</v>
      </c>
      <c r="G1313" s="57">
        <v>1</v>
      </c>
      <c r="H1313" s="57">
        <v>14</v>
      </c>
      <c r="I1313" s="57">
        <v>14</v>
      </c>
      <c r="J1313" s="57">
        <v>1</v>
      </c>
      <c r="K1313" s="57"/>
      <c r="L1313" s="57" t="s">
        <v>2193</v>
      </c>
      <c r="M1313" s="57"/>
      <c r="N1313" s="57" t="s">
        <v>2193</v>
      </c>
      <c r="O1313" s="57">
        <v>14</v>
      </c>
      <c r="P1313" s="57">
        <v>14</v>
      </c>
      <c r="Q1313" s="60"/>
      <c r="AC1313" s="2">
        <v>14</v>
      </c>
      <c r="AD1313" s="2">
        <v>875</v>
      </c>
    </row>
    <row r="1314" spans="1:31" ht="23.25" customHeight="1" x14ac:dyDescent="0.15">
      <c r="A1314" s="9" t="s">
        <v>919</v>
      </c>
      <c r="B1314" s="9" t="s">
        <v>1223</v>
      </c>
      <c r="C1314" s="148" t="s">
        <v>676</v>
      </c>
      <c r="D1314" s="56" t="s">
        <v>70</v>
      </c>
      <c r="E1314" s="62" t="s">
        <v>677</v>
      </c>
      <c r="F1314" s="58" t="s">
        <v>678</v>
      </c>
      <c r="G1314" s="57">
        <v>0.08</v>
      </c>
      <c r="H1314" s="57">
        <v>0</v>
      </c>
      <c r="I1314" s="57" t="s">
        <v>2193</v>
      </c>
      <c r="J1314" s="57">
        <v>0.08</v>
      </c>
      <c r="K1314" s="57">
        <v>268915</v>
      </c>
      <c r="L1314" s="57">
        <v>21513.200000000001</v>
      </c>
      <c r="M1314" s="57">
        <v>0</v>
      </c>
      <c r="N1314" s="57" t="s">
        <v>2193</v>
      </c>
      <c r="O1314" s="57">
        <v>268915</v>
      </c>
      <c r="P1314" s="57">
        <v>21513.200000000001</v>
      </c>
      <c r="Q1314" s="60"/>
      <c r="AE1314" s="2">
        <v>21513.200000000001</v>
      </c>
    </row>
    <row r="1315" spans="1:31" ht="23.25" customHeight="1" x14ac:dyDescent="0.15">
      <c r="A1315" s="9" t="s">
        <v>1649</v>
      </c>
      <c r="B1315" s="9" t="s">
        <v>1223</v>
      </c>
      <c r="C1315" s="148" t="s">
        <v>1650</v>
      </c>
      <c r="D1315" s="56" t="s">
        <v>1651</v>
      </c>
      <c r="E1315" s="62" t="s">
        <v>1652</v>
      </c>
      <c r="F1315" s="58" t="s">
        <v>616</v>
      </c>
      <c r="G1315" s="57">
        <v>1</v>
      </c>
      <c r="H1315" s="57">
        <v>645.29999999999927</v>
      </c>
      <c r="I1315" s="57">
        <v>645.29999999999927</v>
      </c>
      <c r="J1315" s="57">
        <v>1</v>
      </c>
      <c r="K1315" s="57"/>
      <c r="L1315" s="57" t="s">
        <v>2193</v>
      </c>
      <c r="M1315" s="57"/>
      <c r="N1315" s="57" t="s">
        <v>2193</v>
      </c>
      <c r="O1315" s="57">
        <v>645.29999999999927</v>
      </c>
      <c r="P1315" s="57">
        <v>645.29999999999927</v>
      </c>
      <c r="Q1315" s="60"/>
    </row>
    <row r="1316" spans="1:31" ht="23.25" customHeight="1" x14ac:dyDescent="0.15">
      <c r="B1316" s="9" t="s">
        <v>1646</v>
      </c>
      <c r="C1316" s="148"/>
      <c r="D1316" s="56" t="s">
        <v>1647</v>
      </c>
      <c r="E1316" s="62"/>
      <c r="F1316" s="58"/>
      <c r="G1316" s="57"/>
      <c r="H1316" s="57"/>
      <c r="I1316" s="57">
        <v>1534</v>
      </c>
      <c r="J1316" s="57"/>
      <c r="K1316" s="57"/>
      <c r="L1316" s="57">
        <v>21513</v>
      </c>
      <c r="M1316" s="57"/>
      <c r="N1316" s="57">
        <v>0</v>
      </c>
      <c r="O1316" s="57" t="s">
        <v>2193</v>
      </c>
      <c r="P1316" s="57">
        <v>23047</v>
      </c>
      <c r="Q1316" s="60"/>
      <c r="AC1316" s="2">
        <v>645.29999999999995</v>
      </c>
      <c r="AD1316" s="2">
        <v>21513</v>
      </c>
      <c r="AE1316" s="2">
        <v>21513</v>
      </c>
    </row>
    <row r="1317" spans="1:31" ht="23.25" customHeight="1" x14ac:dyDescent="0.15">
      <c r="C1317" s="148"/>
      <c r="D1317" s="56"/>
      <c r="E1317" s="62"/>
      <c r="F1317" s="58"/>
      <c r="G1317" s="57"/>
      <c r="H1317" s="57"/>
      <c r="I1317" s="57"/>
      <c r="J1317" s="57"/>
      <c r="K1317" s="57"/>
      <c r="L1317" s="57"/>
      <c r="M1317" s="57"/>
      <c r="N1317" s="57"/>
      <c r="O1317" s="57"/>
      <c r="P1317" s="57"/>
      <c r="Q1317" s="60"/>
    </row>
    <row r="1318" spans="1:31" ht="23.25" customHeight="1" x14ac:dyDescent="0.15">
      <c r="A1318" s="9" t="s">
        <v>1257</v>
      </c>
      <c r="B1318" s="9" t="s">
        <v>2293</v>
      </c>
      <c r="C1318" s="148" t="s">
        <v>1258</v>
      </c>
      <c r="D1318" s="56" t="s">
        <v>2331</v>
      </c>
      <c r="E1318" s="62"/>
      <c r="F1318" s="58"/>
      <c r="G1318" s="57"/>
      <c r="H1318" s="57"/>
      <c r="I1318" s="57"/>
      <c r="J1318" s="57"/>
      <c r="K1318" s="57"/>
      <c r="L1318" s="57"/>
      <c r="M1318" s="57"/>
      <c r="N1318" s="57"/>
      <c r="O1318" s="57"/>
      <c r="P1318" s="57"/>
      <c r="Q1318" s="60"/>
    </row>
    <row r="1319" spans="1:31" ht="23.25" customHeight="1" x14ac:dyDescent="0.15">
      <c r="A1319" s="9" t="s">
        <v>716</v>
      </c>
      <c r="B1319" s="9" t="s">
        <v>1226</v>
      </c>
      <c r="C1319" s="148" t="s">
        <v>155</v>
      </c>
      <c r="D1319" s="56" t="s">
        <v>156</v>
      </c>
      <c r="E1319" s="62" t="s">
        <v>157</v>
      </c>
      <c r="F1319" s="58" t="s">
        <v>132</v>
      </c>
      <c r="G1319" s="57">
        <v>1</v>
      </c>
      <c r="H1319" s="57">
        <v>294</v>
      </c>
      <c r="I1319" s="57">
        <v>294</v>
      </c>
      <c r="J1319" s="57">
        <v>1</v>
      </c>
      <c r="K1319" s="57">
        <v>0</v>
      </c>
      <c r="L1319" s="57" t="s">
        <v>2193</v>
      </c>
      <c r="M1319" s="57">
        <v>0</v>
      </c>
      <c r="N1319" s="57" t="s">
        <v>2193</v>
      </c>
      <c r="O1319" s="57">
        <v>294</v>
      </c>
      <c r="P1319" s="57">
        <v>294</v>
      </c>
      <c r="Q1319" s="60"/>
      <c r="R1319" s="2" t="s">
        <v>1662</v>
      </c>
      <c r="AB1319" s="2">
        <v>294</v>
      </c>
      <c r="AC1319" s="2">
        <v>294</v>
      </c>
    </row>
    <row r="1320" spans="1:31" ht="23.25" customHeight="1" x14ac:dyDescent="0.15">
      <c r="A1320" s="9" t="s">
        <v>716</v>
      </c>
      <c r="B1320" s="9" t="s">
        <v>1226</v>
      </c>
      <c r="C1320" s="148" t="s">
        <v>155</v>
      </c>
      <c r="D1320" s="56" t="s">
        <v>156</v>
      </c>
      <c r="E1320" s="62" t="s">
        <v>157</v>
      </c>
      <c r="F1320" s="58" t="s">
        <v>132</v>
      </c>
      <c r="G1320" s="57">
        <v>0.05</v>
      </c>
      <c r="H1320" s="57">
        <v>294</v>
      </c>
      <c r="I1320" s="57">
        <v>14.7</v>
      </c>
      <c r="J1320" s="57">
        <v>0.05</v>
      </c>
      <c r="K1320" s="57">
        <v>0</v>
      </c>
      <c r="L1320" s="57" t="s">
        <v>2193</v>
      </c>
      <c r="M1320" s="57">
        <v>0</v>
      </c>
      <c r="N1320" s="57" t="s">
        <v>2193</v>
      </c>
      <c r="O1320" s="57">
        <v>294</v>
      </c>
      <c r="P1320" s="57">
        <v>14.7</v>
      </c>
      <c r="Q1320" s="60"/>
      <c r="R1320" s="2" t="s">
        <v>1662</v>
      </c>
    </row>
    <row r="1321" spans="1:31" ht="23.25" customHeight="1" x14ac:dyDescent="0.15">
      <c r="A1321" s="9" t="s">
        <v>1654</v>
      </c>
      <c r="B1321" s="9" t="s">
        <v>1226</v>
      </c>
      <c r="C1321" s="148" t="s">
        <v>1655</v>
      </c>
      <c r="D1321" s="56" t="s">
        <v>1656</v>
      </c>
      <c r="E1321" s="62" t="s">
        <v>1657</v>
      </c>
      <c r="F1321" s="58" t="s">
        <v>616</v>
      </c>
      <c r="G1321" s="57">
        <v>1</v>
      </c>
      <c r="H1321" s="57">
        <v>44.1</v>
      </c>
      <c r="I1321" s="57">
        <v>44.1</v>
      </c>
      <c r="J1321" s="57">
        <v>1</v>
      </c>
      <c r="K1321" s="57"/>
      <c r="L1321" s="57" t="s">
        <v>2193</v>
      </c>
      <c r="M1321" s="57"/>
      <c r="N1321" s="57" t="s">
        <v>2193</v>
      </c>
      <c r="O1321" s="57">
        <v>44.1</v>
      </c>
      <c r="P1321" s="57">
        <v>44.1</v>
      </c>
      <c r="Q1321" s="60"/>
      <c r="AB1321" s="2">
        <v>294</v>
      </c>
    </row>
    <row r="1322" spans="1:31" ht="23.25" customHeight="1" x14ac:dyDescent="0.15">
      <c r="A1322" s="9" t="s">
        <v>1658</v>
      </c>
      <c r="B1322" s="9" t="s">
        <v>1226</v>
      </c>
      <c r="C1322" s="148" t="s">
        <v>1659</v>
      </c>
      <c r="D1322" s="56" t="s">
        <v>1660</v>
      </c>
      <c r="E1322" s="62" t="s">
        <v>1661</v>
      </c>
      <c r="F1322" s="58" t="s">
        <v>616</v>
      </c>
      <c r="G1322" s="57">
        <v>1</v>
      </c>
      <c r="H1322" s="57">
        <v>5.8000000000000114</v>
      </c>
      <c r="I1322" s="57">
        <v>5.8000000000000114</v>
      </c>
      <c r="J1322" s="57">
        <v>1</v>
      </c>
      <c r="K1322" s="57"/>
      <c r="L1322" s="57" t="s">
        <v>2193</v>
      </c>
      <c r="M1322" s="57"/>
      <c r="N1322" s="57" t="s">
        <v>2193</v>
      </c>
      <c r="O1322" s="57">
        <v>5.8000000000000114</v>
      </c>
      <c r="P1322" s="57">
        <v>5.8000000000000114</v>
      </c>
      <c r="Q1322" s="60"/>
      <c r="AC1322" s="2">
        <v>5.8</v>
      </c>
      <c r="AD1322" s="2">
        <v>352</v>
      </c>
    </row>
    <row r="1323" spans="1:31" ht="23.25" customHeight="1" x14ac:dyDescent="0.15">
      <c r="A1323" s="9" t="s">
        <v>919</v>
      </c>
      <c r="B1323" s="9" t="s">
        <v>1226</v>
      </c>
      <c r="C1323" s="148" t="s">
        <v>676</v>
      </c>
      <c r="D1323" s="56" t="s">
        <v>70</v>
      </c>
      <c r="E1323" s="62" t="s">
        <v>677</v>
      </c>
      <c r="F1323" s="58" t="s">
        <v>678</v>
      </c>
      <c r="G1323" s="57">
        <v>3.5000000000000003E-2</v>
      </c>
      <c r="H1323" s="57">
        <v>0</v>
      </c>
      <c r="I1323" s="57" t="s">
        <v>2193</v>
      </c>
      <c r="J1323" s="57">
        <v>3.5000000000000003E-2</v>
      </c>
      <c r="K1323" s="57">
        <v>268915</v>
      </c>
      <c r="L1323" s="57">
        <v>9412</v>
      </c>
      <c r="M1323" s="57">
        <v>0</v>
      </c>
      <c r="N1323" s="57" t="s">
        <v>2193</v>
      </c>
      <c r="O1323" s="57">
        <v>268915</v>
      </c>
      <c r="P1323" s="57">
        <v>9412</v>
      </c>
      <c r="Q1323" s="60"/>
      <c r="AE1323" s="2">
        <v>9412</v>
      </c>
    </row>
    <row r="1324" spans="1:31" ht="23.25" customHeight="1" x14ac:dyDescent="0.15">
      <c r="A1324" s="9" t="s">
        <v>1649</v>
      </c>
      <c r="B1324" s="9" t="s">
        <v>1226</v>
      </c>
      <c r="C1324" s="148" t="s">
        <v>1650</v>
      </c>
      <c r="D1324" s="56" t="s">
        <v>1651</v>
      </c>
      <c r="E1324" s="62" t="s">
        <v>1652</v>
      </c>
      <c r="F1324" s="58" t="s">
        <v>616</v>
      </c>
      <c r="G1324" s="57">
        <v>1</v>
      </c>
      <c r="H1324" s="57">
        <v>282.29999999999927</v>
      </c>
      <c r="I1324" s="57">
        <v>282.29999999999927</v>
      </c>
      <c r="J1324" s="57">
        <v>1</v>
      </c>
      <c r="K1324" s="57"/>
      <c r="L1324" s="57" t="s">
        <v>2193</v>
      </c>
      <c r="M1324" s="57"/>
      <c r="N1324" s="57" t="s">
        <v>2193</v>
      </c>
      <c r="O1324" s="57">
        <v>282.29999999999927</v>
      </c>
      <c r="P1324" s="57">
        <v>282.29999999999927</v>
      </c>
      <c r="Q1324" s="60"/>
    </row>
    <row r="1325" spans="1:31" ht="23.25" customHeight="1" x14ac:dyDescent="0.15">
      <c r="B1325" s="9" t="s">
        <v>1646</v>
      </c>
      <c r="C1325" s="148"/>
      <c r="D1325" s="56" t="s">
        <v>1647</v>
      </c>
      <c r="E1325" s="62"/>
      <c r="F1325" s="58"/>
      <c r="G1325" s="57"/>
      <c r="H1325" s="57"/>
      <c r="I1325" s="57">
        <v>640</v>
      </c>
      <c r="J1325" s="57"/>
      <c r="K1325" s="57"/>
      <c r="L1325" s="57">
        <v>9412</v>
      </c>
      <c r="M1325" s="57"/>
      <c r="N1325" s="57">
        <v>0</v>
      </c>
      <c r="O1325" s="57" t="s">
        <v>2193</v>
      </c>
      <c r="P1325" s="57">
        <v>10052</v>
      </c>
      <c r="Q1325" s="60"/>
      <c r="AC1325" s="2">
        <v>282.3</v>
      </c>
      <c r="AD1325" s="2">
        <v>9412</v>
      </c>
      <c r="AE1325" s="2">
        <v>9412</v>
      </c>
    </row>
    <row r="1326" spans="1:31" ht="23.25" customHeight="1" x14ac:dyDescent="0.15">
      <c r="C1326" s="148"/>
      <c r="D1326" s="56"/>
      <c r="E1326" s="62"/>
      <c r="F1326" s="58"/>
      <c r="G1326" s="57"/>
      <c r="H1326" s="57"/>
      <c r="I1326" s="57"/>
      <c r="J1326" s="57"/>
      <c r="K1326" s="57"/>
      <c r="L1326" s="57"/>
      <c r="M1326" s="57"/>
      <c r="N1326" s="57"/>
      <c r="O1326" s="57"/>
      <c r="P1326" s="57"/>
      <c r="Q1326" s="60"/>
    </row>
    <row r="1327" spans="1:31" ht="23.25" customHeight="1" x14ac:dyDescent="0.15">
      <c r="A1327" s="9" t="s">
        <v>1260</v>
      </c>
      <c r="B1327" s="9" t="s">
        <v>2293</v>
      </c>
      <c r="C1327" s="148" t="s">
        <v>1261</v>
      </c>
      <c r="D1327" s="56" t="s">
        <v>2332</v>
      </c>
      <c r="E1327" s="62"/>
      <c r="F1327" s="58"/>
      <c r="G1327" s="57"/>
      <c r="H1327" s="57"/>
      <c r="I1327" s="57"/>
      <c r="J1327" s="57"/>
      <c r="K1327" s="57"/>
      <c r="L1327" s="57"/>
      <c r="M1327" s="57"/>
      <c r="N1327" s="57"/>
      <c r="O1327" s="57"/>
      <c r="P1327" s="57"/>
      <c r="Q1327" s="60"/>
    </row>
    <row r="1328" spans="1:31" ht="23.25" customHeight="1" x14ac:dyDescent="0.15">
      <c r="A1328" s="9" t="s">
        <v>718</v>
      </c>
      <c r="B1328" s="9" t="s">
        <v>1229</v>
      </c>
      <c r="C1328" s="148" t="s">
        <v>165</v>
      </c>
      <c r="D1328" s="56" t="s">
        <v>166</v>
      </c>
      <c r="E1328" s="62" t="s">
        <v>167</v>
      </c>
      <c r="F1328" s="58" t="s">
        <v>132</v>
      </c>
      <c r="G1328" s="57">
        <v>1</v>
      </c>
      <c r="H1328" s="57">
        <v>168</v>
      </c>
      <c r="I1328" s="57">
        <v>168</v>
      </c>
      <c r="J1328" s="57">
        <v>1</v>
      </c>
      <c r="K1328" s="57">
        <v>0</v>
      </c>
      <c r="L1328" s="57" t="s">
        <v>2193</v>
      </c>
      <c r="M1328" s="57">
        <v>0</v>
      </c>
      <c r="N1328" s="57" t="s">
        <v>2193</v>
      </c>
      <c r="O1328" s="57">
        <v>168</v>
      </c>
      <c r="P1328" s="57">
        <v>168</v>
      </c>
      <c r="Q1328" s="60"/>
      <c r="R1328" s="2" t="s">
        <v>1663</v>
      </c>
      <c r="AA1328" s="2">
        <v>168</v>
      </c>
      <c r="AC1328" s="2">
        <v>168</v>
      </c>
    </row>
    <row r="1329" spans="1:31" ht="23.25" customHeight="1" x14ac:dyDescent="0.15">
      <c r="A1329" s="9" t="s">
        <v>718</v>
      </c>
      <c r="B1329" s="9" t="s">
        <v>1229</v>
      </c>
      <c r="C1329" s="148" t="s">
        <v>165</v>
      </c>
      <c r="D1329" s="56" t="s">
        <v>166</v>
      </c>
      <c r="E1329" s="62" t="s">
        <v>167</v>
      </c>
      <c r="F1329" s="58" t="s">
        <v>132</v>
      </c>
      <c r="G1329" s="57">
        <v>0.1</v>
      </c>
      <c r="H1329" s="57">
        <v>168</v>
      </c>
      <c r="I1329" s="57">
        <v>16.8</v>
      </c>
      <c r="J1329" s="57">
        <v>0.1</v>
      </c>
      <c r="K1329" s="57">
        <v>0</v>
      </c>
      <c r="L1329" s="57" t="s">
        <v>2193</v>
      </c>
      <c r="M1329" s="57">
        <v>0</v>
      </c>
      <c r="N1329" s="57" t="s">
        <v>2193</v>
      </c>
      <c r="O1329" s="57">
        <v>168</v>
      </c>
      <c r="P1329" s="57">
        <v>16.8</v>
      </c>
      <c r="Q1329" s="60"/>
      <c r="R1329" s="2" t="s">
        <v>1663</v>
      </c>
    </row>
    <row r="1330" spans="1:31" ht="23.25" customHeight="1" x14ac:dyDescent="0.15">
      <c r="A1330" s="9" t="s">
        <v>1664</v>
      </c>
      <c r="B1330" s="9" t="s">
        <v>1229</v>
      </c>
      <c r="C1330" s="148" t="s">
        <v>1665</v>
      </c>
      <c r="D1330" s="56" t="s">
        <v>1656</v>
      </c>
      <c r="E1330" s="62" t="s">
        <v>1666</v>
      </c>
      <c r="F1330" s="58" t="s">
        <v>616</v>
      </c>
      <c r="G1330" s="57">
        <v>1</v>
      </c>
      <c r="H1330" s="57">
        <v>67.2</v>
      </c>
      <c r="I1330" s="57">
        <v>67.2</v>
      </c>
      <c r="J1330" s="57">
        <v>1</v>
      </c>
      <c r="K1330" s="57"/>
      <c r="L1330" s="57" t="s">
        <v>2193</v>
      </c>
      <c r="M1330" s="57"/>
      <c r="N1330" s="57" t="s">
        <v>2193</v>
      </c>
      <c r="O1330" s="57">
        <v>67.2</v>
      </c>
      <c r="P1330" s="57">
        <v>67.2</v>
      </c>
      <c r="Q1330" s="60"/>
      <c r="AA1330" s="2">
        <v>168</v>
      </c>
    </row>
    <row r="1331" spans="1:31" ht="23.25" customHeight="1" x14ac:dyDescent="0.15">
      <c r="A1331" s="9" t="s">
        <v>1658</v>
      </c>
      <c r="B1331" s="9" t="s">
        <v>1229</v>
      </c>
      <c r="C1331" s="148" t="s">
        <v>1659</v>
      </c>
      <c r="D1331" s="56" t="s">
        <v>1660</v>
      </c>
      <c r="E1331" s="62" t="s">
        <v>1661</v>
      </c>
      <c r="F1331" s="58" t="s">
        <v>616</v>
      </c>
      <c r="G1331" s="57">
        <v>1</v>
      </c>
      <c r="H1331" s="57">
        <v>3.3000000000000114</v>
      </c>
      <c r="I1331" s="57">
        <v>3.3000000000000114</v>
      </c>
      <c r="J1331" s="57">
        <v>1</v>
      </c>
      <c r="K1331" s="57"/>
      <c r="L1331" s="57" t="s">
        <v>2193</v>
      </c>
      <c r="M1331" s="57"/>
      <c r="N1331" s="57" t="s">
        <v>2193</v>
      </c>
      <c r="O1331" s="57">
        <v>3.3000000000000114</v>
      </c>
      <c r="P1331" s="57">
        <v>3.3000000000000114</v>
      </c>
      <c r="Q1331" s="60"/>
      <c r="AC1331" s="2">
        <v>3.3</v>
      </c>
      <c r="AD1331" s="2">
        <v>252</v>
      </c>
    </row>
    <row r="1332" spans="1:31" ht="23.25" customHeight="1" x14ac:dyDescent="0.15">
      <c r="A1332" s="9" t="s">
        <v>919</v>
      </c>
      <c r="B1332" s="9" t="s">
        <v>1229</v>
      </c>
      <c r="C1332" s="148" t="s">
        <v>676</v>
      </c>
      <c r="D1332" s="56" t="s">
        <v>70</v>
      </c>
      <c r="E1332" s="62" t="s">
        <v>677</v>
      </c>
      <c r="F1332" s="58" t="s">
        <v>678</v>
      </c>
      <c r="G1332" s="57">
        <v>0.04</v>
      </c>
      <c r="H1332" s="57">
        <v>0</v>
      </c>
      <c r="I1332" s="57" t="s">
        <v>2193</v>
      </c>
      <c r="J1332" s="57">
        <v>0.04</v>
      </c>
      <c r="K1332" s="57">
        <v>268915</v>
      </c>
      <c r="L1332" s="57">
        <v>10756.6</v>
      </c>
      <c r="M1332" s="57">
        <v>0</v>
      </c>
      <c r="N1332" s="57" t="s">
        <v>2193</v>
      </c>
      <c r="O1332" s="57">
        <v>268915</v>
      </c>
      <c r="P1332" s="57">
        <v>10756.6</v>
      </c>
      <c r="Q1332" s="60"/>
      <c r="AE1332" s="2">
        <v>10756.6</v>
      </c>
    </row>
    <row r="1333" spans="1:31" ht="23.25" customHeight="1" x14ac:dyDescent="0.15">
      <c r="A1333" s="9" t="s">
        <v>1649</v>
      </c>
      <c r="B1333" s="9" t="s">
        <v>1229</v>
      </c>
      <c r="C1333" s="148" t="s">
        <v>1650</v>
      </c>
      <c r="D1333" s="56" t="s">
        <v>1651</v>
      </c>
      <c r="E1333" s="62" t="s">
        <v>1652</v>
      </c>
      <c r="F1333" s="58" t="s">
        <v>616</v>
      </c>
      <c r="G1333" s="57">
        <v>1</v>
      </c>
      <c r="H1333" s="57">
        <v>322.60000000000036</v>
      </c>
      <c r="I1333" s="57">
        <v>322.60000000000036</v>
      </c>
      <c r="J1333" s="57">
        <v>1</v>
      </c>
      <c r="K1333" s="57"/>
      <c r="L1333" s="57" t="s">
        <v>2193</v>
      </c>
      <c r="M1333" s="57"/>
      <c r="N1333" s="57" t="s">
        <v>2193</v>
      </c>
      <c r="O1333" s="57">
        <v>322.60000000000036</v>
      </c>
      <c r="P1333" s="57">
        <v>322.60000000000036</v>
      </c>
      <c r="Q1333" s="60"/>
    </row>
    <row r="1334" spans="1:31" ht="23.25" customHeight="1" x14ac:dyDescent="0.15">
      <c r="B1334" s="9" t="s">
        <v>1646</v>
      </c>
      <c r="C1334" s="148"/>
      <c r="D1334" s="56" t="s">
        <v>1647</v>
      </c>
      <c r="E1334" s="62"/>
      <c r="F1334" s="58"/>
      <c r="G1334" s="57"/>
      <c r="H1334" s="57"/>
      <c r="I1334" s="57">
        <v>577</v>
      </c>
      <c r="J1334" s="57"/>
      <c r="K1334" s="57"/>
      <c r="L1334" s="57">
        <v>10756</v>
      </c>
      <c r="M1334" s="57"/>
      <c r="N1334" s="57">
        <v>0</v>
      </c>
      <c r="O1334" s="57" t="s">
        <v>2193</v>
      </c>
      <c r="P1334" s="57">
        <v>11333</v>
      </c>
      <c r="Q1334" s="60"/>
      <c r="AC1334" s="2">
        <v>322.60000000000002</v>
      </c>
      <c r="AD1334" s="2">
        <v>10756</v>
      </c>
      <c r="AE1334" s="2">
        <v>10756</v>
      </c>
    </row>
    <row r="1335" spans="1:31" ht="23.25" customHeight="1" x14ac:dyDescent="0.15">
      <c r="C1335" s="148"/>
      <c r="D1335" s="56"/>
      <c r="E1335" s="62"/>
      <c r="F1335" s="58"/>
      <c r="G1335" s="57"/>
      <c r="H1335" s="57"/>
      <c r="I1335" s="57"/>
      <c r="J1335" s="57"/>
      <c r="K1335" s="57"/>
      <c r="L1335" s="57"/>
      <c r="M1335" s="57"/>
      <c r="N1335" s="57"/>
      <c r="O1335" s="57"/>
      <c r="P1335" s="57"/>
      <c r="Q1335" s="60"/>
    </row>
    <row r="1336" spans="1:31" ht="23.25" customHeight="1" x14ac:dyDescent="0.15">
      <c r="A1336" s="9" t="s">
        <v>1263</v>
      </c>
      <c r="B1336" s="9" t="s">
        <v>2293</v>
      </c>
      <c r="C1336" s="148" t="s">
        <v>1264</v>
      </c>
      <c r="D1336" s="56" t="s">
        <v>2333</v>
      </c>
      <c r="E1336" s="62"/>
      <c r="F1336" s="58"/>
      <c r="G1336" s="57"/>
      <c r="H1336" s="57"/>
      <c r="I1336" s="57"/>
      <c r="J1336" s="57"/>
      <c r="K1336" s="57"/>
      <c r="L1336" s="57"/>
      <c r="M1336" s="57"/>
      <c r="N1336" s="57"/>
      <c r="O1336" s="57"/>
      <c r="P1336" s="57"/>
      <c r="Q1336" s="60"/>
    </row>
    <row r="1337" spans="1:31" ht="23.25" customHeight="1" x14ac:dyDescent="0.15">
      <c r="A1337" s="9" t="s">
        <v>719</v>
      </c>
      <c r="B1337" s="9" t="s">
        <v>1232</v>
      </c>
      <c r="C1337" s="148" t="s">
        <v>170</v>
      </c>
      <c r="D1337" s="56" t="s">
        <v>166</v>
      </c>
      <c r="E1337" s="62" t="s">
        <v>171</v>
      </c>
      <c r="F1337" s="58" t="s">
        <v>132</v>
      </c>
      <c r="G1337" s="57">
        <v>1</v>
      </c>
      <c r="H1337" s="57">
        <v>253</v>
      </c>
      <c r="I1337" s="57">
        <v>253</v>
      </c>
      <c r="J1337" s="57">
        <v>1</v>
      </c>
      <c r="K1337" s="57">
        <v>0</v>
      </c>
      <c r="L1337" s="57" t="s">
        <v>2193</v>
      </c>
      <c r="M1337" s="57">
        <v>0</v>
      </c>
      <c r="N1337" s="57" t="s">
        <v>2193</v>
      </c>
      <c r="O1337" s="57">
        <v>253</v>
      </c>
      <c r="P1337" s="57">
        <v>253</v>
      </c>
      <c r="Q1337" s="60"/>
      <c r="R1337" s="2" t="s">
        <v>1663</v>
      </c>
      <c r="AA1337" s="2">
        <v>253</v>
      </c>
      <c r="AC1337" s="2">
        <v>253</v>
      </c>
    </row>
    <row r="1338" spans="1:31" ht="23.25" customHeight="1" x14ac:dyDescent="0.15">
      <c r="A1338" s="9" t="s">
        <v>719</v>
      </c>
      <c r="B1338" s="9" t="s">
        <v>1232</v>
      </c>
      <c r="C1338" s="148" t="s">
        <v>170</v>
      </c>
      <c r="D1338" s="56" t="s">
        <v>166</v>
      </c>
      <c r="E1338" s="62" t="s">
        <v>171</v>
      </c>
      <c r="F1338" s="58" t="s">
        <v>132</v>
      </c>
      <c r="G1338" s="57">
        <v>0.1</v>
      </c>
      <c r="H1338" s="57">
        <v>253</v>
      </c>
      <c r="I1338" s="57">
        <v>25.3</v>
      </c>
      <c r="J1338" s="57">
        <v>0.1</v>
      </c>
      <c r="K1338" s="57">
        <v>0</v>
      </c>
      <c r="L1338" s="57" t="s">
        <v>2193</v>
      </c>
      <c r="M1338" s="57">
        <v>0</v>
      </c>
      <c r="N1338" s="57" t="s">
        <v>2193</v>
      </c>
      <c r="O1338" s="57">
        <v>253</v>
      </c>
      <c r="P1338" s="57">
        <v>25.3</v>
      </c>
      <c r="Q1338" s="60"/>
      <c r="R1338" s="2" t="s">
        <v>1663</v>
      </c>
    </row>
    <row r="1339" spans="1:31" ht="23.25" customHeight="1" x14ac:dyDescent="0.15">
      <c r="A1339" s="9" t="s">
        <v>1664</v>
      </c>
      <c r="B1339" s="9" t="s">
        <v>1232</v>
      </c>
      <c r="C1339" s="148" t="s">
        <v>1665</v>
      </c>
      <c r="D1339" s="56" t="s">
        <v>1656</v>
      </c>
      <c r="E1339" s="62" t="s">
        <v>1666</v>
      </c>
      <c r="F1339" s="58" t="s">
        <v>616</v>
      </c>
      <c r="G1339" s="57">
        <v>1</v>
      </c>
      <c r="H1339" s="57">
        <v>101.2</v>
      </c>
      <c r="I1339" s="57">
        <v>101.2</v>
      </c>
      <c r="J1339" s="57">
        <v>1</v>
      </c>
      <c r="K1339" s="57"/>
      <c r="L1339" s="57" t="s">
        <v>2193</v>
      </c>
      <c r="M1339" s="57"/>
      <c r="N1339" s="57" t="s">
        <v>2193</v>
      </c>
      <c r="O1339" s="57">
        <v>101.2</v>
      </c>
      <c r="P1339" s="57">
        <v>101.2</v>
      </c>
      <c r="Q1339" s="60"/>
      <c r="AA1339" s="2">
        <v>253</v>
      </c>
    </row>
    <row r="1340" spans="1:31" ht="23.25" customHeight="1" x14ac:dyDescent="0.15">
      <c r="A1340" s="9" t="s">
        <v>1658</v>
      </c>
      <c r="B1340" s="9" t="s">
        <v>1232</v>
      </c>
      <c r="C1340" s="148" t="s">
        <v>1659</v>
      </c>
      <c r="D1340" s="56" t="s">
        <v>1660</v>
      </c>
      <c r="E1340" s="62" t="s">
        <v>1661</v>
      </c>
      <c r="F1340" s="58" t="s">
        <v>616</v>
      </c>
      <c r="G1340" s="57">
        <v>1</v>
      </c>
      <c r="H1340" s="57">
        <v>5</v>
      </c>
      <c r="I1340" s="57">
        <v>5</v>
      </c>
      <c r="J1340" s="57">
        <v>1</v>
      </c>
      <c r="K1340" s="57"/>
      <c r="L1340" s="57" t="s">
        <v>2193</v>
      </c>
      <c r="M1340" s="57"/>
      <c r="N1340" s="57" t="s">
        <v>2193</v>
      </c>
      <c r="O1340" s="57">
        <v>5</v>
      </c>
      <c r="P1340" s="57">
        <v>5</v>
      </c>
      <c r="Q1340" s="60"/>
      <c r="AC1340" s="2">
        <v>5</v>
      </c>
      <c r="AD1340" s="2">
        <v>379</v>
      </c>
    </row>
    <row r="1341" spans="1:31" ht="23.25" customHeight="1" x14ac:dyDescent="0.15">
      <c r="A1341" s="9" t="s">
        <v>919</v>
      </c>
      <c r="B1341" s="9" t="s">
        <v>1232</v>
      </c>
      <c r="C1341" s="148" t="s">
        <v>676</v>
      </c>
      <c r="D1341" s="56" t="s">
        <v>70</v>
      </c>
      <c r="E1341" s="62" t="s">
        <v>677</v>
      </c>
      <c r="F1341" s="58" t="s">
        <v>678</v>
      </c>
      <c r="G1341" s="57">
        <v>4.8000000000000001E-2</v>
      </c>
      <c r="H1341" s="57">
        <v>0</v>
      </c>
      <c r="I1341" s="57" t="s">
        <v>2193</v>
      </c>
      <c r="J1341" s="57">
        <v>4.8000000000000001E-2</v>
      </c>
      <c r="K1341" s="57">
        <v>268915</v>
      </c>
      <c r="L1341" s="57">
        <v>12907.9</v>
      </c>
      <c r="M1341" s="57">
        <v>0</v>
      </c>
      <c r="N1341" s="57" t="s">
        <v>2193</v>
      </c>
      <c r="O1341" s="57">
        <v>268915</v>
      </c>
      <c r="P1341" s="57">
        <v>12907.9</v>
      </c>
      <c r="Q1341" s="60"/>
      <c r="AE1341" s="2">
        <v>12907.9</v>
      </c>
    </row>
    <row r="1342" spans="1:31" ht="23.25" customHeight="1" x14ac:dyDescent="0.15">
      <c r="A1342" s="9" t="s">
        <v>1649</v>
      </c>
      <c r="B1342" s="9" t="s">
        <v>1232</v>
      </c>
      <c r="C1342" s="148" t="s">
        <v>1650</v>
      </c>
      <c r="D1342" s="56" t="s">
        <v>1651</v>
      </c>
      <c r="E1342" s="62" t="s">
        <v>1652</v>
      </c>
      <c r="F1342" s="58" t="s">
        <v>616</v>
      </c>
      <c r="G1342" s="57">
        <v>1</v>
      </c>
      <c r="H1342" s="57">
        <v>387.20000000000073</v>
      </c>
      <c r="I1342" s="57">
        <v>387.20000000000073</v>
      </c>
      <c r="J1342" s="57">
        <v>1</v>
      </c>
      <c r="K1342" s="57"/>
      <c r="L1342" s="57" t="s">
        <v>2193</v>
      </c>
      <c r="M1342" s="57"/>
      <c r="N1342" s="57" t="s">
        <v>2193</v>
      </c>
      <c r="O1342" s="57">
        <v>387.20000000000073</v>
      </c>
      <c r="P1342" s="57">
        <v>387.20000000000073</v>
      </c>
      <c r="Q1342" s="60"/>
    </row>
    <row r="1343" spans="1:31" ht="23.25" customHeight="1" x14ac:dyDescent="0.15">
      <c r="B1343" s="9" t="s">
        <v>1646</v>
      </c>
      <c r="C1343" s="148"/>
      <c r="D1343" s="56" t="s">
        <v>1647</v>
      </c>
      <c r="E1343" s="62"/>
      <c r="F1343" s="58"/>
      <c r="G1343" s="57"/>
      <c r="H1343" s="57"/>
      <c r="I1343" s="57">
        <v>771</v>
      </c>
      <c r="J1343" s="57"/>
      <c r="K1343" s="57"/>
      <c r="L1343" s="57">
        <v>12907</v>
      </c>
      <c r="M1343" s="57"/>
      <c r="N1343" s="57">
        <v>0</v>
      </c>
      <c r="O1343" s="57" t="s">
        <v>2193</v>
      </c>
      <c r="P1343" s="57">
        <v>13678</v>
      </c>
      <c r="Q1343" s="60"/>
      <c r="AC1343" s="2">
        <v>387.2</v>
      </c>
      <c r="AD1343" s="2">
        <v>12907</v>
      </c>
      <c r="AE1343" s="2">
        <v>12907</v>
      </c>
    </row>
    <row r="1344" spans="1:31" ht="23.25" customHeight="1" x14ac:dyDescent="0.15">
      <c r="C1344" s="148"/>
      <c r="D1344" s="56"/>
      <c r="E1344" s="62"/>
      <c r="F1344" s="58"/>
      <c r="G1344" s="57"/>
      <c r="H1344" s="57"/>
      <c r="I1344" s="57"/>
      <c r="J1344" s="57"/>
      <c r="K1344" s="57"/>
      <c r="L1344" s="57"/>
      <c r="M1344" s="57"/>
      <c r="N1344" s="57"/>
      <c r="O1344" s="57"/>
      <c r="P1344" s="57"/>
      <c r="Q1344" s="60"/>
    </row>
    <row r="1345" spans="1:31" ht="23.25" customHeight="1" x14ac:dyDescent="0.15">
      <c r="A1345" s="9" t="s">
        <v>1266</v>
      </c>
      <c r="B1345" s="9" t="s">
        <v>2293</v>
      </c>
      <c r="C1345" s="148" t="s">
        <v>1267</v>
      </c>
      <c r="D1345" s="56" t="s">
        <v>2334</v>
      </c>
      <c r="E1345" s="62"/>
      <c r="F1345" s="58"/>
      <c r="G1345" s="57"/>
      <c r="H1345" s="57"/>
      <c r="I1345" s="57"/>
      <c r="J1345" s="57"/>
      <c r="K1345" s="57"/>
      <c r="L1345" s="57"/>
      <c r="M1345" s="57"/>
      <c r="N1345" s="57"/>
      <c r="O1345" s="57"/>
      <c r="P1345" s="57"/>
      <c r="Q1345" s="60"/>
    </row>
    <row r="1346" spans="1:31" ht="23.25" customHeight="1" x14ac:dyDescent="0.15">
      <c r="A1346" s="9" t="s">
        <v>2335</v>
      </c>
      <c r="B1346" s="9" t="s">
        <v>1235</v>
      </c>
      <c r="C1346" s="148" t="s">
        <v>2336</v>
      </c>
      <c r="D1346" s="56" t="s">
        <v>175</v>
      </c>
      <c r="E1346" s="62" t="s">
        <v>2337</v>
      </c>
      <c r="F1346" s="58" t="s">
        <v>132</v>
      </c>
      <c r="G1346" s="57">
        <v>1</v>
      </c>
      <c r="H1346" s="57">
        <v>343</v>
      </c>
      <c r="I1346" s="57">
        <v>343</v>
      </c>
      <c r="J1346" s="57">
        <v>1</v>
      </c>
      <c r="K1346" s="57">
        <v>0</v>
      </c>
      <c r="L1346" s="57" t="s">
        <v>2193</v>
      </c>
      <c r="M1346" s="57">
        <v>0</v>
      </c>
      <c r="N1346" s="57" t="s">
        <v>2193</v>
      </c>
      <c r="O1346" s="57">
        <v>343</v>
      </c>
      <c r="P1346" s="57">
        <v>343</v>
      </c>
      <c r="Q1346" s="60"/>
      <c r="R1346" s="2" t="s">
        <v>1667</v>
      </c>
      <c r="AB1346" s="2">
        <v>343</v>
      </c>
      <c r="AC1346" s="2">
        <v>343</v>
      </c>
    </row>
    <row r="1347" spans="1:31" ht="23.25" customHeight="1" x14ac:dyDescent="0.15">
      <c r="A1347" s="9" t="s">
        <v>2335</v>
      </c>
      <c r="B1347" s="9" t="s">
        <v>1235</v>
      </c>
      <c r="C1347" s="148" t="s">
        <v>2336</v>
      </c>
      <c r="D1347" s="56" t="s">
        <v>175</v>
      </c>
      <c r="E1347" s="62" t="s">
        <v>2337</v>
      </c>
      <c r="F1347" s="58" t="s">
        <v>132</v>
      </c>
      <c r="G1347" s="57">
        <v>0.03</v>
      </c>
      <c r="H1347" s="57">
        <v>343</v>
      </c>
      <c r="I1347" s="57">
        <v>10.199999999999999</v>
      </c>
      <c r="J1347" s="57">
        <v>0.03</v>
      </c>
      <c r="K1347" s="57">
        <v>0</v>
      </c>
      <c r="L1347" s="57" t="s">
        <v>2193</v>
      </c>
      <c r="M1347" s="57">
        <v>0</v>
      </c>
      <c r="N1347" s="57" t="s">
        <v>2193</v>
      </c>
      <c r="O1347" s="57">
        <v>343</v>
      </c>
      <c r="P1347" s="57">
        <v>10.199999999999999</v>
      </c>
      <c r="Q1347" s="60"/>
      <c r="R1347" s="2" t="s">
        <v>1667</v>
      </c>
    </row>
    <row r="1348" spans="1:31" ht="23.25" customHeight="1" x14ac:dyDescent="0.15">
      <c r="A1348" s="9" t="s">
        <v>1654</v>
      </c>
      <c r="B1348" s="9" t="s">
        <v>1235</v>
      </c>
      <c r="C1348" s="148" t="s">
        <v>1655</v>
      </c>
      <c r="D1348" s="56" t="s">
        <v>1656</v>
      </c>
      <c r="E1348" s="62" t="s">
        <v>1657</v>
      </c>
      <c r="F1348" s="58" t="s">
        <v>616</v>
      </c>
      <c r="G1348" s="57">
        <v>1</v>
      </c>
      <c r="H1348" s="57">
        <v>51.4</v>
      </c>
      <c r="I1348" s="57">
        <v>51.4</v>
      </c>
      <c r="J1348" s="57">
        <v>1</v>
      </c>
      <c r="K1348" s="57"/>
      <c r="L1348" s="57" t="s">
        <v>2193</v>
      </c>
      <c r="M1348" s="57"/>
      <c r="N1348" s="57" t="s">
        <v>2193</v>
      </c>
      <c r="O1348" s="57">
        <v>51.4</v>
      </c>
      <c r="P1348" s="57">
        <v>51.4</v>
      </c>
      <c r="Q1348" s="60"/>
      <c r="AB1348" s="2">
        <v>343</v>
      </c>
    </row>
    <row r="1349" spans="1:31" ht="23.25" customHeight="1" x14ac:dyDescent="0.15">
      <c r="A1349" s="9" t="s">
        <v>1658</v>
      </c>
      <c r="B1349" s="9" t="s">
        <v>1235</v>
      </c>
      <c r="C1349" s="148" t="s">
        <v>1659</v>
      </c>
      <c r="D1349" s="56" t="s">
        <v>1660</v>
      </c>
      <c r="E1349" s="62" t="s">
        <v>1661</v>
      </c>
      <c r="F1349" s="58" t="s">
        <v>616</v>
      </c>
      <c r="G1349" s="57">
        <v>1</v>
      </c>
      <c r="H1349" s="57">
        <v>6.8000000000000114</v>
      </c>
      <c r="I1349" s="57">
        <v>6.8000000000000114</v>
      </c>
      <c r="J1349" s="57">
        <v>1</v>
      </c>
      <c r="K1349" s="57"/>
      <c r="L1349" s="57" t="s">
        <v>2193</v>
      </c>
      <c r="M1349" s="57"/>
      <c r="N1349" s="57" t="s">
        <v>2193</v>
      </c>
      <c r="O1349" s="57">
        <v>6.8000000000000114</v>
      </c>
      <c r="P1349" s="57">
        <v>6.8000000000000114</v>
      </c>
      <c r="Q1349" s="60"/>
      <c r="AC1349" s="2">
        <v>6.8</v>
      </c>
      <c r="AD1349" s="2">
        <v>404</v>
      </c>
    </row>
    <row r="1350" spans="1:31" ht="23.25" customHeight="1" x14ac:dyDescent="0.15">
      <c r="A1350" s="9" t="s">
        <v>921</v>
      </c>
      <c r="B1350" s="9" t="s">
        <v>1235</v>
      </c>
      <c r="C1350" s="148" t="s">
        <v>681</v>
      </c>
      <c r="D1350" s="56" t="s">
        <v>70</v>
      </c>
      <c r="E1350" s="62" t="s">
        <v>682</v>
      </c>
      <c r="F1350" s="58" t="s">
        <v>678</v>
      </c>
      <c r="G1350" s="57">
        <v>8.9999999999999993E-3</v>
      </c>
      <c r="H1350" s="57">
        <v>0</v>
      </c>
      <c r="I1350" s="57" t="s">
        <v>2193</v>
      </c>
      <c r="J1350" s="57">
        <v>8.9999999999999993E-3</v>
      </c>
      <c r="K1350" s="57">
        <v>408559</v>
      </c>
      <c r="L1350" s="57">
        <v>3677</v>
      </c>
      <c r="M1350" s="57">
        <v>0</v>
      </c>
      <c r="N1350" s="57" t="s">
        <v>2193</v>
      </c>
      <c r="O1350" s="57">
        <v>408559</v>
      </c>
      <c r="P1350" s="57">
        <v>3677</v>
      </c>
      <c r="Q1350" s="60"/>
      <c r="AE1350" s="2">
        <v>3677</v>
      </c>
    </row>
    <row r="1351" spans="1:31" ht="23.25" customHeight="1" x14ac:dyDescent="0.15">
      <c r="A1351" s="9" t="s">
        <v>925</v>
      </c>
      <c r="B1351" s="9" t="s">
        <v>1235</v>
      </c>
      <c r="C1351" s="148" t="s">
        <v>689</v>
      </c>
      <c r="D1351" s="56" t="s">
        <v>70</v>
      </c>
      <c r="E1351" s="62" t="s">
        <v>690</v>
      </c>
      <c r="F1351" s="58" t="s">
        <v>678</v>
      </c>
      <c r="G1351" s="57">
        <v>2.1000000000000001E-2</v>
      </c>
      <c r="H1351" s="57">
        <v>0</v>
      </c>
      <c r="I1351" s="57" t="s">
        <v>2193</v>
      </c>
      <c r="J1351" s="57">
        <v>2.1000000000000001E-2</v>
      </c>
      <c r="K1351" s="57">
        <v>169804</v>
      </c>
      <c r="L1351" s="57">
        <v>3565.8</v>
      </c>
      <c r="M1351" s="57">
        <v>0</v>
      </c>
      <c r="N1351" s="57" t="s">
        <v>2193</v>
      </c>
      <c r="O1351" s="57">
        <v>169804</v>
      </c>
      <c r="P1351" s="57">
        <v>3565.8</v>
      </c>
      <c r="Q1351" s="60"/>
      <c r="AE1351" s="2">
        <v>3565.8</v>
      </c>
    </row>
    <row r="1352" spans="1:31" ht="23.25" customHeight="1" x14ac:dyDescent="0.15">
      <c r="A1352" s="9" t="s">
        <v>1649</v>
      </c>
      <c r="B1352" s="9" t="s">
        <v>1235</v>
      </c>
      <c r="C1352" s="148" t="s">
        <v>1650</v>
      </c>
      <c r="D1352" s="56" t="s">
        <v>1651</v>
      </c>
      <c r="E1352" s="62" t="s">
        <v>1652</v>
      </c>
      <c r="F1352" s="58" t="s">
        <v>616</v>
      </c>
      <c r="G1352" s="57">
        <v>1</v>
      </c>
      <c r="H1352" s="57">
        <v>217.19999999999982</v>
      </c>
      <c r="I1352" s="57">
        <v>217.19999999999982</v>
      </c>
      <c r="J1352" s="57">
        <v>1</v>
      </c>
      <c r="K1352" s="57"/>
      <c r="L1352" s="57" t="s">
        <v>2193</v>
      </c>
      <c r="M1352" s="57"/>
      <c r="N1352" s="57" t="s">
        <v>2193</v>
      </c>
      <c r="O1352" s="57">
        <v>217.19999999999982</v>
      </c>
      <c r="P1352" s="57">
        <v>217.19999999999982</v>
      </c>
      <c r="Q1352" s="60"/>
    </row>
    <row r="1353" spans="1:31" ht="23.25" customHeight="1" x14ac:dyDescent="0.15">
      <c r="B1353" s="9" t="s">
        <v>1646</v>
      </c>
      <c r="C1353" s="148"/>
      <c r="D1353" s="56" t="s">
        <v>1647</v>
      </c>
      <c r="E1353" s="62"/>
      <c r="F1353" s="58"/>
      <c r="G1353" s="57"/>
      <c r="H1353" s="57"/>
      <c r="I1353" s="57">
        <v>628</v>
      </c>
      <c r="J1353" s="57"/>
      <c r="K1353" s="57"/>
      <c r="L1353" s="57">
        <v>7242</v>
      </c>
      <c r="M1353" s="57"/>
      <c r="N1353" s="57">
        <v>0</v>
      </c>
      <c r="O1353" s="57" t="s">
        <v>2193</v>
      </c>
      <c r="P1353" s="57">
        <v>7870</v>
      </c>
      <c r="Q1353" s="60"/>
      <c r="AC1353" s="2">
        <v>217.2</v>
      </c>
      <c r="AD1353" s="2">
        <v>7242</v>
      </c>
      <c r="AE1353" s="2">
        <v>7242</v>
      </c>
    </row>
    <row r="1354" spans="1:31" ht="23.25" customHeight="1" x14ac:dyDescent="0.15">
      <c r="C1354" s="148"/>
      <c r="D1354" s="56"/>
      <c r="E1354" s="62"/>
      <c r="F1354" s="58"/>
      <c r="G1354" s="57"/>
      <c r="H1354" s="57"/>
      <c r="I1354" s="57"/>
      <c r="J1354" s="57"/>
      <c r="K1354" s="57"/>
      <c r="L1354" s="57"/>
      <c r="M1354" s="57"/>
      <c r="N1354" s="57"/>
      <c r="O1354" s="57"/>
      <c r="P1354" s="57"/>
      <c r="Q1354" s="60"/>
    </row>
    <row r="1355" spans="1:31" ht="23.25" customHeight="1" x14ac:dyDescent="0.15">
      <c r="A1355" s="9" t="s">
        <v>1269</v>
      </c>
      <c r="B1355" s="9" t="s">
        <v>2293</v>
      </c>
      <c r="C1355" s="148" t="s">
        <v>1270</v>
      </c>
      <c r="D1355" s="56" t="s">
        <v>2338</v>
      </c>
      <c r="E1355" s="62"/>
      <c r="F1355" s="58"/>
      <c r="G1355" s="57"/>
      <c r="H1355" s="57"/>
      <c r="I1355" s="57"/>
      <c r="J1355" s="57"/>
      <c r="K1355" s="57"/>
      <c r="L1355" s="57"/>
      <c r="M1355" s="57"/>
      <c r="N1355" s="57"/>
      <c r="O1355" s="57"/>
      <c r="P1355" s="57"/>
      <c r="Q1355" s="60"/>
    </row>
    <row r="1356" spans="1:31" ht="23.25" customHeight="1" x14ac:dyDescent="0.15">
      <c r="A1356" s="9" t="s">
        <v>2339</v>
      </c>
      <c r="B1356" s="9" t="s">
        <v>1238</v>
      </c>
      <c r="C1356" s="148" t="s">
        <v>2340</v>
      </c>
      <c r="D1356" s="56" t="s">
        <v>175</v>
      </c>
      <c r="E1356" s="62" t="s">
        <v>2341</v>
      </c>
      <c r="F1356" s="58" t="s">
        <v>132</v>
      </c>
      <c r="G1356" s="57">
        <v>1</v>
      </c>
      <c r="H1356" s="57">
        <v>523</v>
      </c>
      <c r="I1356" s="57">
        <v>523</v>
      </c>
      <c r="J1356" s="57">
        <v>1</v>
      </c>
      <c r="K1356" s="57">
        <v>0</v>
      </c>
      <c r="L1356" s="57" t="s">
        <v>2193</v>
      </c>
      <c r="M1356" s="57">
        <v>0</v>
      </c>
      <c r="N1356" s="57" t="s">
        <v>2193</v>
      </c>
      <c r="O1356" s="57">
        <v>523</v>
      </c>
      <c r="P1356" s="57">
        <v>523</v>
      </c>
      <c r="Q1356" s="60"/>
      <c r="R1356" s="2" t="s">
        <v>1667</v>
      </c>
      <c r="AB1356" s="2">
        <v>523</v>
      </c>
      <c r="AC1356" s="2">
        <v>523</v>
      </c>
    </row>
    <row r="1357" spans="1:31" ht="23.25" customHeight="1" x14ac:dyDescent="0.15">
      <c r="A1357" s="9" t="s">
        <v>2339</v>
      </c>
      <c r="B1357" s="9" t="s">
        <v>1238</v>
      </c>
      <c r="C1357" s="148" t="s">
        <v>2340</v>
      </c>
      <c r="D1357" s="56" t="s">
        <v>175</v>
      </c>
      <c r="E1357" s="62" t="s">
        <v>2341</v>
      </c>
      <c r="F1357" s="58" t="s">
        <v>132</v>
      </c>
      <c r="G1357" s="57">
        <v>0.03</v>
      </c>
      <c r="H1357" s="57">
        <v>523</v>
      </c>
      <c r="I1357" s="57">
        <v>15.6</v>
      </c>
      <c r="J1357" s="57">
        <v>0.03</v>
      </c>
      <c r="K1357" s="57">
        <v>0</v>
      </c>
      <c r="L1357" s="57" t="s">
        <v>2193</v>
      </c>
      <c r="M1357" s="57">
        <v>0</v>
      </c>
      <c r="N1357" s="57" t="s">
        <v>2193</v>
      </c>
      <c r="O1357" s="57">
        <v>523</v>
      </c>
      <c r="P1357" s="57">
        <v>15.6</v>
      </c>
      <c r="Q1357" s="60"/>
      <c r="R1357" s="2" t="s">
        <v>1667</v>
      </c>
    </row>
    <row r="1358" spans="1:31" ht="23.25" customHeight="1" x14ac:dyDescent="0.15">
      <c r="A1358" s="9" t="s">
        <v>1654</v>
      </c>
      <c r="B1358" s="9" t="s">
        <v>1238</v>
      </c>
      <c r="C1358" s="148" t="s">
        <v>1655</v>
      </c>
      <c r="D1358" s="56" t="s">
        <v>1656</v>
      </c>
      <c r="E1358" s="62" t="s">
        <v>1657</v>
      </c>
      <c r="F1358" s="58" t="s">
        <v>616</v>
      </c>
      <c r="G1358" s="57">
        <v>1</v>
      </c>
      <c r="H1358" s="57">
        <v>78.400000000000006</v>
      </c>
      <c r="I1358" s="57">
        <v>78.400000000000006</v>
      </c>
      <c r="J1358" s="57">
        <v>1</v>
      </c>
      <c r="K1358" s="57"/>
      <c r="L1358" s="57" t="s">
        <v>2193</v>
      </c>
      <c r="M1358" s="57"/>
      <c r="N1358" s="57" t="s">
        <v>2193</v>
      </c>
      <c r="O1358" s="57">
        <v>78.400000000000006</v>
      </c>
      <c r="P1358" s="57">
        <v>78.400000000000006</v>
      </c>
      <c r="Q1358" s="60"/>
      <c r="AB1358" s="2">
        <v>523</v>
      </c>
    </row>
    <row r="1359" spans="1:31" ht="23.25" customHeight="1" x14ac:dyDescent="0.15">
      <c r="A1359" s="9" t="s">
        <v>1658</v>
      </c>
      <c r="B1359" s="9" t="s">
        <v>1238</v>
      </c>
      <c r="C1359" s="148" t="s">
        <v>1659</v>
      </c>
      <c r="D1359" s="56" t="s">
        <v>1660</v>
      </c>
      <c r="E1359" s="62" t="s">
        <v>1661</v>
      </c>
      <c r="F1359" s="58" t="s">
        <v>616</v>
      </c>
      <c r="G1359" s="57">
        <v>1</v>
      </c>
      <c r="H1359" s="57">
        <v>10.399999999999977</v>
      </c>
      <c r="I1359" s="57">
        <v>10.399999999999977</v>
      </c>
      <c r="J1359" s="57">
        <v>1</v>
      </c>
      <c r="K1359" s="57"/>
      <c r="L1359" s="57" t="s">
        <v>2193</v>
      </c>
      <c r="M1359" s="57"/>
      <c r="N1359" s="57" t="s">
        <v>2193</v>
      </c>
      <c r="O1359" s="57">
        <v>10.399999999999977</v>
      </c>
      <c r="P1359" s="57">
        <v>10.399999999999977</v>
      </c>
      <c r="Q1359" s="60"/>
      <c r="AC1359" s="2">
        <v>10.4</v>
      </c>
      <c r="AD1359" s="2">
        <v>617</v>
      </c>
    </row>
    <row r="1360" spans="1:31" ht="23.25" customHeight="1" x14ac:dyDescent="0.15">
      <c r="A1360" s="9" t="s">
        <v>921</v>
      </c>
      <c r="B1360" s="9" t="s">
        <v>1238</v>
      </c>
      <c r="C1360" s="148" t="s">
        <v>681</v>
      </c>
      <c r="D1360" s="56" t="s">
        <v>70</v>
      </c>
      <c r="E1360" s="62" t="s">
        <v>682</v>
      </c>
      <c r="F1360" s="58" t="s">
        <v>678</v>
      </c>
      <c r="G1360" s="57">
        <v>1.0500000000000001E-2</v>
      </c>
      <c r="H1360" s="57">
        <v>0</v>
      </c>
      <c r="I1360" s="57" t="s">
        <v>2193</v>
      </c>
      <c r="J1360" s="57">
        <v>1.0500000000000001E-2</v>
      </c>
      <c r="K1360" s="57">
        <v>408559</v>
      </c>
      <c r="L1360" s="57">
        <v>4289.8</v>
      </c>
      <c r="M1360" s="57">
        <v>0</v>
      </c>
      <c r="N1360" s="57" t="s">
        <v>2193</v>
      </c>
      <c r="O1360" s="57">
        <v>408559</v>
      </c>
      <c r="P1360" s="57">
        <v>4289.8</v>
      </c>
      <c r="Q1360" s="60"/>
      <c r="AE1360" s="2">
        <v>4289.8</v>
      </c>
    </row>
    <row r="1361" spans="1:31" ht="23.25" customHeight="1" x14ac:dyDescent="0.15">
      <c r="A1361" s="9" t="s">
        <v>925</v>
      </c>
      <c r="B1361" s="9" t="s">
        <v>1238</v>
      </c>
      <c r="C1361" s="148" t="s">
        <v>689</v>
      </c>
      <c r="D1361" s="56" t="s">
        <v>70</v>
      </c>
      <c r="E1361" s="62" t="s">
        <v>690</v>
      </c>
      <c r="F1361" s="58" t="s">
        <v>678</v>
      </c>
      <c r="G1361" s="57">
        <v>2.7E-2</v>
      </c>
      <c r="H1361" s="57">
        <v>0</v>
      </c>
      <c r="I1361" s="57" t="s">
        <v>2193</v>
      </c>
      <c r="J1361" s="57">
        <v>2.7E-2</v>
      </c>
      <c r="K1361" s="57">
        <v>169804</v>
      </c>
      <c r="L1361" s="57">
        <v>4584.7</v>
      </c>
      <c r="M1361" s="57">
        <v>0</v>
      </c>
      <c r="N1361" s="57" t="s">
        <v>2193</v>
      </c>
      <c r="O1361" s="57">
        <v>169804</v>
      </c>
      <c r="P1361" s="57">
        <v>4584.7</v>
      </c>
      <c r="Q1361" s="60"/>
      <c r="AE1361" s="2">
        <v>4584.7</v>
      </c>
    </row>
    <row r="1362" spans="1:31" ht="23.25" customHeight="1" x14ac:dyDescent="0.15">
      <c r="A1362" s="9" t="s">
        <v>1649</v>
      </c>
      <c r="B1362" s="9" t="s">
        <v>1238</v>
      </c>
      <c r="C1362" s="148" t="s">
        <v>1650</v>
      </c>
      <c r="D1362" s="56" t="s">
        <v>1651</v>
      </c>
      <c r="E1362" s="62" t="s">
        <v>1652</v>
      </c>
      <c r="F1362" s="58" t="s">
        <v>616</v>
      </c>
      <c r="G1362" s="57">
        <v>1</v>
      </c>
      <c r="H1362" s="57">
        <v>266.20000000000073</v>
      </c>
      <c r="I1362" s="57">
        <v>266.20000000000073</v>
      </c>
      <c r="J1362" s="57">
        <v>1</v>
      </c>
      <c r="K1362" s="57"/>
      <c r="L1362" s="57" t="s">
        <v>2193</v>
      </c>
      <c r="M1362" s="57"/>
      <c r="N1362" s="57" t="s">
        <v>2193</v>
      </c>
      <c r="O1362" s="57">
        <v>266.20000000000073</v>
      </c>
      <c r="P1362" s="57">
        <v>266.20000000000073</v>
      </c>
      <c r="Q1362" s="60"/>
    </row>
    <row r="1363" spans="1:31" ht="23.25" customHeight="1" x14ac:dyDescent="0.15">
      <c r="B1363" s="9" t="s">
        <v>1646</v>
      </c>
      <c r="C1363" s="148"/>
      <c r="D1363" s="56" t="s">
        <v>1647</v>
      </c>
      <c r="E1363" s="62"/>
      <c r="F1363" s="58"/>
      <c r="G1363" s="57"/>
      <c r="H1363" s="57"/>
      <c r="I1363" s="57">
        <v>893</v>
      </c>
      <c r="J1363" s="57"/>
      <c r="K1363" s="57"/>
      <c r="L1363" s="57">
        <v>8874</v>
      </c>
      <c r="M1363" s="57"/>
      <c r="N1363" s="57">
        <v>0</v>
      </c>
      <c r="O1363" s="57" t="s">
        <v>2193</v>
      </c>
      <c r="P1363" s="57">
        <v>9767</v>
      </c>
      <c r="Q1363" s="60"/>
      <c r="AC1363" s="2">
        <v>266.2</v>
      </c>
      <c r="AD1363" s="2">
        <v>8874</v>
      </c>
      <c r="AE1363" s="2">
        <v>8874</v>
      </c>
    </row>
    <row r="1364" spans="1:31" ht="23.25" customHeight="1" x14ac:dyDescent="0.15">
      <c r="C1364" s="148"/>
      <c r="D1364" s="56"/>
      <c r="E1364" s="62"/>
      <c r="F1364" s="58"/>
      <c r="G1364" s="57"/>
      <c r="H1364" s="57"/>
      <c r="I1364" s="57"/>
      <c r="J1364" s="57"/>
      <c r="K1364" s="57"/>
      <c r="L1364" s="57"/>
      <c r="M1364" s="57"/>
      <c r="N1364" s="57"/>
      <c r="O1364" s="57"/>
      <c r="P1364" s="57"/>
      <c r="Q1364" s="60"/>
    </row>
    <row r="1365" spans="1:31" ht="23.25" customHeight="1" x14ac:dyDescent="0.15">
      <c r="A1365" s="9" t="s">
        <v>1272</v>
      </c>
      <c r="B1365" s="9" t="s">
        <v>2293</v>
      </c>
      <c r="C1365" s="148" t="s">
        <v>1273</v>
      </c>
      <c r="D1365" s="56" t="s">
        <v>2342</v>
      </c>
      <c r="E1365" s="62"/>
      <c r="F1365" s="58"/>
      <c r="G1365" s="57"/>
      <c r="H1365" s="57"/>
      <c r="I1365" s="57"/>
      <c r="J1365" s="57"/>
      <c r="K1365" s="57"/>
      <c r="L1365" s="57"/>
      <c r="M1365" s="57"/>
      <c r="N1365" s="57"/>
      <c r="O1365" s="57"/>
      <c r="P1365" s="57"/>
      <c r="Q1365" s="60"/>
    </row>
    <row r="1366" spans="1:31" ht="23.25" customHeight="1" x14ac:dyDescent="0.15">
      <c r="A1366" s="9" t="s">
        <v>2343</v>
      </c>
      <c r="B1366" s="9" t="s">
        <v>1241</v>
      </c>
      <c r="C1366" s="148" t="s">
        <v>2344</v>
      </c>
      <c r="D1366" s="56" t="s">
        <v>175</v>
      </c>
      <c r="E1366" s="62" t="s">
        <v>2345</v>
      </c>
      <c r="F1366" s="58" t="s">
        <v>132</v>
      </c>
      <c r="G1366" s="57">
        <v>1</v>
      </c>
      <c r="H1366" s="57">
        <v>680</v>
      </c>
      <c r="I1366" s="57">
        <v>680</v>
      </c>
      <c r="J1366" s="57">
        <v>1</v>
      </c>
      <c r="K1366" s="57">
        <v>0</v>
      </c>
      <c r="L1366" s="57" t="s">
        <v>2193</v>
      </c>
      <c r="M1366" s="57">
        <v>0</v>
      </c>
      <c r="N1366" s="57" t="s">
        <v>2193</v>
      </c>
      <c r="O1366" s="57">
        <v>680</v>
      </c>
      <c r="P1366" s="57">
        <v>680</v>
      </c>
      <c r="Q1366" s="60"/>
      <c r="R1366" s="2" t="s">
        <v>1667</v>
      </c>
      <c r="AB1366" s="2">
        <v>680</v>
      </c>
      <c r="AC1366" s="2">
        <v>680</v>
      </c>
    </row>
    <row r="1367" spans="1:31" ht="23.25" customHeight="1" x14ac:dyDescent="0.15">
      <c r="A1367" s="9" t="s">
        <v>2343</v>
      </c>
      <c r="B1367" s="9" t="s">
        <v>1241</v>
      </c>
      <c r="C1367" s="148" t="s">
        <v>2344</v>
      </c>
      <c r="D1367" s="56" t="s">
        <v>175</v>
      </c>
      <c r="E1367" s="62" t="s">
        <v>2345</v>
      </c>
      <c r="F1367" s="58" t="s">
        <v>132</v>
      </c>
      <c r="G1367" s="57">
        <v>0.03</v>
      </c>
      <c r="H1367" s="57">
        <v>680</v>
      </c>
      <c r="I1367" s="57">
        <v>20.399999999999999</v>
      </c>
      <c r="J1367" s="57">
        <v>0.03</v>
      </c>
      <c r="K1367" s="57">
        <v>0</v>
      </c>
      <c r="L1367" s="57" t="s">
        <v>2193</v>
      </c>
      <c r="M1367" s="57">
        <v>0</v>
      </c>
      <c r="N1367" s="57" t="s">
        <v>2193</v>
      </c>
      <c r="O1367" s="57">
        <v>680</v>
      </c>
      <c r="P1367" s="57">
        <v>20.399999999999999</v>
      </c>
      <c r="Q1367" s="60"/>
      <c r="R1367" s="2" t="s">
        <v>1667</v>
      </c>
    </row>
    <row r="1368" spans="1:31" ht="23.25" customHeight="1" x14ac:dyDescent="0.15">
      <c r="A1368" s="9" t="s">
        <v>1654</v>
      </c>
      <c r="B1368" s="9" t="s">
        <v>1241</v>
      </c>
      <c r="C1368" s="148" t="s">
        <v>1655</v>
      </c>
      <c r="D1368" s="56" t="s">
        <v>1656</v>
      </c>
      <c r="E1368" s="62" t="s">
        <v>1657</v>
      </c>
      <c r="F1368" s="58" t="s">
        <v>616</v>
      </c>
      <c r="G1368" s="57">
        <v>1</v>
      </c>
      <c r="H1368" s="57">
        <v>102</v>
      </c>
      <c r="I1368" s="57">
        <v>102</v>
      </c>
      <c r="J1368" s="57">
        <v>1</v>
      </c>
      <c r="K1368" s="57"/>
      <c r="L1368" s="57" t="s">
        <v>2193</v>
      </c>
      <c r="M1368" s="57"/>
      <c r="N1368" s="57" t="s">
        <v>2193</v>
      </c>
      <c r="O1368" s="57">
        <v>102</v>
      </c>
      <c r="P1368" s="57">
        <v>102</v>
      </c>
      <c r="Q1368" s="60"/>
      <c r="AB1368" s="2">
        <v>680</v>
      </c>
    </row>
    <row r="1369" spans="1:31" ht="23.25" customHeight="1" x14ac:dyDescent="0.15">
      <c r="A1369" s="9" t="s">
        <v>1658</v>
      </c>
      <c r="B1369" s="9" t="s">
        <v>1241</v>
      </c>
      <c r="C1369" s="148" t="s">
        <v>1659</v>
      </c>
      <c r="D1369" s="56" t="s">
        <v>1660</v>
      </c>
      <c r="E1369" s="62" t="s">
        <v>1661</v>
      </c>
      <c r="F1369" s="58" t="s">
        <v>616</v>
      </c>
      <c r="G1369" s="57">
        <v>1</v>
      </c>
      <c r="H1369" s="57">
        <v>13.600000000000023</v>
      </c>
      <c r="I1369" s="57">
        <v>13.600000000000023</v>
      </c>
      <c r="J1369" s="57">
        <v>1</v>
      </c>
      <c r="K1369" s="57"/>
      <c r="L1369" s="57" t="s">
        <v>2193</v>
      </c>
      <c r="M1369" s="57"/>
      <c r="N1369" s="57" t="s">
        <v>2193</v>
      </c>
      <c r="O1369" s="57">
        <v>13.600000000000023</v>
      </c>
      <c r="P1369" s="57">
        <v>13.600000000000023</v>
      </c>
      <c r="Q1369" s="60"/>
      <c r="AC1369" s="2">
        <v>13.6</v>
      </c>
      <c r="AD1369" s="2">
        <v>802</v>
      </c>
    </row>
    <row r="1370" spans="1:31" ht="23.25" customHeight="1" x14ac:dyDescent="0.15">
      <c r="A1370" s="9" t="s">
        <v>921</v>
      </c>
      <c r="B1370" s="9" t="s">
        <v>1241</v>
      </c>
      <c r="C1370" s="148" t="s">
        <v>681</v>
      </c>
      <c r="D1370" s="56" t="s">
        <v>70</v>
      </c>
      <c r="E1370" s="62" t="s">
        <v>682</v>
      </c>
      <c r="F1370" s="58" t="s">
        <v>678</v>
      </c>
      <c r="G1370" s="57">
        <v>7.0000000000000001E-3</v>
      </c>
      <c r="H1370" s="57">
        <v>0</v>
      </c>
      <c r="I1370" s="57" t="s">
        <v>2193</v>
      </c>
      <c r="J1370" s="57">
        <v>7.0000000000000001E-3</v>
      </c>
      <c r="K1370" s="57">
        <v>408559</v>
      </c>
      <c r="L1370" s="57">
        <v>2859.9</v>
      </c>
      <c r="M1370" s="57">
        <v>0</v>
      </c>
      <c r="N1370" s="57" t="s">
        <v>2193</v>
      </c>
      <c r="O1370" s="57">
        <v>408559</v>
      </c>
      <c r="P1370" s="57">
        <v>2859.9</v>
      </c>
      <c r="Q1370" s="60"/>
      <c r="AE1370" s="2">
        <v>2859.9</v>
      </c>
    </row>
    <row r="1371" spans="1:31" ht="23.25" customHeight="1" x14ac:dyDescent="0.15">
      <c r="A1371" s="9" t="s">
        <v>925</v>
      </c>
      <c r="B1371" s="9" t="s">
        <v>1241</v>
      </c>
      <c r="C1371" s="148" t="s">
        <v>689</v>
      </c>
      <c r="D1371" s="56" t="s">
        <v>70</v>
      </c>
      <c r="E1371" s="62" t="s">
        <v>690</v>
      </c>
      <c r="F1371" s="58" t="s">
        <v>678</v>
      </c>
      <c r="G1371" s="57">
        <v>1.7999999999999999E-2</v>
      </c>
      <c r="H1371" s="57">
        <v>0</v>
      </c>
      <c r="I1371" s="57" t="s">
        <v>2193</v>
      </c>
      <c r="J1371" s="57">
        <v>1.7999999999999999E-2</v>
      </c>
      <c r="K1371" s="57">
        <v>169804</v>
      </c>
      <c r="L1371" s="57">
        <v>3056.4</v>
      </c>
      <c r="M1371" s="57">
        <v>0</v>
      </c>
      <c r="N1371" s="57" t="s">
        <v>2193</v>
      </c>
      <c r="O1371" s="57">
        <v>169804</v>
      </c>
      <c r="P1371" s="57">
        <v>3056.4</v>
      </c>
      <c r="Q1371" s="60"/>
      <c r="AE1371" s="2">
        <v>3056.4</v>
      </c>
    </row>
    <row r="1372" spans="1:31" ht="23.25" customHeight="1" x14ac:dyDescent="0.15">
      <c r="A1372" s="9" t="s">
        <v>1649</v>
      </c>
      <c r="B1372" s="9" t="s">
        <v>1241</v>
      </c>
      <c r="C1372" s="148" t="s">
        <v>1650</v>
      </c>
      <c r="D1372" s="56" t="s">
        <v>1651</v>
      </c>
      <c r="E1372" s="62" t="s">
        <v>1652</v>
      </c>
      <c r="F1372" s="58" t="s">
        <v>616</v>
      </c>
      <c r="G1372" s="57">
        <v>1</v>
      </c>
      <c r="H1372" s="57">
        <v>177.39999999999964</v>
      </c>
      <c r="I1372" s="57">
        <v>177.39999999999964</v>
      </c>
      <c r="J1372" s="57">
        <v>1</v>
      </c>
      <c r="K1372" s="57"/>
      <c r="L1372" s="57" t="s">
        <v>2193</v>
      </c>
      <c r="M1372" s="57"/>
      <c r="N1372" s="57" t="s">
        <v>2193</v>
      </c>
      <c r="O1372" s="57">
        <v>177.39999999999964</v>
      </c>
      <c r="P1372" s="57">
        <v>177.39999999999964</v>
      </c>
      <c r="Q1372" s="60"/>
    </row>
    <row r="1373" spans="1:31" ht="23.25" customHeight="1" x14ac:dyDescent="0.15">
      <c r="B1373" s="9" t="s">
        <v>1646</v>
      </c>
      <c r="C1373" s="148"/>
      <c r="D1373" s="56" t="s">
        <v>1647</v>
      </c>
      <c r="E1373" s="62"/>
      <c r="F1373" s="58"/>
      <c r="G1373" s="57"/>
      <c r="H1373" s="57"/>
      <c r="I1373" s="57">
        <v>993</v>
      </c>
      <c r="J1373" s="57"/>
      <c r="K1373" s="57"/>
      <c r="L1373" s="57">
        <v>5916</v>
      </c>
      <c r="M1373" s="57"/>
      <c r="N1373" s="57">
        <v>0</v>
      </c>
      <c r="O1373" s="57" t="s">
        <v>2193</v>
      </c>
      <c r="P1373" s="57">
        <v>6909</v>
      </c>
      <c r="Q1373" s="60"/>
      <c r="AC1373" s="2">
        <v>177.4</v>
      </c>
      <c r="AD1373" s="2">
        <v>5916</v>
      </c>
      <c r="AE1373" s="2">
        <v>5916</v>
      </c>
    </row>
    <row r="1374" spans="1:31" ht="23.25" customHeight="1" x14ac:dyDescent="0.15">
      <c r="C1374" s="148"/>
      <c r="D1374" s="56"/>
      <c r="E1374" s="62"/>
      <c r="F1374" s="58"/>
      <c r="G1374" s="57"/>
      <c r="H1374" s="57"/>
      <c r="I1374" s="57"/>
      <c r="J1374" s="57"/>
      <c r="K1374" s="57"/>
      <c r="L1374" s="57"/>
      <c r="M1374" s="57"/>
      <c r="N1374" s="57"/>
      <c r="O1374" s="57"/>
      <c r="P1374" s="57"/>
      <c r="Q1374" s="60"/>
    </row>
    <row r="1375" spans="1:31" ht="23.25" customHeight="1" x14ac:dyDescent="0.15">
      <c r="A1375" s="9" t="s">
        <v>1275</v>
      </c>
      <c r="B1375" s="9" t="s">
        <v>2293</v>
      </c>
      <c r="C1375" s="148" t="s">
        <v>1276</v>
      </c>
      <c r="D1375" s="56" t="s">
        <v>2346</v>
      </c>
      <c r="E1375" s="62"/>
      <c r="F1375" s="58"/>
      <c r="G1375" s="57"/>
      <c r="H1375" s="57"/>
      <c r="I1375" s="57"/>
      <c r="J1375" s="57"/>
      <c r="K1375" s="57"/>
      <c r="L1375" s="57"/>
      <c r="M1375" s="57"/>
      <c r="N1375" s="57"/>
      <c r="O1375" s="57"/>
      <c r="P1375" s="57"/>
      <c r="Q1375" s="60"/>
    </row>
    <row r="1376" spans="1:31" ht="23.25" customHeight="1" x14ac:dyDescent="0.15">
      <c r="A1376" s="9" t="s">
        <v>726</v>
      </c>
      <c r="B1376" s="9" t="s">
        <v>1246</v>
      </c>
      <c r="C1376" s="148" t="s">
        <v>191</v>
      </c>
      <c r="D1376" s="56" t="s">
        <v>179</v>
      </c>
      <c r="E1376" s="62" t="s">
        <v>192</v>
      </c>
      <c r="F1376" s="58" t="s">
        <v>132</v>
      </c>
      <c r="G1376" s="57">
        <v>1</v>
      </c>
      <c r="H1376" s="57">
        <v>544</v>
      </c>
      <c r="I1376" s="57">
        <v>544</v>
      </c>
      <c r="J1376" s="57">
        <v>1</v>
      </c>
      <c r="K1376" s="57">
        <v>0</v>
      </c>
      <c r="L1376" s="57" t="s">
        <v>2193</v>
      </c>
      <c r="M1376" s="57">
        <v>0</v>
      </c>
      <c r="N1376" s="57" t="s">
        <v>2193</v>
      </c>
      <c r="O1376" s="57">
        <v>544</v>
      </c>
      <c r="P1376" s="57">
        <v>544</v>
      </c>
      <c r="Q1376" s="60"/>
      <c r="R1376" s="2" t="s">
        <v>1653</v>
      </c>
      <c r="AC1376" s="2">
        <v>544</v>
      </c>
    </row>
    <row r="1377" spans="1:31" ht="23.25" customHeight="1" x14ac:dyDescent="0.15">
      <c r="A1377" s="9" t="s">
        <v>726</v>
      </c>
      <c r="B1377" s="9" t="s">
        <v>1246</v>
      </c>
      <c r="C1377" s="148" t="s">
        <v>191</v>
      </c>
      <c r="D1377" s="56" t="s">
        <v>179</v>
      </c>
      <c r="E1377" s="62" t="s">
        <v>192</v>
      </c>
      <c r="F1377" s="58" t="s">
        <v>132</v>
      </c>
      <c r="G1377" s="57">
        <v>0.1</v>
      </c>
      <c r="H1377" s="57">
        <v>544</v>
      </c>
      <c r="I1377" s="57">
        <v>54.4</v>
      </c>
      <c r="J1377" s="57">
        <v>0.1</v>
      </c>
      <c r="K1377" s="57">
        <v>0</v>
      </c>
      <c r="L1377" s="57" t="s">
        <v>2193</v>
      </c>
      <c r="M1377" s="57">
        <v>0</v>
      </c>
      <c r="N1377" s="57" t="s">
        <v>2193</v>
      </c>
      <c r="O1377" s="57">
        <v>544</v>
      </c>
      <c r="P1377" s="57">
        <v>54.4</v>
      </c>
      <c r="Q1377" s="60"/>
      <c r="R1377" s="2" t="s">
        <v>1653</v>
      </c>
    </row>
    <row r="1378" spans="1:31" ht="23.25" customHeight="1" x14ac:dyDescent="0.15">
      <c r="A1378" s="9" t="s">
        <v>1658</v>
      </c>
      <c r="B1378" s="9" t="s">
        <v>1246</v>
      </c>
      <c r="C1378" s="148" t="s">
        <v>1659</v>
      </c>
      <c r="D1378" s="56" t="s">
        <v>1660</v>
      </c>
      <c r="E1378" s="62" t="s">
        <v>1661</v>
      </c>
      <c r="F1378" s="58" t="s">
        <v>616</v>
      </c>
      <c r="G1378" s="57">
        <v>1</v>
      </c>
      <c r="H1378" s="57">
        <v>10.799999999999955</v>
      </c>
      <c r="I1378" s="57">
        <v>10.799999999999955</v>
      </c>
      <c r="J1378" s="57">
        <v>1</v>
      </c>
      <c r="K1378" s="57"/>
      <c r="L1378" s="57" t="s">
        <v>2193</v>
      </c>
      <c r="M1378" s="57"/>
      <c r="N1378" s="57" t="s">
        <v>2193</v>
      </c>
      <c r="O1378" s="57">
        <v>10.799999999999955</v>
      </c>
      <c r="P1378" s="57">
        <v>10.799999999999955</v>
      </c>
      <c r="Q1378" s="60"/>
      <c r="AC1378" s="2">
        <v>10.8</v>
      </c>
      <c r="AD1378" s="2">
        <v>598</v>
      </c>
    </row>
    <row r="1379" spans="1:31" ht="23.25" customHeight="1" x14ac:dyDescent="0.15">
      <c r="A1379" s="9" t="s">
        <v>919</v>
      </c>
      <c r="B1379" s="9" t="s">
        <v>1246</v>
      </c>
      <c r="C1379" s="148" t="s">
        <v>676</v>
      </c>
      <c r="D1379" s="56" t="s">
        <v>70</v>
      </c>
      <c r="E1379" s="62" t="s">
        <v>677</v>
      </c>
      <c r="F1379" s="58" t="s">
        <v>678</v>
      </c>
      <c r="G1379" s="57">
        <v>4.3999999999999997E-2</v>
      </c>
      <c r="H1379" s="57">
        <v>0</v>
      </c>
      <c r="I1379" s="57" t="s">
        <v>2193</v>
      </c>
      <c r="J1379" s="57">
        <v>4.3999999999999997E-2</v>
      </c>
      <c r="K1379" s="57">
        <v>268915</v>
      </c>
      <c r="L1379" s="57">
        <v>11832.2</v>
      </c>
      <c r="M1379" s="57">
        <v>0</v>
      </c>
      <c r="N1379" s="57" t="s">
        <v>2193</v>
      </c>
      <c r="O1379" s="57">
        <v>268915</v>
      </c>
      <c r="P1379" s="57">
        <v>11832.2</v>
      </c>
      <c r="Q1379" s="60"/>
      <c r="AE1379" s="2">
        <v>11832.2</v>
      </c>
    </row>
    <row r="1380" spans="1:31" ht="23.25" customHeight="1" x14ac:dyDescent="0.15">
      <c r="A1380" s="9" t="s">
        <v>1649</v>
      </c>
      <c r="B1380" s="9" t="s">
        <v>1246</v>
      </c>
      <c r="C1380" s="148" t="s">
        <v>1650</v>
      </c>
      <c r="D1380" s="56" t="s">
        <v>1651</v>
      </c>
      <c r="E1380" s="62" t="s">
        <v>1652</v>
      </c>
      <c r="F1380" s="58" t="s">
        <v>616</v>
      </c>
      <c r="G1380" s="57">
        <v>1</v>
      </c>
      <c r="H1380" s="57">
        <v>354.89999999999964</v>
      </c>
      <c r="I1380" s="57">
        <v>354.89999999999964</v>
      </c>
      <c r="J1380" s="57">
        <v>1</v>
      </c>
      <c r="K1380" s="57"/>
      <c r="L1380" s="57" t="s">
        <v>2193</v>
      </c>
      <c r="M1380" s="57"/>
      <c r="N1380" s="57" t="s">
        <v>2193</v>
      </c>
      <c r="O1380" s="57">
        <v>354.89999999999964</v>
      </c>
      <c r="P1380" s="57">
        <v>354.89999999999964</v>
      </c>
      <c r="Q1380" s="60"/>
    </row>
    <row r="1381" spans="1:31" ht="23.25" customHeight="1" x14ac:dyDescent="0.15">
      <c r="B1381" s="9" t="s">
        <v>1646</v>
      </c>
      <c r="C1381" s="148"/>
      <c r="D1381" s="56" t="s">
        <v>1647</v>
      </c>
      <c r="E1381" s="62"/>
      <c r="F1381" s="58"/>
      <c r="G1381" s="57"/>
      <c r="H1381" s="57"/>
      <c r="I1381" s="57">
        <v>964</v>
      </c>
      <c r="J1381" s="57"/>
      <c r="K1381" s="57"/>
      <c r="L1381" s="57">
        <v>11832</v>
      </c>
      <c r="M1381" s="57"/>
      <c r="N1381" s="57">
        <v>0</v>
      </c>
      <c r="O1381" s="57" t="s">
        <v>2193</v>
      </c>
      <c r="P1381" s="57">
        <v>12796</v>
      </c>
      <c r="Q1381" s="60"/>
      <c r="AC1381" s="2">
        <v>354.9</v>
      </c>
      <c r="AD1381" s="2">
        <v>11832</v>
      </c>
      <c r="AE1381" s="2">
        <v>11832</v>
      </c>
    </row>
    <row r="1382" spans="1:31" ht="23.25" customHeight="1" x14ac:dyDescent="0.15">
      <c r="C1382" s="148"/>
      <c r="D1382" s="56"/>
      <c r="E1382" s="62"/>
      <c r="F1382" s="58"/>
      <c r="G1382" s="57"/>
      <c r="H1382" s="57"/>
      <c r="I1382" s="57"/>
      <c r="J1382" s="57"/>
      <c r="K1382" s="57"/>
      <c r="L1382" s="57"/>
      <c r="M1382" s="57"/>
      <c r="N1382" s="57"/>
      <c r="O1382" s="57"/>
      <c r="P1382" s="57"/>
      <c r="Q1382" s="60"/>
    </row>
    <row r="1383" spans="1:31" ht="23.25" customHeight="1" x14ac:dyDescent="0.15">
      <c r="A1383" s="9" t="s">
        <v>1278</v>
      </c>
      <c r="B1383" s="9" t="s">
        <v>2293</v>
      </c>
      <c r="C1383" s="148" t="s">
        <v>1279</v>
      </c>
      <c r="D1383" s="56" t="s">
        <v>2347</v>
      </c>
      <c r="E1383" s="62"/>
      <c r="F1383" s="58"/>
      <c r="G1383" s="57"/>
      <c r="H1383" s="57"/>
      <c r="I1383" s="57"/>
      <c r="J1383" s="57"/>
      <c r="K1383" s="57"/>
      <c r="L1383" s="57"/>
      <c r="M1383" s="57"/>
      <c r="N1383" s="57"/>
      <c r="O1383" s="57"/>
      <c r="P1383" s="57"/>
      <c r="Q1383" s="60"/>
    </row>
    <row r="1384" spans="1:31" ht="23.25" customHeight="1" x14ac:dyDescent="0.15">
      <c r="A1384" s="9" t="s">
        <v>2348</v>
      </c>
      <c r="B1384" s="9" t="s">
        <v>1249</v>
      </c>
      <c r="C1384" s="148" t="s">
        <v>2349</v>
      </c>
      <c r="D1384" s="56" t="s">
        <v>179</v>
      </c>
      <c r="E1384" s="62" t="s">
        <v>2280</v>
      </c>
      <c r="F1384" s="58" t="s">
        <v>132</v>
      </c>
      <c r="G1384" s="57">
        <v>1</v>
      </c>
      <c r="H1384" s="57">
        <v>3323</v>
      </c>
      <c r="I1384" s="57">
        <v>3323</v>
      </c>
      <c r="J1384" s="57">
        <v>1</v>
      </c>
      <c r="K1384" s="57">
        <v>0</v>
      </c>
      <c r="L1384" s="57" t="s">
        <v>2193</v>
      </c>
      <c r="M1384" s="57">
        <v>0</v>
      </c>
      <c r="N1384" s="57" t="s">
        <v>2193</v>
      </c>
      <c r="O1384" s="57">
        <v>3323</v>
      </c>
      <c r="P1384" s="57">
        <v>3323</v>
      </c>
      <c r="Q1384" s="60"/>
      <c r="R1384" s="2" t="s">
        <v>1653</v>
      </c>
      <c r="AC1384" s="2">
        <v>3323</v>
      </c>
    </row>
    <row r="1385" spans="1:31" ht="23.25" customHeight="1" x14ac:dyDescent="0.15">
      <c r="A1385" s="9" t="s">
        <v>2348</v>
      </c>
      <c r="B1385" s="9" t="s">
        <v>1249</v>
      </c>
      <c r="C1385" s="148" t="s">
        <v>2349</v>
      </c>
      <c r="D1385" s="56" t="s">
        <v>179</v>
      </c>
      <c r="E1385" s="62" t="s">
        <v>2280</v>
      </c>
      <c r="F1385" s="58" t="s">
        <v>132</v>
      </c>
      <c r="G1385" s="57">
        <v>0.1</v>
      </c>
      <c r="H1385" s="57">
        <v>3323</v>
      </c>
      <c r="I1385" s="57">
        <v>332.3</v>
      </c>
      <c r="J1385" s="57">
        <v>0.1</v>
      </c>
      <c r="K1385" s="57">
        <v>0</v>
      </c>
      <c r="L1385" s="57" t="s">
        <v>2193</v>
      </c>
      <c r="M1385" s="57">
        <v>0</v>
      </c>
      <c r="N1385" s="57" t="s">
        <v>2193</v>
      </c>
      <c r="O1385" s="57">
        <v>3323</v>
      </c>
      <c r="P1385" s="57">
        <v>332.3</v>
      </c>
      <c r="Q1385" s="60"/>
      <c r="R1385" s="2" t="s">
        <v>1653</v>
      </c>
    </row>
    <row r="1386" spans="1:31" ht="23.25" customHeight="1" x14ac:dyDescent="0.15">
      <c r="A1386" s="9" t="s">
        <v>1658</v>
      </c>
      <c r="B1386" s="9" t="s">
        <v>1249</v>
      </c>
      <c r="C1386" s="148" t="s">
        <v>1659</v>
      </c>
      <c r="D1386" s="56" t="s">
        <v>1660</v>
      </c>
      <c r="E1386" s="62" t="s">
        <v>1661</v>
      </c>
      <c r="F1386" s="58" t="s">
        <v>616</v>
      </c>
      <c r="G1386" s="57">
        <v>1</v>
      </c>
      <c r="H1386" s="57">
        <v>66.400000000000091</v>
      </c>
      <c r="I1386" s="57">
        <v>66.400000000000091</v>
      </c>
      <c r="J1386" s="57">
        <v>1</v>
      </c>
      <c r="K1386" s="57"/>
      <c r="L1386" s="57" t="s">
        <v>2193</v>
      </c>
      <c r="M1386" s="57"/>
      <c r="N1386" s="57" t="s">
        <v>2193</v>
      </c>
      <c r="O1386" s="57">
        <v>66.400000000000091</v>
      </c>
      <c r="P1386" s="57">
        <v>66.400000000000091</v>
      </c>
      <c r="Q1386" s="60"/>
      <c r="AC1386" s="2">
        <v>66.400000000000006</v>
      </c>
      <c r="AD1386" s="2">
        <v>3655</v>
      </c>
    </row>
    <row r="1387" spans="1:31" ht="23.25" customHeight="1" x14ac:dyDescent="0.15">
      <c r="A1387" s="9" t="s">
        <v>919</v>
      </c>
      <c r="B1387" s="9" t="s">
        <v>1249</v>
      </c>
      <c r="C1387" s="148" t="s">
        <v>676</v>
      </c>
      <c r="D1387" s="56" t="s">
        <v>70</v>
      </c>
      <c r="E1387" s="62" t="s">
        <v>677</v>
      </c>
      <c r="F1387" s="58" t="s">
        <v>678</v>
      </c>
      <c r="G1387" s="57">
        <v>8.6999999999999994E-2</v>
      </c>
      <c r="H1387" s="57">
        <v>0</v>
      </c>
      <c r="I1387" s="57" t="s">
        <v>2193</v>
      </c>
      <c r="J1387" s="57">
        <v>8.6999999999999994E-2</v>
      </c>
      <c r="K1387" s="57">
        <v>268915</v>
      </c>
      <c r="L1387" s="57">
        <v>23395.599999999999</v>
      </c>
      <c r="M1387" s="57">
        <v>0</v>
      </c>
      <c r="N1387" s="57" t="s">
        <v>2193</v>
      </c>
      <c r="O1387" s="57">
        <v>268915</v>
      </c>
      <c r="P1387" s="57">
        <v>23395.599999999999</v>
      </c>
      <c r="Q1387" s="60"/>
      <c r="AE1387" s="2">
        <v>23395.599999999999</v>
      </c>
    </row>
    <row r="1388" spans="1:31" ht="23.25" customHeight="1" x14ac:dyDescent="0.15">
      <c r="A1388" s="9" t="s">
        <v>1649</v>
      </c>
      <c r="B1388" s="9" t="s">
        <v>1249</v>
      </c>
      <c r="C1388" s="148" t="s">
        <v>1650</v>
      </c>
      <c r="D1388" s="56" t="s">
        <v>1651</v>
      </c>
      <c r="E1388" s="62" t="s">
        <v>1652</v>
      </c>
      <c r="F1388" s="58" t="s">
        <v>616</v>
      </c>
      <c r="G1388" s="57">
        <v>1</v>
      </c>
      <c r="H1388" s="57">
        <v>701.79999999999927</v>
      </c>
      <c r="I1388" s="57">
        <v>701.79999999999927</v>
      </c>
      <c r="J1388" s="57">
        <v>1</v>
      </c>
      <c r="K1388" s="57"/>
      <c r="L1388" s="57" t="s">
        <v>2193</v>
      </c>
      <c r="M1388" s="57"/>
      <c r="N1388" s="57" t="s">
        <v>2193</v>
      </c>
      <c r="O1388" s="57">
        <v>701.79999999999927</v>
      </c>
      <c r="P1388" s="57">
        <v>701.79999999999927</v>
      </c>
      <c r="Q1388" s="60"/>
    </row>
    <row r="1389" spans="1:31" ht="23.25" customHeight="1" x14ac:dyDescent="0.15">
      <c r="B1389" s="9" t="s">
        <v>1646</v>
      </c>
      <c r="C1389" s="148"/>
      <c r="D1389" s="56" t="s">
        <v>1647</v>
      </c>
      <c r="E1389" s="62"/>
      <c r="F1389" s="58"/>
      <c r="G1389" s="57"/>
      <c r="H1389" s="57"/>
      <c r="I1389" s="57">
        <v>4423</v>
      </c>
      <c r="J1389" s="57"/>
      <c r="K1389" s="57"/>
      <c r="L1389" s="57">
        <v>23395</v>
      </c>
      <c r="M1389" s="57"/>
      <c r="N1389" s="57">
        <v>0</v>
      </c>
      <c r="O1389" s="57" t="s">
        <v>2193</v>
      </c>
      <c r="P1389" s="57">
        <v>27818</v>
      </c>
      <c r="Q1389" s="60"/>
      <c r="AC1389" s="2">
        <v>701.8</v>
      </c>
      <c r="AD1389" s="2">
        <v>23395</v>
      </c>
      <c r="AE1389" s="2">
        <v>23395</v>
      </c>
    </row>
    <row r="1390" spans="1:31" ht="23.25" customHeight="1" x14ac:dyDescent="0.15">
      <c r="C1390" s="148"/>
      <c r="D1390" s="56"/>
      <c r="E1390" s="62"/>
      <c r="F1390" s="58"/>
      <c r="G1390" s="57"/>
      <c r="H1390" s="57"/>
      <c r="I1390" s="57"/>
      <c r="J1390" s="57"/>
      <c r="K1390" s="57"/>
      <c r="L1390" s="57"/>
      <c r="M1390" s="57"/>
      <c r="N1390" s="57"/>
      <c r="O1390" s="57"/>
      <c r="P1390" s="57"/>
      <c r="Q1390" s="60"/>
    </row>
    <row r="1391" spans="1:31" ht="23.25" customHeight="1" x14ac:dyDescent="0.15">
      <c r="A1391" s="9" t="s">
        <v>1281</v>
      </c>
      <c r="B1391" s="9" t="s">
        <v>2293</v>
      </c>
      <c r="C1391" s="148" t="s">
        <v>1282</v>
      </c>
      <c r="D1391" s="56" t="s">
        <v>2350</v>
      </c>
      <c r="E1391" s="62"/>
      <c r="F1391" s="58"/>
      <c r="G1391" s="57"/>
      <c r="H1391" s="57"/>
      <c r="I1391" s="57"/>
      <c r="J1391" s="57"/>
      <c r="K1391" s="57"/>
      <c r="L1391" s="57"/>
      <c r="M1391" s="57"/>
      <c r="N1391" s="57"/>
      <c r="O1391" s="57"/>
      <c r="P1391" s="57"/>
      <c r="Q1391" s="60"/>
    </row>
    <row r="1392" spans="1:31" ht="23.25" customHeight="1" x14ac:dyDescent="0.15">
      <c r="A1392" s="9" t="s">
        <v>754</v>
      </c>
      <c r="B1392" s="9" t="s">
        <v>1252</v>
      </c>
      <c r="C1392" s="148" t="s">
        <v>250</v>
      </c>
      <c r="D1392" s="56" t="s">
        <v>251</v>
      </c>
      <c r="E1392" s="62" t="s">
        <v>252</v>
      </c>
      <c r="F1392" s="58" t="s">
        <v>181</v>
      </c>
      <c r="G1392" s="57">
        <v>1</v>
      </c>
      <c r="H1392" s="57">
        <v>627</v>
      </c>
      <c r="I1392" s="57">
        <v>627</v>
      </c>
      <c r="J1392" s="57">
        <v>1</v>
      </c>
      <c r="K1392" s="57">
        <v>0</v>
      </c>
      <c r="L1392" s="57" t="s">
        <v>2193</v>
      </c>
      <c r="M1392" s="57">
        <v>0</v>
      </c>
      <c r="N1392" s="57" t="s">
        <v>2193</v>
      </c>
      <c r="O1392" s="57">
        <v>627</v>
      </c>
      <c r="P1392" s="57">
        <v>627</v>
      </c>
      <c r="Q1392" s="60"/>
    </row>
    <row r="1393" spans="1:31" ht="23.25" customHeight="1" x14ac:dyDescent="0.15">
      <c r="A1393" s="9" t="s">
        <v>758</v>
      </c>
      <c r="B1393" s="9" t="s">
        <v>1252</v>
      </c>
      <c r="C1393" s="148" t="s">
        <v>263</v>
      </c>
      <c r="D1393" s="56" t="s">
        <v>264</v>
      </c>
      <c r="E1393" s="62" t="s">
        <v>265</v>
      </c>
      <c r="F1393" s="58" t="s">
        <v>181</v>
      </c>
      <c r="G1393" s="57">
        <v>1</v>
      </c>
      <c r="H1393" s="57">
        <v>290</v>
      </c>
      <c r="I1393" s="57">
        <v>290</v>
      </c>
      <c r="J1393" s="57">
        <v>1</v>
      </c>
      <c r="K1393" s="57">
        <v>0</v>
      </c>
      <c r="L1393" s="57" t="s">
        <v>2193</v>
      </c>
      <c r="M1393" s="57">
        <v>0</v>
      </c>
      <c r="N1393" s="57" t="s">
        <v>2193</v>
      </c>
      <c r="O1393" s="57">
        <v>290</v>
      </c>
      <c r="P1393" s="57">
        <v>290</v>
      </c>
      <c r="Q1393" s="60"/>
    </row>
    <row r="1394" spans="1:31" ht="23.25" customHeight="1" x14ac:dyDescent="0.15">
      <c r="A1394" s="9" t="s">
        <v>919</v>
      </c>
      <c r="B1394" s="9" t="s">
        <v>1252</v>
      </c>
      <c r="C1394" s="148" t="s">
        <v>676</v>
      </c>
      <c r="D1394" s="56" t="s">
        <v>70</v>
      </c>
      <c r="E1394" s="62" t="s">
        <v>677</v>
      </c>
      <c r="F1394" s="58" t="s">
        <v>678</v>
      </c>
      <c r="G1394" s="57">
        <v>0.12</v>
      </c>
      <c r="H1394" s="57">
        <v>0</v>
      </c>
      <c r="I1394" s="57" t="s">
        <v>2193</v>
      </c>
      <c r="J1394" s="57">
        <v>0.12</v>
      </c>
      <c r="K1394" s="57">
        <v>268915</v>
      </c>
      <c r="L1394" s="57">
        <v>32269.8</v>
      </c>
      <c r="M1394" s="57">
        <v>0</v>
      </c>
      <c r="N1394" s="57" t="s">
        <v>2193</v>
      </c>
      <c r="O1394" s="57">
        <v>268915</v>
      </c>
      <c r="P1394" s="57">
        <v>32269.8</v>
      </c>
      <c r="Q1394" s="60"/>
      <c r="AE1394" s="2">
        <v>32269.8</v>
      </c>
    </row>
    <row r="1395" spans="1:31" ht="23.25" customHeight="1" x14ac:dyDescent="0.15">
      <c r="A1395" s="9" t="s">
        <v>1649</v>
      </c>
      <c r="B1395" s="9" t="s">
        <v>1252</v>
      </c>
      <c r="C1395" s="148" t="s">
        <v>1650</v>
      </c>
      <c r="D1395" s="56" t="s">
        <v>1651</v>
      </c>
      <c r="E1395" s="62" t="s">
        <v>1652</v>
      </c>
      <c r="F1395" s="58" t="s">
        <v>616</v>
      </c>
      <c r="G1395" s="57">
        <v>1</v>
      </c>
      <c r="H1395" s="57">
        <v>968</v>
      </c>
      <c r="I1395" s="57">
        <v>968</v>
      </c>
      <c r="J1395" s="57">
        <v>1</v>
      </c>
      <c r="K1395" s="57"/>
      <c r="L1395" s="57" t="s">
        <v>2193</v>
      </c>
      <c r="M1395" s="57"/>
      <c r="N1395" s="57" t="s">
        <v>2193</v>
      </c>
      <c r="O1395" s="57">
        <v>968</v>
      </c>
      <c r="P1395" s="57">
        <v>968</v>
      </c>
      <c r="Q1395" s="60"/>
    </row>
    <row r="1396" spans="1:31" ht="23.25" customHeight="1" x14ac:dyDescent="0.15">
      <c r="B1396" s="9" t="s">
        <v>1646</v>
      </c>
      <c r="C1396" s="148"/>
      <c r="D1396" s="56" t="s">
        <v>1647</v>
      </c>
      <c r="E1396" s="62"/>
      <c r="F1396" s="58"/>
      <c r="G1396" s="57"/>
      <c r="H1396" s="57"/>
      <c r="I1396" s="57">
        <v>1885</v>
      </c>
      <c r="J1396" s="57"/>
      <c r="K1396" s="57"/>
      <c r="L1396" s="57">
        <v>32269</v>
      </c>
      <c r="M1396" s="57"/>
      <c r="N1396" s="57">
        <v>0</v>
      </c>
      <c r="O1396" s="57" t="s">
        <v>2193</v>
      </c>
      <c r="P1396" s="57">
        <v>34154</v>
      </c>
      <c r="Q1396" s="60"/>
      <c r="AC1396" s="2">
        <v>968</v>
      </c>
      <c r="AD1396" s="2">
        <v>32269</v>
      </c>
      <c r="AE1396" s="2">
        <v>32269</v>
      </c>
    </row>
    <row r="1397" spans="1:31" ht="23.25" customHeight="1" x14ac:dyDescent="0.15">
      <c r="C1397" s="148"/>
      <c r="D1397" s="56"/>
      <c r="E1397" s="62"/>
      <c r="F1397" s="58"/>
      <c r="G1397" s="57"/>
      <c r="H1397" s="57"/>
      <c r="I1397" s="57"/>
      <c r="J1397" s="57"/>
      <c r="K1397" s="57"/>
      <c r="L1397" s="57"/>
      <c r="M1397" s="57"/>
      <c r="N1397" s="57"/>
      <c r="O1397" s="57"/>
      <c r="P1397" s="57"/>
      <c r="Q1397" s="60"/>
    </row>
    <row r="1398" spans="1:31" ht="23.25" customHeight="1" x14ac:dyDescent="0.15">
      <c r="A1398" s="9" t="s">
        <v>1284</v>
      </c>
      <c r="B1398" s="9" t="s">
        <v>2293</v>
      </c>
      <c r="C1398" s="148" t="s">
        <v>1285</v>
      </c>
      <c r="D1398" s="56" t="s">
        <v>2351</v>
      </c>
      <c r="E1398" s="62"/>
      <c r="F1398" s="58"/>
      <c r="G1398" s="57"/>
      <c r="H1398" s="57"/>
      <c r="I1398" s="57"/>
      <c r="J1398" s="57"/>
      <c r="K1398" s="57"/>
      <c r="L1398" s="57"/>
      <c r="M1398" s="57"/>
      <c r="N1398" s="57"/>
      <c r="O1398" s="57"/>
      <c r="P1398" s="57"/>
      <c r="Q1398" s="60"/>
    </row>
    <row r="1399" spans="1:31" ht="23.25" customHeight="1" x14ac:dyDescent="0.15">
      <c r="A1399" s="9" t="s">
        <v>755</v>
      </c>
      <c r="B1399" s="9" t="s">
        <v>1256</v>
      </c>
      <c r="C1399" s="148" t="s">
        <v>256</v>
      </c>
      <c r="D1399" s="56" t="s">
        <v>251</v>
      </c>
      <c r="E1399" s="62" t="s">
        <v>257</v>
      </c>
      <c r="F1399" s="58" t="s">
        <v>181</v>
      </c>
      <c r="G1399" s="57">
        <v>1</v>
      </c>
      <c r="H1399" s="57">
        <v>920</v>
      </c>
      <c r="I1399" s="57">
        <v>920</v>
      </c>
      <c r="J1399" s="57">
        <v>1</v>
      </c>
      <c r="K1399" s="57">
        <v>0</v>
      </c>
      <c r="L1399" s="57" t="s">
        <v>2193</v>
      </c>
      <c r="M1399" s="57">
        <v>0</v>
      </c>
      <c r="N1399" s="57" t="s">
        <v>2193</v>
      </c>
      <c r="O1399" s="57">
        <v>920</v>
      </c>
      <c r="P1399" s="57">
        <v>920</v>
      </c>
      <c r="Q1399" s="60"/>
    </row>
    <row r="1400" spans="1:31" ht="23.25" customHeight="1" x14ac:dyDescent="0.15">
      <c r="A1400" s="9" t="s">
        <v>759</v>
      </c>
      <c r="B1400" s="9" t="s">
        <v>1256</v>
      </c>
      <c r="C1400" s="148" t="s">
        <v>266</v>
      </c>
      <c r="D1400" s="56" t="s">
        <v>264</v>
      </c>
      <c r="E1400" s="62" t="s">
        <v>267</v>
      </c>
      <c r="F1400" s="58" t="s">
        <v>181</v>
      </c>
      <c r="G1400" s="57">
        <v>1</v>
      </c>
      <c r="H1400" s="57">
        <v>343</v>
      </c>
      <c r="I1400" s="57">
        <v>343</v>
      </c>
      <c r="J1400" s="57">
        <v>1</v>
      </c>
      <c r="K1400" s="57">
        <v>0</v>
      </c>
      <c r="L1400" s="57" t="s">
        <v>2193</v>
      </c>
      <c r="M1400" s="57">
        <v>0</v>
      </c>
      <c r="N1400" s="57" t="s">
        <v>2193</v>
      </c>
      <c r="O1400" s="57">
        <v>343</v>
      </c>
      <c r="P1400" s="57">
        <v>343</v>
      </c>
      <c r="Q1400" s="60"/>
    </row>
    <row r="1401" spans="1:31" ht="23.25" customHeight="1" x14ac:dyDescent="0.15">
      <c r="A1401" s="9" t="s">
        <v>919</v>
      </c>
      <c r="B1401" s="9" t="s">
        <v>1256</v>
      </c>
      <c r="C1401" s="148" t="s">
        <v>676</v>
      </c>
      <c r="D1401" s="56" t="s">
        <v>70</v>
      </c>
      <c r="E1401" s="62" t="s">
        <v>677</v>
      </c>
      <c r="F1401" s="58" t="s">
        <v>678</v>
      </c>
      <c r="G1401" s="57">
        <v>0.12</v>
      </c>
      <c r="H1401" s="57">
        <v>0</v>
      </c>
      <c r="I1401" s="57" t="s">
        <v>2193</v>
      </c>
      <c r="J1401" s="57">
        <v>0.12</v>
      </c>
      <c r="K1401" s="57">
        <v>268915</v>
      </c>
      <c r="L1401" s="57">
        <v>32269.8</v>
      </c>
      <c r="M1401" s="57">
        <v>0</v>
      </c>
      <c r="N1401" s="57" t="s">
        <v>2193</v>
      </c>
      <c r="O1401" s="57">
        <v>268915</v>
      </c>
      <c r="P1401" s="57">
        <v>32269.8</v>
      </c>
      <c r="Q1401" s="60"/>
      <c r="AE1401" s="2">
        <v>32269.8</v>
      </c>
    </row>
    <row r="1402" spans="1:31" ht="23.25" customHeight="1" x14ac:dyDescent="0.15">
      <c r="A1402" s="9" t="s">
        <v>1649</v>
      </c>
      <c r="B1402" s="9" t="s">
        <v>1256</v>
      </c>
      <c r="C1402" s="148" t="s">
        <v>1650</v>
      </c>
      <c r="D1402" s="56" t="s">
        <v>1651</v>
      </c>
      <c r="E1402" s="62" t="s">
        <v>1652</v>
      </c>
      <c r="F1402" s="58" t="s">
        <v>616</v>
      </c>
      <c r="G1402" s="57">
        <v>1</v>
      </c>
      <c r="H1402" s="57">
        <v>968</v>
      </c>
      <c r="I1402" s="57">
        <v>968</v>
      </c>
      <c r="J1402" s="57">
        <v>1</v>
      </c>
      <c r="K1402" s="57"/>
      <c r="L1402" s="57" t="s">
        <v>2193</v>
      </c>
      <c r="M1402" s="57"/>
      <c r="N1402" s="57" t="s">
        <v>2193</v>
      </c>
      <c r="O1402" s="57">
        <v>968</v>
      </c>
      <c r="P1402" s="57">
        <v>968</v>
      </c>
      <c r="Q1402" s="60"/>
    </row>
    <row r="1403" spans="1:31" ht="23.25" customHeight="1" x14ac:dyDescent="0.15">
      <c r="B1403" s="9" t="s">
        <v>1646</v>
      </c>
      <c r="C1403" s="148"/>
      <c r="D1403" s="56" t="s">
        <v>1647</v>
      </c>
      <c r="E1403" s="62"/>
      <c r="F1403" s="58"/>
      <c r="G1403" s="57"/>
      <c r="H1403" s="57"/>
      <c r="I1403" s="57">
        <v>2231</v>
      </c>
      <c r="J1403" s="57"/>
      <c r="K1403" s="57"/>
      <c r="L1403" s="57">
        <v>32269</v>
      </c>
      <c r="M1403" s="57"/>
      <c r="N1403" s="57">
        <v>0</v>
      </c>
      <c r="O1403" s="57" t="s">
        <v>2193</v>
      </c>
      <c r="P1403" s="57">
        <v>34500</v>
      </c>
      <c r="Q1403" s="60"/>
      <c r="AC1403" s="2">
        <v>968</v>
      </c>
      <c r="AD1403" s="2">
        <v>32269</v>
      </c>
      <c r="AE1403" s="2">
        <v>32269</v>
      </c>
    </row>
    <row r="1404" spans="1:31" ht="23.25" customHeight="1" x14ac:dyDescent="0.15">
      <c r="C1404" s="148"/>
      <c r="D1404" s="56"/>
      <c r="E1404" s="62"/>
      <c r="F1404" s="58"/>
      <c r="G1404" s="57"/>
      <c r="H1404" s="57"/>
      <c r="I1404" s="57"/>
      <c r="J1404" s="57"/>
      <c r="K1404" s="57"/>
      <c r="L1404" s="57"/>
      <c r="M1404" s="57"/>
      <c r="N1404" s="57"/>
      <c r="O1404" s="57"/>
      <c r="P1404" s="57"/>
      <c r="Q1404" s="60"/>
    </row>
    <row r="1405" spans="1:31" ht="23.25" customHeight="1" x14ac:dyDescent="0.15">
      <c r="A1405" s="9" t="s">
        <v>1287</v>
      </c>
      <c r="B1405" s="9" t="s">
        <v>2293</v>
      </c>
      <c r="C1405" s="148" t="s">
        <v>1288</v>
      </c>
      <c r="D1405" s="56" t="s">
        <v>2352</v>
      </c>
      <c r="E1405" s="62"/>
      <c r="F1405" s="58"/>
      <c r="G1405" s="57"/>
      <c r="H1405" s="57"/>
      <c r="I1405" s="57"/>
      <c r="J1405" s="57"/>
      <c r="K1405" s="57"/>
      <c r="L1405" s="57"/>
      <c r="M1405" s="57"/>
      <c r="N1405" s="57"/>
      <c r="O1405" s="57"/>
      <c r="P1405" s="57"/>
      <c r="Q1405" s="60"/>
    </row>
    <row r="1406" spans="1:31" ht="23.25" customHeight="1" x14ac:dyDescent="0.15">
      <c r="A1406" s="9" t="s">
        <v>756</v>
      </c>
      <c r="B1406" s="9" t="s">
        <v>1259</v>
      </c>
      <c r="C1406" s="148" t="s">
        <v>258</v>
      </c>
      <c r="D1406" s="56" t="s">
        <v>259</v>
      </c>
      <c r="E1406" s="62" t="s">
        <v>260</v>
      </c>
      <c r="F1406" s="58" t="s">
        <v>181</v>
      </c>
      <c r="G1406" s="57">
        <v>1</v>
      </c>
      <c r="H1406" s="57">
        <v>592</v>
      </c>
      <c r="I1406" s="57">
        <v>592</v>
      </c>
      <c r="J1406" s="57">
        <v>1</v>
      </c>
      <c r="K1406" s="57">
        <v>0</v>
      </c>
      <c r="L1406" s="57" t="s">
        <v>2193</v>
      </c>
      <c r="M1406" s="57">
        <v>0</v>
      </c>
      <c r="N1406" s="57" t="s">
        <v>2193</v>
      </c>
      <c r="O1406" s="57">
        <v>592</v>
      </c>
      <c r="P1406" s="57">
        <v>592</v>
      </c>
      <c r="Q1406" s="60"/>
    </row>
    <row r="1407" spans="1:31" ht="23.25" customHeight="1" x14ac:dyDescent="0.15">
      <c r="A1407" s="9" t="s">
        <v>919</v>
      </c>
      <c r="B1407" s="9" t="s">
        <v>1259</v>
      </c>
      <c r="C1407" s="148" t="s">
        <v>676</v>
      </c>
      <c r="D1407" s="56" t="s">
        <v>70</v>
      </c>
      <c r="E1407" s="62" t="s">
        <v>677</v>
      </c>
      <c r="F1407" s="58" t="s">
        <v>678</v>
      </c>
      <c r="G1407" s="57">
        <v>0.2</v>
      </c>
      <c r="H1407" s="57">
        <v>0</v>
      </c>
      <c r="I1407" s="57" t="s">
        <v>2193</v>
      </c>
      <c r="J1407" s="57">
        <v>0.2</v>
      </c>
      <c r="K1407" s="57">
        <v>268915</v>
      </c>
      <c r="L1407" s="57">
        <v>53783</v>
      </c>
      <c r="M1407" s="57">
        <v>0</v>
      </c>
      <c r="N1407" s="57" t="s">
        <v>2193</v>
      </c>
      <c r="O1407" s="57">
        <v>268915</v>
      </c>
      <c r="P1407" s="57">
        <v>53783</v>
      </c>
      <c r="Q1407" s="60"/>
      <c r="AE1407" s="2">
        <v>53783</v>
      </c>
    </row>
    <row r="1408" spans="1:31" ht="23.25" customHeight="1" x14ac:dyDescent="0.15">
      <c r="A1408" s="9" t="s">
        <v>1649</v>
      </c>
      <c r="B1408" s="9" t="s">
        <v>1259</v>
      </c>
      <c r="C1408" s="148" t="s">
        <v>1650</v>
      </c>
      <c r="D1408" s="56" t="s">
        <v>1651</v>
      </c>
      <c r="E1408" s="62" t="s">
        <v>1652</v>
      </c>
      <c r="F1408" s="58" t="s">
        <v>616</v>
      </c>
      <c r="G1408" s="57">
        <v>1</v>
      </c>
      <c r="H1408" s="57">
        <v>1613.4000000000015</v>
      </c>
      <c r="I1408" s="57">
        <v>1613.4000000000015</v>
      </c>
      <c r="J1408" s="57">
        <v>1</v>
      </c>
      <c r="K1408" s="57"/>
      <c r="L1408" s="57" t="s">
        <v>2193</v>
      </c>
      <c r="M1408" s="57"/>
      <c r="N1408" s="57" t="s">
        <v>2193</v>
      </c>
      <c r="O1408" s="57">
        <v>1613.4000000000015</v>
      </c>
      <c r="P1408" s="57">
        <v>1613.4000000000015</v>
      </c>
      <c r="Q1408" s="60"/>
    </row>
    <row r="1409" spans="1:31" ht="23.25" customHeight="1" x14ac:dyDescent="0.15">
      <c r="B1409" s="9" t="s">
        <v>1646</v>
      </c>
      <c r="C1409" s="148"/>
      <c r="D1409" s="56" t="s">
        <v>1647</v>
      </c>
      <c r="E1409" s="62"/>
      <c r="F1409" s="58"/>
      <c r="G1409" s="57"/>
      <c r="H1409" s="57"/>
      <c r="I1409" s="57">
        <v>2205</v>
      </c>
      <c r="J1409" s="57"/>
      <c r="K1409" s="57"/>
      <c r="L1409" s="57">
        <v>53783</v>
      </c>
      <c r="M1409" s="57"/>
      <c r="N1409" s="57">
        <v>0</v>
      </c>
      <c r="O1409" s="57" t="s">
        <v>2193</v>
      </c>
      <c r="P1409" s="57">
        <v>55988</v>
      </c>
      <c r="Q1409" s="60"/>
      <c r="AC1409" s="2">
        <v>1613.4</v>
      </c>
      <c r="AD1409" s="2">
        <v>53783</v>
      </c>
      <c r="AE1409" s="2">
        <v>53783</v>
      </c>
    </row>
    <row r="1410" spans="1:31" ht="23.25" customHeight="1" x14ac:dyDescent="0.15">
      <c r="C1410" s="148"/>
      <c r="D1410" s="56"/>
      <c r="E1410" s="62"/>
      <c r="F1410" s="58"/>
      <c r="G1410" s="57"/>
      <c r="H1410" s="57"/>
      <c r="I1410" s="57"/>
      <c r="J1410" s="57"/>
      <c r="K1410" s="57"/>
      <c r="L1410" s="57"/>
      <c r="M1410" s="57"/>
      <c r="N1410" s="57"/>
      <c r="O1410" s="57"/>
      <c r="P1410" s="57"/>
      <c r="Q1410" s="60"/>
    </row>
    <row r="1411" spans="1:31" ht="23.25" customHeight="1" x14ac:dyDescent="0.15">
      <c r="A1411" s="9" t="s">
        <v>1291</v>
      </c>
      <c r="B1411" s="9" t="s">
        <v>2293</v>
      </c>
      <c r="C1411" s="148" t="s">
        <v>1292</v>
      </c>
      <c r="D1411" s="56" t="s">
        <v>2353</v>
      </c>
      <c r="E1411" s="62"/>
      <c r="F1411" s="58"/>
      <c r="G1411" s="57"/>
      <c r="H1411" s="57"/>
      <c r="I1411" s="57"/>
      <c r="J1411" s="57"/>
      <c r="K1411" s="57"/>
      <c r="L1411" s="57"/>
      <c r="M1411" s="57"/>
      <c r="N1411" s="57"/>
      <c r="O1411" s="57"/>
      <c r="P1411" s="57"/>
      <c r="Q1411" s="60"/>
    </row>
    <row r="1412" spans="1:31" ht="23.25" customHeight="1" x14ac:dyDescent="0.15">
      <c r="A1412" s="9" t="s">
        <v>757</v>
      </c>
      <c r="B1412" s="9" t="s">
        <v>1262</v>
      </c>
      <c r="C1412" s="148" t="s">
        <v>261</v>
      </c>
      <c r="D1412" s="56" t="s">
        <v>259</v>
      </c>
      <c r="E1412" s="62" t="s">
        <v>262</v>
      </c>
      <c r="F1412" s="58" t="s">
        <v>181</v>
      </c>
      <c r="G1412" s="57">
        <v>1</v>
      </c>
      <c r="H1412" s="57">
        <v>726</v>
      </c>
      <c r="I1412" s="57">
        <v>726</v>
      </c>
      <c r="J1412" s="57">
        <v>1</v>
      </c>
      <c r="K1412" s="57">
        <v>0</v>
      </c>
      <c r="L1412" s="57" t="s">
        <v>2193</v>
      </c>
      <c r="M1412" s="57">
        <v>0</v>
      </c>
      <c r="N1412" s="57" t="s">
        <v>2193</v>
      </c>
      <c r="O1412" s="57">
        <v>726</v>
      </c>
      <c r="P1412" s="57">
        <v>726</v>
      </c>
      <c r="Q1412" s="60"/>
    </row>
    <row r="1413" spans="1:31" ht="23.25" customHeight="1" x14ac:dyDescent="0.15">
      <c r="A1413" s="9" t="s">
        <v>919</v>
      </c>
      <c r="B1413" s="9" t="s">
        <v>1262</v>
      </c>
      <c r="C1413" s="148" t="s">
        <v>676</v>
      </c>
      <c r="D1413" s="56" t="s">
        <v>70</v>
      </c>
      <c r="E1413" s="62" t="s">
        <v>677</v>
      </c>
      <c r="F1413" s="58" t="s">
        <v>678</v>
      </c>
      <c r="G1413" s="57">
        <v>0.2</v>
      </c>
      <c r="H1413" s="57">
        <v>0</v>
      </c>
      <c r="I1413" s="57" t="s">
        <v>2193</v>
      </c>
      <c r="J1413" s="57">
        <v>0.2</v>
      </c>
      <c r="K1413" s="57">
        <v>268915</v>
      </c>
      <c r="L1413" s="57">
        <v>53783</v>
      </c>
      <c r="M1413" s="57">
        <v>0</v>
      </c>
      <c r="N1413" s="57" t="s">
        <v>2193</v>
      </c>
      <c r="O1413" s="57">
        <v>268915</v>
      </c>
      <c r="P1413" s="57">
        <v>53783</v>
      </c>
      <c r="Q1413" s="60"/>
      <c r="AE1413" s="2">
        <v>53783</v>
      </c>
    </row>
    <row r="1414" spans="1:31" ht="23.25" customHeight="1" x14ac:dyDescent="0.15">
      <c r="A1414" s="9" t="s">
        <v>1649</v>
      </c>
      <c r="B1414" s="9" t="s">
        <v>1262</v>
      </c>
      <c r="C1414" s="148" t="s">
        <v>1650</v>
      </c>
      <c r="D1414" s="56" t="s">
        <v>1651</v>
      </c>
      <c r="E1414" s="62" t="s">
        <v>1652</v>
      </c>
      <c r="F1414" s="58" t="s">
        <v>616</v>
      </c>
      <c r="G1414" s="57">
        <v>1</v>
      </c>
      <c r="H1414" s="57">
        <v>1613.4000000000015</v>
      </c>
      <c r="I1414" s="57">
        <v>1613.4000000000015</v>
      </c>
      <c r="J1414" s="57">
        <v>1</v>
      </c>
      <c r="K1414" s="57"/>
      <c r="L1414" s="57" t="s">
        <v>2193</v>
      </c>
      <c r="M1414" s="57"/>
      <c r="N1414" s="57" t="s">
        <v>2193</v>
      </c>
      <c r="O1414" s="57">
        <v>1613.4000000000015</v>
      </c>
      <c r="P1414" s="57">
        <v>1613.4000000000015</v>
      </c>
      <c r="Q1414" s="60"/>
    </row>
    <row r="1415" spans="1:31" ht="23.25" customHeight="1" x14ac:dyDescent="0.15">
      <c r="B1415" s="9" t="s">
        <v>1646</v>
      </c>
      <c r="C1415" s="148"/>
      <c r="D1415" s="56" t="s">
        <v>1647</v>
      </c>
      <c r="E1415" s="62"/>
      <c r="F1415" s="58"/>
      <c r="G1415" s="57"/>
      <c r="H1415" s="57"/>
      <c r="I1415" s="57">
        <v>2339</v>
      </c>
      <c r="J1415" s="57"/>
      <c r="K1415" s="57"/>
      <c r="L1415" s="57">
        <v>53783</v>
      </c>
      <c r="M1415" s="57"/>
      <c r="N1415" s="57">
        <v>0</v>
      </c>
      <c r="O1415" s="57" t="s">
        <v>2193</v>
      </c>
      <c r="P1415" s="57">
        <v>56122</v>
      </c>
      <c r="Q1415" s="60"/>
      <c r="AC1415" s="2">
        <v>1613.4</v>
      </c>
      <c r="AD1415" s="2">
        <v>53783</v>
      </c>
      <c r="AE1415" s="2">
        <v>53783</v>
      </c>
    </row>
    <row r="1416" spans="1:31" ht="23.25" customHeight="1" x14ac:dyDescent="0.15">
      <c r="C1416" s="148"/>
      <c r="D1416" s="56"/>
      <c r="E1416" s="62"/>
      <c r="F1416" s="58"/>
      <c r="G1416" s="57"/>
      <c r="H1416" s="57"/>
      <c r="I1416" s="57"/>
      <c r="J1416" s="57"/>
      <c r="K1416" s="57"/>
      <c r="L1416" s="57"/>
      <c r="M1416" s="57"/>
      <c r="N1416" s="57"/>
      <c r="O1416" s="57"/>
      <c r="P1416" s="57"/>
      <c r="Q1416" s="60"/>
    </row>
    <row r="1417" spans="1:31" ht="23.25" customHeight="1" x14ac:dyDescent="0.15">
      <c r="A1417" s="9" t="s">
        <v>1294</v>
      </c>
      <c r="B1417" s="9" t="s">
        <v>2293</v>
      </c>
      <c r="C1417" s="148" t="s">
        <v>1295</v>
      </c>
      <c r="D1417" s="56" t="s">
        <v>2354</v>
      </c>
      <c r="E1417" s="62"/>
      <c r="F1417" s="58"/>
      <c r="G1417" s="57"/>
      <c r="H1417" s="57"/>
      <c r="I1417" s="57"/>
      <c r="J1417" s="57"/>
      <c r="K1417" s="57"/>
      <c r="L1417" s="57"/>
      <c r="M1417" s="57"/>
      <c r="N1417" s="57"/>
      <c r="O1417" s="57"/>
      <c r="P1417" s="57"/>
      <c r="Q1417" s="60"/>
    </row>
    <row r="1418" spans="1:31" ht="23.25" customHeight="1" x14ac:dyDescent="0.15">
      <c r="A1418" s="9" t="s">
        <v>761</v>
      </c>
      <c r="B1418" s="9" t="s">
        <v>1265</v>
      </c>
      <c r="C1418" s="148" t="s">
        <v>272</v>
      </c>
      <c r="D1418" s="56" t="s">
        <v>273</v>
      </c>
      <c r="E1418" s="62" t="s">
        <v>274</v>
      </c>
      <c r="F1418" s="58" t="s">
        <v>275</v>
      </c>
      <c r="G1418" s="57">
        <v>1</v>
      </c>
      <c r="H1418" s="57">
        <v>2690</v>
      </c>
      <c r="I1418" s="57">
        <v>2690</v>
      </c>
      <c r="J1418" s="57">
        <v>1</v>
      </c>
      <c r="K1418" s="57">
        <v>0</v>
      </c>
      <c r="L1418" s="57" t="s">
        <v>2193</v>
      </c>
      <c r="M1418" s="57">
        <v>0</v>
      </c>
      <c r="N1418" s="57" t="s">
        <v>2193</v>
      </c>
      <c r="O1418" s="57">
        <v>2690</v>
      </c>
      <c r="P1418" s="57">
        <v>2690</v>
      </c>
      <c r="Q1418" s="60"/>
    </row>
    <row r="1419" spans="1:31" ht="23.25" customHeight="1" x14ac:dyDescent="0.15">
      <c r="A1419" s="9" t="s">
        <v>919</v>
      </c>
      <c r="B1419" s="9" t="s">
        <v>1265</v>
      </c>
      <c r="C1419" s="148" t="s">
        <v>676</v>
      </c>
      <c r="D1419" s="56" t="s">
        <v>70</v>
      </c>
      <c r="E1419" s="62" t="s">
        <v>677</v>
      </c>
      <c r="F1419" s="58" t="s">
        <v>678</v>
      </c>
      <c r="G1419" s="57">
        <v>0.04</v>
      </c>
      <c r="H1419" s="57">
        <v>0</v>
      </c>
      <c r="I1419" s="57" t="s">
        <v>2193</v>
      </c>
      <c r="J1419" s="57">
        <v>0.04</v>
      </c>
      <c r="K1419" s="57">
        <v>268915</v>
      </c>
      <c r="L1419" s="57">
        <v>10756.6</v>
      </c>
      <c r="M1419" s="57">
        <v>0</v>
      </c>
      <c r="N1419" s="57" t="s">
        <v>2193</v>
      </c>
      <c r="O1419" s="57">
        <v>268915</v>
      </c>
      <c r="P1419" s="57">
        <v>10756.6</v>
      </c>
      <c r="Q1419" s="60"/>
      <c r="AE1419" s="2">
        <v>10756.6</v>
      </c>
    </row>
    <row r="1420" spans="1:31" ht="23.25" customHeight="1" x14ac:dyDescent="0.15">
      <c r="A1420" s="9" t="s">
        <v>1649</v>
      </c>
      <c r="B1420" s="9" t="s">
        <v>1265</v>
      </c>
      <c r="C1420" s="148" t="s">
        <v>1650</v>
      </c>
      <c r="D1420" s="56" t="s">
        <v>1651</v>
      </c>
      <c r="E1420" s="62" t="s">
        <v>1652</v>
      </c>
      <c r="F1420" s="58" t="s">
        <v>616</v>
      </c>
      <c r="G1420" s="57">
        <v>1</v>
      </c>
      <c r="H1420" s="57">
        <v>322.60000000000036</v>
      </c>
      <c r="I1420" s="57">
        <v>322.60000000000036</v>
      </c>
      <c r="J1420" s="57">
        <v>1</v>
      </c>
      <c r="K1420" s="57"/>
      <c r="L1420" s="57" t="s">
        <v>2193</v>
      </c>
      <c r="M1420" s="57"/>
      <c r="N1420" s="57" t="s">
        <v>2193</v>
      </c>
      <c r="O1420" s="57">
        <v>322.60000000000036</v>
      </c>
      <c r="P1420" s="57">
        <v>322.60000000000036</v>
      </c>
      <c r="Q1420" s="60"/>
    </row>
    <row r="1421" spans="1:31" ht="23.25" customHeight="1" x14ac:dyDescent="0.15">
      <c r="B1421" s="9" t="s">
        <v>1646</v>
      </c>
      <c r="C1421" s="148"/>
      <c r="D1421" s="56" t="s">
        <v>1647</v>
      </c>
      <c r="E1421" s="62"/>
      <c r="F1421" s="58"/>
      <c r="G1421" s="57"/>
      <c r="H1421" s="57"/>
      <c r="I1421" s="57">
        <v>3012</v>
      </c>
      <c r="J1421" s="57"/>
      <c r="K1421" s="57"/>
      <c r="L1421" s="57">
        <v>10756</v>
      </c>
      <c r="M1421" s="57"/>
      <c r="N1421" s="57">
        <v>0</v>
      </c>
      <c r="O1421" s="57" t="s">
        <v>2193</v>
      </c>
      <c r="P1421" s="57">
        <v>13768</v>
      </c>
      <c r="Q1421" s="60"/>
      <c r="AC1421" s="2">
        <v>322.60000000000002</v>
      </c>
      <c r="AD1421" s="2">
        <v>10756</v>
      </c>
      <c r="AE1421" s="2">
        <v>10756</v>
      </c>
    </row>
    <row r="1422" spans="1:31" ht="23.25" customHeight="1" x14ac:dyDescent="0.15">
      <c r="C1422" s="148"/>
      <c r="D1422" s="56"/>
      <c r="E1422" s="62"/>
      <c r="F1422" s="58"/>
      <c r="G1422" s="57"/>
      <c r="H1422" s="57"/>
      <c r="I1422" s="57"/>
      <c r="J1422" s="57"/>
      <c r="K1422" s="57"/>
      <c r="L1422" s="57"/>
      <c r="M1422" s="57"/>
      <c r="N1422" s="57"/>
      <c r="O1422" s="57"/>
      <c r="P1422" s="57"/>
      <c r="Q1422" s="60"/>
    </row>
    <row r="1423" spans="1:31" ht="23.25" customHeight="1" x14ac:dyDescent="0.15">
      <c r="A1423" s="9" t="s">
        <v>1298</v>
      </c>
      <c r="B1423" s="9" t="s">
        <v>2293</v>
      </c>
      <c r="C1423" s="148" t="s">
        <v>1299</v>
      </c>
      <c r="D1423" s="56" t="s">
        <v>2355</v>
      </c>
      <c r="E1423" s="62"/>
      <c r="F1423" s="58"/>
      <c r="G1423" s="57"/>
      <c r="H1423" s="57"/>
      <c r="I1423" s="57"/>
      <c r="J1423" s="57"/>
      <c r="K1423" s="57"/>
      <c r="L1423" s="57"/>
      <c r="M1423" s="57"/>
      <c r="N1423" s="57"/>
      <c r="O1423" s="57"/>
      <c r="P1423" s="57"/>
      <c r="Q1423" s="60"/>
    </row>
    <row r="1424" spans="1:31" ht="23.25" customHeight="1" x14ac:dyDescent="0.15">
      <c r="A1424" s="9" t="s">
        <v>2356</v>
      </c>
      <c r="B1424" s="9" t="s">
        <v>1268</v>
      </c>
      <c r="C1424" s="148" t="s">
        <v>2357</v>
      </c>
      <c r="D1424" s="56" t="s">
        <v>277</v>
      </c>
      <c r="E1424" s="62" t="s">
        <v>2281</v>
      </c>
      <c r="F1424" s="58" t="s">
        <v>181</v>
      </c>
      <c r="G1424" s="57">
        <v>1</v>
      </c>
      <c r="H1424" s="57">
        <v>2861</v>
      </c>
      <c r="I1424" s="57">
        <v>2861</v>
      </c>
      <c r="J1424" s="57">
        <v>1</v>
      </c>
      <c r="K1424" s="57">
        <v>0</v>
      </c>
      <c r="L1424" s="57" t="s">
        <v>2193</v>
      </c>
      <c r="M1424" s="57">
        <v>0</v>
      </c>
      <c r="N1424" s="57" t="s">
        <v>2193</v>
      </c>
      <c r="O1424" s="57">
        <v>2861</v>
      </c>
      <c r="P1424" s="57">
        <v>2861</v>
      </c>
      <c r="Q1424" s="60"/>
    </row>
    <row r="1425" spans="1:31" ht="23.25" customHeight="1" x14ac:dyDescent="0.15">
      <c r="A1425" s="9" t="s">
        <v>919</v>
      </c>
      <c r="B1425" s="9" t="s">
        <v>1268</v>
      </c>
      <c r="C1425" s="148" t="s">
        <v>676</v>
      </c>
      <c r="D1425" s="56" t="s">
        <v>70</v>
      </c>
      <c r="E1425" s="62" t="s">
        <v>677</v>
      </c>
      <c r="F1425" s="58" t="s">
        <v>678</v>
      </c>
      <c r="G1425" s="57">
        <v>0.17</v>
      </c>
      <c r="H1425" s="57">
        <v>0</v>
      </c>
      <c r="I1425" s="57" t="s">
        <v>2193</v>
      </c>
      <c r="J1425" s="57">
        <v>0.17</v>
      </c>
      <c r="K1425" s="57">
        <v>268915</v>
      </c>
      <c r="L1425" s="57">
        <v>45715.5</v>
      </c>
      <c r="M1425" s="57">
        <v>0</v>
      </c>
      <c r="N1425" s="57" t="s">
        <v>2193</v>
      </c>
      <c r="O1425" s="57">
        <v>268915</v>
      </c>
      <c r="P1425" s="57">
        <v>45715.5</v>
      </c>
      <c r="Q1425" s="60"/>
      <c r="AE1425" s="2">
        <v>45715.5</v>
      </c>
    </row>
    <row r="1426" spans="1:31" ht="23.25" customHeight="1" x14ac:dyDescent="0.15">
      <c r="A1426" s="9" t="s">
        <v>1649</v>
      </c>
      <c r="B1426" s="9" t="s">
        <v>1268</v>
      </c>
      <c r="C1426" s="148" t="s">
        <v>1650</v>
      </c>
      <c r="D1426" s="56" t="s">
        <v>1651</v>
      </c>
      <c r="E1426" s="62" t="s">
        <v>1652</v>
      </c>
      <c r="F1426" s="58" t="s">
        <v>616</v>
      </c>
      <c r="G1426" s="57">
        <v>1</v>
      </c>
      <c r="H1426" s="57">
        <v>1371.4000000000015</v>
      </c>
      <c r="I1426" s="57">
        <v>1371.4000000000015</v>
      </c>
      <c r="J1426" s="57">
        <v>1</v>
      </c>
      <c r="K1426" s="57"/>
      <c r="L1426" s="57" t="s">
        <v>2193</v>
      </c>
      <c r="M1426" s="57"/>
      <c r="N1426" s="57" t="s">
        <v>2193</v>
      </c>
      <c r="O1426" s="57">
        <v>1371.4000000000015</v>
      </c>
      <c r="P1426" s="57">
        <v>1371.4000000000015</v>
      </c>
      <c r="Q1426" s="60"/>
    </row>
    <row r="1427" spans="1:31" ht="23.25" customHeight="1" x14ac:dyDescent="0.15">
      <c r="B1427" s="9" t="s">
        <v>1646</v>
      </c>
      <c r="C1427" s="148"/>
      <c r="D1427" s="56" t="s">
        <v>1647</v>
      </c>
      <c r="E1427" s="62"/>
      <c r="F1427" s="58"/>
      <c r="G1427" s="57"/>
      <c r="H1427" s="57"/>
      <c r="I1427" s="57">
        <v>4232</v>
      </c>
      <c r="J1427" s="57"/>
      <c r="K1427" s="57"/>
      <c r="L1427" s="57">
        <v>45715</v>
      </c>
      <c r="M1427" s="57"/>
      <c r="N1427" s="57">
        <v>0</v>
      </c>
      <c r="O1427" s="57" t="s">
        <v>2193</v>
      </c>
      <c r="P1427" s="57">
        <v>49947</v>
      </c>
      <c r="Q1427" s="60"/>
      <c r="AC1427" s="2">
        <v>1371.4</v>
      </c>
      <c r="AD1427" s="2">
        <v>45715</v>
      </c>
      <c r="AE1427" s="2">
        <v>45715</v>
      </c>
    </row>
    <row r="1428" spans="1:31" ht="23.25" customHeight="1" x14ac:dyDescent="0.15">
      <c r="C1428" s="148"/>
      <c r="D1428" s="56"/>
      <c r="E1428" s="62"/>
      <c r="F1428" s="58"/>
      <c r="G1428" s="57"/>
      <c r="H1428" s="57"/>
      <c r="I1428" s="57"/>
      <c r="J1428" s="57"/>
      <c r="K1428" s="57"/>
      <c r="L1428" s="57"/>
      <c r="M1428" s="57"/>
      <c r="N1428" s="57"/>
      <c r="O1428" s="57"/>
      <c r="P1428" s="57"/>
      <c r="Q1428" s="60"/>
    </row>
    <row r="1429" spans="1:31" ht="23.25" customHeight="1" x14ac:dyDescent="0.15">
      <c r="A1429" s="9" t="s">
        <v>1301</v>
      </c>
      <c r="B1429" s="9" t="s">
        <v>2293</v>
      </c>
      <c r="C1429" s="148" t="s">
        <v>1302</v>
      </c>
      <c r="D1429" s="56" t="s">
        <v>2358</v>
      </c>
      <c r="E1429" s="62"/>
      <c r="F1429" s="58"/>
      <c r="G1429" s="57"/>
      <c r="H1429" s="57"/>
      <c r="I1429" s="57"/>
      <c r="J1429" s="57"/>
      <c r="K1429" s="57"/>
      <c r="L1429" s="57"/>
      <c r="M1429" s="57"/>
      <c r="N1429" s="57"/>
      <c r="O1429" s="57"/>
      <c r="P1429" s="57"/>
      <c r="Q1429" s="60"/>
    </row>
    <row r="1430" spans="1:31" ht="23.25" customHeight="1" x14ac:dyDescent="0.15">
      <c r="A1430" s="9" t="s">
        <v>802</v>
      </c>
      <c r="B1430" s="9" t="s">
        <v>1271</v>
      </c>
      <c r="C1430" s="148" t="s">
        <v>378</v>
      </c>
      <c r="D1430" s="56" t="s">
        <v>379</v>
      </c>
      <c r="E1430" s="62" t="s">
        <v>380</v>
      </c>
      <c r="F1430" s="58" t="s">
        <v>132</v>
      </c>
      <c r="G1430" s="57">
        <v>1</v>
      </c>
      <c r="H1430" s="57">
        <v>494</v>
      </c>
      <c r="I1430" s="57">
        <v>494</v>
      </c>
      <c r="J1430" s="57">
        <v>1</v>
      </c>
      <c r="K1430" s="57">
        <v>0</v>
      </c>
      <c r="L1430" s="57" t="s">
        <v>2193</v>
      </c>
      <c r="M1430" s="57">
        <v>0</v>
      </c>
      <c r="N1430" s="57" t="s">
        <v>2193</v>
      </c>
      <c r="O1430" s="57">
        <v>494</v>
      </c>
      <c r="P1430" s="57">
        <v>494</v>
      </c>
      <c r="Q1430" s="60"/>
      <c r="AC1430" s="2">
        <v>494</v>
      </c>
    </row>
    <row r="1431" spans="1:31" ht="23.25" customHeight="1" x14ac:dyDescent="0.15">
      <c r="A1431" s="9" t="s">
        <v>802</v>
      </c>
      <c r="B1431" s="9" t="s">
        <v>1271</v>
      </c>
      <c r="C1431" s="148" t="s">
        <v>378</v>
      </c>
      <c r="D1431" s="56" t="s">
        <v>379</v>
      </c>
      <c r="E1431" s="62" t="s">
        <v>380</v>
      </c>
      <c r="F1431" s="58" t="s">
        <v>132</v>
      </c>
      <c r="G1431" s="57">
        <v>0.1</v>
      </c>
      <c r="H1431" s="57">
        <v>494</v>
      </c>
      <c r="I1431" s="57">
        <v>49.4</v>
      </c>
      <c r="J1431" s="57">
        <v>0.1</v>
      </c>
      <c r="K1431" s="57">
        <v>0</v>
      </c>
      <c r="L1431" s="57" t="s">
        <v>2193</v>
      </c>
      <c r="M1431" s="57">
        <v>0</v>
      </c>
      <c r="N1431" s="57" t="s">
        <v>2193</v>
      </c>
      <c r="O1431" s="57">
        <v>494</v>
      </c>
      <c r="P1431" s="57">
        <v>49.4</v>
      </c>
      <c r="Q1431" s="60"/>
    </row>
    <row r="1432" spans="1:31" ht="23.25" customHeight="1" x14ac:dyDescent="0.15">
      <c r="A1432" s="9" t="s">
        <v>1658</v>
      </c>
      <c r="B1432" s="9" t="s">
        <v>1271</v>
      </c>
      <c r="C1432" s="148" t="s">
        <v>1659</v>
      </c>
      <c r="D1432" s="56" t="s">
        <v>1660</v>
      </c>
      <c r="E1432" s="62" t="s">
        <v>1661</v>
      </c>
      <c r="F1432" s="58" t="s">
        <v>616</v>
      </c>
      <c r="G1432" s="57">
        <v>1</v>
      </c>
      <c r="H1432" s="57">
        <v>9.7999999999999545</v>
      </c>
      <c r="I1432" s="57">
        <v>9.7999999999999545</v>
      </c>
      <c r="J1432" s="57">
        <v>1</v>
      </c>
      <c r="K1432" s="57"/>
      <c r="L1432" s="57" t="s">
        <v>2193</v>
      </c>
      <c r="M1432" s="57"/>
      <c r="N1432" s="57" t="s">
        <v>2193</v>
      </c>
      <c r="O1432" s="57">
        <v>9.7999999999999545</v>
      </c>
      <c r="P1432" s="57">
        <v>9.7999999999999545</v>
      </c>
      <c r="Q1432" s="60"/>
      <c r="AC1432" s="2">
        <v>9.8000000000000007</v>
      </c>
      <c r="AD1432" s="2">
        <v>543</v>
      </c>
    </row>
    <row r="1433" spans="1:31" ht="23.25" customHeight="1" x14ac:dyDescent="0.15">
      <c r="A1433" s="9" t="s">
        <v>919</v>
      </c>
      <c r="B1433" s="9" t="s">
        <v>1271</v>
      </c>
      <c r="C1433" s="148" t="s">
        <v>676</v>
      </c>
      <c r="D1433" s="56" t="s">
        <v>70</v>
      </c>
      <c r="E1433" s="62" t="s">
        <v>677</v>
      </c>
      <c r="F1433" s="58" t="s">
        <v>678</v>
      </c>
      <c r="G1433" s="57">
        <v>8.0000000000000002E-3</v>
      </c>
      <c r="H1433" s="57">
        <v>0</v>
      </c>
      <c r="I1433" s="57" t="s">
        <v>2193</v>
      </c>
      <c r="J1433" s="57">
        <v>8.0000000000000002E-3</v>
      </c>
      <c r="K1433" s="57">
        <v>268915</v>
      </c>
      <c r="L1433" s="57">
        <v>2151.3000000000002</v>
      </c>
      <c r="M1433" s="57">
        <v>0</v>
      </c>
      <c r="N1433" s="57" t="s">
        <v>2193</v>
      </c>
      <c r="O1433" s="57">
        <v>268915</v>
      </c>
      <c r="P1433" s="57">
        <v>2151.3000000000002</v>
      </c>
      <c r="Q1433" s="60"/>
      <c r="AE1433" s="2">
        <v>2151.3000000000002</v>
      </c>
    </row>
    <row r="1434" spans="1:31" ht="23.25" customHeight="1" x14ac:dyDescent="0.15">
      <c r="A1434" s="9" t="s">
        <v>1649</v>
      </c>
      <c r="B1434" s="9" t="s">
        <v>1271</v>
      </c>
      <c r="C1434" s="148" t="s">
        <v>1650</v>
      </c>
      <c r="D1434" s="56" t="s">
        <v>1651</v>
      </c>
      <c r="E1434" s="62" t="s">
        <v>1652</v>
      </c>
      <c r="F1434" s="58" t="s">
        <v>616</v>
      </c>
      <c r="G1434" s="57">
        <v>1</v>
      </c>
      <c r="H1434" s="57">
        <v>64.5</v>
      </c>
      <c r="I1434" s="57">
        <v>64.5</v>
      </c>
      <c r="J1434" s="57">
        <v>1</v>
      </c>
      <c r="K1434" s="57"/>
      <c r="L1434" s="57" t="s">
        <v>2193</v>
      </c>
      <c r="M1434" s="57"/>
      <c r="N1434" s="57" t="s">
        <v>2193</v>
      </c>
      <c r="O1434" s="57">
        <v>64.5</v>
      </c>
      <c r="P1434" s="57">
        <v>64.5</v>
      </c>
      <c r="Q1434" s="60"/>
    </row>
    <row r="1435" spans="1:31" ht="23.25" customHeight="1" x14ac:dyDescent="0.15">
      <c r="B1435" s="9" t="s">
        <v>1646</v>
      </c>
      <c r="C1435" s="148"/>
      <c r="D1435" s="56" t="s">
        <v>1647</v>
      </c>
      <c r="E1435" s="62"/>
      <c r="F1435" s="58"/>
      <c r="G1435" s="57"/>
      <c r="H1435" s="57"/>
      <c r="I1435" s="57">
        <v>617</v>
      </c>
      <c r="J1435" s="57"/>
      <c r="K1435" s="57"/>
      <c r="L1435" s="57">
        <v>2151</v>
      </c>
      <c r="M1435" s="57"/>
      <c r="N1435" s="57">
        <v>0</v>
      </c>
      <c r="O1435" s="57" t="s">
        <v>2193</v>
      </c>
      <c r="P1435" s="57">
        <v>2768</v>
      </c>
      <c r="Q1435" s="60"/>
      <c r="AC1435" s="2">
        <v>64.5</v>
      </c>
      <c r="AD1435" s="2">
        <v>2151</v>
      </c>
      <c r="AE1435" s="2">
        <v>2151</v>
      </c>
    </row>
    <row r="1436" spans="1:31" ht="23.25" customHeight="1" x14ac:dyDescent="0.15">
      <c r="C1436" s="148"/>
      <c r="D1436" s="56"/>
      <c r="E1436" s="62"/>
      <c r="F1436" s="58"/>
      <c r="G1436" s="57"/>
      <c r="H1436" s="57"/>
      <c r="I1436" s="57"/>
      <c r="J1436" s="57"/>
      <c r="K1436" s="57"/>
      <c r="L1436" s="57"/>
      <c r="M1436" s="57"/>
      <c r="N1436" s="57"/>
      <c r="O1436" s="57"/>
      <c r="P1436" s="57"/>
      <c r="Q1436" s="60"/>
    </row>
    <row r="1437" spans="1:31" ht="23.25" customHeight="1" x14ac:dyDescent="0.15">
      <c r="A1437" s="9" t="s">
        <v>1304</v>
      </c>
      <c r="B1437" s="9" t="s">
        <v>2293</v>
      </c>
      <c r="C1437" s="148" t="s">
        <v>1305</v>
      </c>
      <c r="D1437" s="56" t="s">
        <v>2359</v>
      </c>
      <c r="E1437" s="62"/>
      <c r="F1437" s="58"/>
      <c r="G1437" s="57"/>
      <c r="H1437" s="57"/>
      <c r="I1437" s="57"/>
      <c r="J1437" s="57"/>
      <c r="K1437" s="57"/>
      <c r="L1437" s="57"/>
      <c r="M1437" s="57"/>
      <c r="N1437" s="57"/>
      <c r="O1437" s="57"/>
      <c r="P1437" s="57"/>
      <c r="Q1437" s="60"/>
    </row>
    <row r="1438" spans="1:31" ht="23.25" customHeight="1" x14ac:dyDescent="0.15">
      <c r="A1438" s="9" t="s">
        <v>803</v>
      </c>
      <c r="B1438" s="9" t="s">
        <v>1274</v>
      </c>
      <c r="C1438" s="148" t="s">
        <v>384</v>
      </c>
      <c r="D1438" s="56" t="s">
        <v>379</v>
      </c>
      <c r="E1438" s="62" t="s">
        <v>385</v>
      </c>
      <c r="F1438" s="58" t="s">
        <v>132</v>
      </c>
      <c r="G1438" s="57">
        <v>1</v>
      </c>
      <c r="H1438" s="57">
        <v>494</v>
      </c>
      <c r="I1438" s="57">
        <v>494</v>
      </c>
      <c r="J1438" s="57">
        <v>1</v>
      </c>
      <c r="K1438" s="57">
        <v>0</v>
      </c>
      <c r="L1438" s="57" t="s">
        <v>2193</v>
      </c>
      <c r="M1438" s="57">
        <v>0</v>
      </c>
      <c r="N1438" s="57" t="s">
        <v>2193</v>
      </c>
      <c r="O1438" s="57">
        <v>494</v>
      </c>
      <c r="P1438" s="57">
        <v>494</v>
      </c>
      <c r="Q1438" s="60"/>
      <c r="AC1438" s="2">
        <v>494</v>
      </c>
    </row>
    <row r="1439" spans="1:31" ht="23.25" customHeight="1" x14ac:dyDescent="0.15">
      <c r="A1439" s="9" t="s">
        <v>803</v>
      </c>
      <c r="B1439" s="9" t="s">
        <v>1274</v>
      </c>
      <c r="C1439" s="148" t="s">
        <v>384</v>
      </c>
      <c r="D1439" s="56" t="s">
        <v>379</v>
      </c>
      <c r="E1439" s="62" t="s">
        <v>385</v>
      </c>
      <c r="F1439" s="58" t="s">
        <v>132</v>
      </c>
      <c r="G1439" s="57">
        <v>0.1</v>
      </c>
      <c r="H1439" s="57">
        <v>494</v>
      </c>
      <c r="I1439" s="57">
        <v>49.4</v>
      </c>
      <c r="J1439" s="57">
        <v>0.1</v>
      </c>
      <c r="K1439" s="57">
        <v>0</v>
      </c>
      <c r="L1439" s="57" t="s">
        <v>2193</v>
      </c>
      <c r="M1439" s="57">
        <v>0</v>
      </c>
      <c r="N1439" s="57" t="s">
        <v>2193</v>
      </c>
      <c r="O1439" s="57">
        <v>494</v>
      </c>
      <c r="P1439" s="57">
        <v>49.4</v>
      </c>
      <c r="Q1439" s="60"/>
    </row>
    <row r="1440" spans="1:31" ht="23.25" customHeight="1" x14ac:dyDescent="0.15">
      <c r="A1440" s="9" t="s">
        <v>1658</v>
      </c>
      <c r="B1440" s="9" t="s">
        <v>1274</v>
      </c>
      <c r="C1440" s="148" t="s">
        <v>1659</v>
      </c>
      <c r="D1440" s="56" t="s">
        <v>1660</v>
      </c>
      <c r="E1440" s="62" t="s">
        <v>1661</v>
      </c>
      <c r="F1440" s="58" t="s">
        <v>616</v>
      </c>
      <c r="G1440" s="57">
        <v>1</v>
      </c>
      <c r="H1440" s="57">
        <v>9.7999999999999545</v>
      </c>
      <c r="I1440" s="57">
        <v>9.7999999999999545</v>
      </c>
      <c r="J1440" s="57">
        <v>1</v>
      </c>
      <c r="K1440" s="57"/>
      <c r="L1440" s="57" t="s">
        <v>2193</v>
      </c>
      <c r="M1440" s="57"/>
      <c r="N1440" s="57" t="s">
        <v>2193</v>
      </c>
      <c r="O1440" s="57">
        <v>9.7999999999999545</v>
      </c>
      <c r="P1440" s="57">
        <v>9.7999999999999545</v>
      </c>
      <c r="Q1440" s="60"/>
      <c r="AC1440" s="2">
        <v>9.8000000000000007</v>
      </c>
      <c r="AD1440" s="2">
        <v>543</v>
      </c>
    </row>
    <row r="1441" spans="1:31" ht="23.25" customHeight="1" x14ac:dyDescent="0.15">
      <c r="A1441" s="9" t="s">
        <v>919</v>
      </c>
      <c r="B1441" s="9" t="s">
        <v>1274</v>
      </c>
      <c r="C1441" s="148" t="s">
        <v>676</v>
      </c>
      <c r="D1441" s="56" t="s">
        <v>70</v>
      </c>
      <c r="E1441" s="62" t="s">
        <v>677</v>
      </c>
      <c r="F1441" s="58" t="s">
        <v>678</v>
      </c>
      <c r="G1441" s="57">
        <v>0.01</v>
      </c>
      <c r="H1441" s="57">
        <v>0</v>
      </c>
      <c r="I1441" s="57" t="s">
        <v>2193</v>
      </c>
      <c r="J1441" s="57">
        <v>0.01</v>
      </c>
      <c r="K1441" s="57">
        <v>268915</v>
      </c>
      <c r="L1441" s="57">
        <v>2689.1</v>
      </c>
      <c r="M1441" s="57">
        <v>0</v>
      </c>
      <c r="N1441" s="57" t="s">
        <v>2193</v>
      </c>
      <c r="O1441" s="57">
        <v>268915</v>
      </c>
      <c r="P1441" s="57">
        <v>2689.1</v>
      </c>
      <c r="Q1441" s="60"/>
      <c r="AE1441" s="2">
        <v>2689.1</v>
      </c>
    </row>
    <row r="1442" spans="1:31" ht="23.25" customHeight="1" x14ac:dyDescent="0.15">
      <c r="A1442" s="9" t="s">
        <v>1649</v>
      </c>
      <c r="B1442" s="9" t="s">
        <v>1274</v>
      </c>
      <c r="C1442" s="148" t="s">
        <v>1650</v>
      </c>
      <c r="D1442" s="56" t="s">
        <v>1651</v>
      </c>
      <c r="E1442" s="62" t="s">
        <v>1652</v>
      </c>
      <c r="F1442" s="58" t="s">
        <v>616</v>
      </c>
      <c r="G1442" s="57">
        <v>1</v>
      </c>
      <c r="H1442" s="57">
        <v>80.599999999999909</v>
      </c>
      <c r="I1442" s="57">
        <v>80.599999999999909</v>
      </c>
      <c r="J1442" s="57">
        <v>1</v>
      </c>
      <c r="K1442" s="57"/>
      <c r="L1442" s="57" t="s">
        <v>2193</v>
      </c>
      <c r="M1442" s="57"/>
      <c r="N1442" s="57" t="s">
        <v>2193</v>
      </c>
      <c r="O1442" s="57">
        <v>80.599999999999909</v>
      </c>
      <c r="P1442" s="57">
        <v>80.599999999999909</v>
      </c>
      <c r="Q1442" s="60"/>
    </row>
    <row r="1443" spans="1:31" ht="23.25" customHeight="1" x14ac:dyDescent="0.15">
      <c r="B1443" s="9" t="s">
        <v>1646</v>
      </c>
      <c r="C1443" s="148"/>
      <c r="D1443" s="56" t="s">
        <v>1647</v>
      </c>
      <c r="E1443" s="62"/>
      <c r="F1443" s="58"/>
      <c r="G1443" s="57"/>
      <c r="H1443" s="57"/>
      <c r="I1443" s="57">
        <v>633</v>
      </c>
      <c r="J1443" s="57"/>
      <c r="K1443" s="57"/>
      <c r="L1443" s="57">
        <v>2689</v>
      </c>
      <c r="M1443" s="57"/>
      <c r="N1443" s="57">
        <v>0</v>
      </c>
      <c r="O1443" s="57" t="s">
        <v>2193</v>
      </c>
      <c r="P1443" s="57">
        <v>3322</v>
      </c>
      <c r="Q1443" s="60"/>
      <c r="AC1443" s="2">
        <v>80.599999999999994</v>
      </c>
      <c r="AD1443" s="2">
        <v>2689</v>
      </c>
      <c r="AE1443" s="2">
        <v>2689</v>
      </c>
    </row>
    <row r="1444" spans="1:31" ht="23.25" customHeight="1" x14ac:dyDescent="0.15">
      <c r="C1444" s="148"/>
      <c r="D1444" s="56"/>
      <c r="E1444" s="62"/>
      <c r="F1444" s="58"/>
      <c r="G1444" s="57"/>
      <c r="H1444" s="57"/>
      <c r="I1444" s="57"/>
      <c r="J1444" s="57"/>
      <c r="K1444" s="57"/>
      <c r="L1444" s="57"/>
      <c r="M1444" s="57"/>
      <c r="N1444" s="57"/>
      <c r="O1444" s="57"/>
      <c r="P1444" s="57"/>
      <c r="Q1444" s="60"/>
    </row>
    <row r="1445" spans="1:31" ht="23.25" customHeight="1" x14ac:dyDescent="0.15">
      <c r="A1445" s="9" t="s">
        <v>1308</v>
      </c>
      <c r="B1445" s="9" t="s">
        <v>2293</v>
      </c>
      <c r="C1445" s="148" t="s">
        <v>1309</v>
      </c>
      <c r="D1445" s="56" t="s">
        <v>2360</v>
      </c>
      <c r="E1445" s="62"/>
      <c r="F1445" s="58"/>
      <c r="G1445" s="57"/>
      <c r="H1445" s="57"/>
      <c r="I1445" s="57"/>
      <c r="J1445" s="57"/>
      <c r="K1445" s="57"/>
      <c r="L1445" s="57"/>
      <c r="M1445" s="57"/>
      <c r="N1445" s="57"/>
      <c r="O1445" s="57"/>
      <c r="P1445" s="57"/>
      <c r="Q1445" s="60"/>
    </row>
    <row r="1446" spans="1:31" ht="23.25" customHeight="1" x14ac:dyDescent="0.15">
      <c r="A1446" s="9" t="s">
        <v>804</v>
      </c>
      <c r="B1446" s="9" t="s">
        <v>1277</v>
      </c>
      <c r="C1446" s="148" t="s">
        <v>386</v>
      </c>
      <c r="D1446" s="56" t="s">
        <v>387</v>
      </c>
      <c r="E1446" s="62" t="s">
        <v>388</v>
      </c>
      <c r="F1446" s="58" t="s">
        <v>132</v>
      </c>
      <c r="G1446" s="57">
        <v>1</v>
      </c>
      <c r="H1446" s="57">
        <v>921</v>
      </c>
      <c r="I1446" s="57">
        <v>921</v>
      </c>
      <c r="J1446" s="57">
        <v>1</v>
      </c>
      <c r="K1446" s="57">
        <v>0</v>
      </c>
      <c r="L1446" s="57" t="s">
        <v>2193</v>
      </c>
      <c r="M1446" s="57">
        <v>0</v>
      </c>
      <c r="N1446" s="57" t="s">
        <v>2193</v>
      </c>
      <c r="O1446" s="57">
        <v>921</v>
      </c>
      <c r="P1446" s="57">
        <v>921</v>
      </c>
      <c r="Q1446" s="60"/>
      <c r="AC1446" s="2">
        <v>921</v>
      </c>
    </row>
    <row r="1447" spans="1:31" ht="23.25" customHeight="1" x14ac:dyDescent="0.15">
      <c r="A1447" s="9" t="s">
        <v>804</v>
      </c>
      <c r="B1447" s="9" t="s">
        <v>1277</v>
      </c>
      <c r="C1447" s="148" t="s">
        <v>386</v>
      </c>
      <c r="D1447" s="56" t="s">
        <v>387</v>
      </c>
      <c r="E1447" s="62" t="s">
        <v>388</v>
      </c>
      <c r="F1447" s="58" t="s">
        <v>132</v>
      </c>
      <c r="G1447" s="57">
        <v>0.1</v>
      </c>
      <c r="H1447" s="57">
        <v>921</v>
      </c>
      <c r="I1447" s="57">
        <v>92.1</v>
      </c>
      <c r="J1447" s="57">
        <v>0.1</v>
      </c>
      <c r="K1447" s="57">
        <v>0</v>
      </c>
      <c r="L1447" s="57" t="s">
        <v>2193</v>
      </c>
      <c r="M1447" s="57">
        <v>0</v>
      </c>
      <c r="N1447" s="57" t="s">
        <v>2193</v>
      </c>
      <c r="O1447" s="57">
        <v>921</v>
      </c>
      <c r="P1447" s="57">
        <v>92.1</v>
      </c>
      <c r="Q1447" s="60"/>
    </row>
    <row r="1448" spans="1:31" ht="23.25" customHeight="1" x14ac:dyDescent="0.15">
      <c r="A1448" s="9" t="s">
        <v>1658</v>
      </c>
      <c r="B1448" s="9" t="s">
        <v>1277</v>
      </c>
      <c r="C1448" s="148" t="s">
        <v>1659</v>
      </c>
      <c r="D1448" s="56" t="s">
        <v>1660</v>
      </c>
      <c r="E1448" s="62" t="s">
        <v>1661</v>
      </c>
      <c r="F1448" s="58" t="s">
        <v>616</v>
      </c>
      <c r="G1448" s="57">
        <v>1</v>
      </c>
      <c r="H1448" s="57">
        <v>18.400000000000091</v>
      </c>
      <c r="I1448" s="57">
        <v>18.400000000000091</v>
      </c>
      <c r="J1448" s="57">
        <v>1</v>
      </c>
      <c r="K1448" s="57"/>
      <c r="L1448" s="57" t="s">
        <v>2193</v>
      </c>
      <c r="M1448" s="57"/>
      <c r="N1448" s="57" t="s">
        <v>2193</v>
      </c>
      <c r="O1448" s="57">
        <v>18.400000000000091</v>
      </c>
      <c r="P1448" s="57">
        <v>18.400000000000091</v>
      </c>
      <c r="Q1448" s="60"/>
      <c r="AC1448" s="2">
        <v>18.399999999999999</v>
      </c>
      <c r="AD1448" s="2">
        <v>1013</v>
      </c>
    </row>
    <row r="1449" spans="1:31" ht="23.25" customHeight="1" x14ac:dyDescent="0.15">
      <c r="A1449" s="9" t="s">
        <v>919</v>
      </c>
      <c r="B1449" s="9" t="s">
        <v>1277</v>
      </c>
      <c r="C1449" s="148" t="s">
        <v>676</v>
      </c>
      <c r="D1449" s="56" t="s">
        <v>70</v>
      </c>
      <c r="E1449" s="62" t="s">
        <v>677</v>
      </c>
      <c r="F1449" s="58" t="s">
        <v>678</v>
      </c>
      <c r="G1449" s="57">
        <v>8.9999999999999993E-3</v>
      </c>
      <c r="H1449" s="57">
        <v>0</v>
      </c>
      <c r="I1449" s="57" t="s">
        <v>2193</v>
      </c>
      <c r="J1449" s="57">
        <v>8.9999999999999993E-3</v>
      </c>
      <c r="K1449" s="57">
        <v>268915</v>
      </c>
      <c r="L1449" s="57">
        <v>2420.1999999999998</v>
      </c>
      <c r="M1449" s="57">
        <v>0</v>
      </c>
      <c r="N1449" s="57" t="s">
        <v>2193</v>
      </c>
      <c r="O1449" s="57">
        <v>268915</v>
      </c>
      <c r="P1449" s="57">
        <v>2420.1999999999998</v>
      </c>
      <c r="Q1449" s="60"/>
      <c r="AE1449" s="2">
        <v>2420.1999999999998</v>
      </c>
    </row>
    <row r="1450" spans="1:31" ht="23.25" customHeight="1" x14ac:dyDescent="0.15">
      <c r="A1450" s="9" t="s">
        <v>1649</v>
      </c>
      <c r="B1450" s="9" t="s">
        <v>1277</v>
      </c>
      <c r="C1450" s="148" t="s">
        <v>1650</v>
      </c>
      <c r="D1450" s="56" t="s">
        <v>1651</v>
      </c>
      <c r="E1450" s="62" t="s">
        <v>1652</v>
      </c>
      <c r="F1450" s="58" t="s">
        <v>616</v>
      </c>
      <c r="G1450" s="57">
        <v>1</v>
      </c>
      <c r="H1450" s="57">
        <v>72.599999999999909</v>
      </c>
      <c r="I1450" s="57">
        <v>72.599999999999909</v>
      </c>
      <c r="J1450" s="57">
        <v>1</v>
      </c>
      <c r="K1450" s="57"/>
      <c r="L1450" s="57" t="s">
        <v>2193</v>
      </c>
      <c r="M1450" s="57"/>
      <c r="N1450" s="57" t="s">
        <v>2193</v>
      </c>
      <c r="O1450" s="57">
        <v>72.599999999999909</v>
      </c>
      <c r="P1450" s="57">
        <v>72.599999999999909</v>
      </c>
      <c r="Q1450" s="60"/>
    </row>
    <row r="1451" spans="1:31" ht="23.25" customHeight="1" x14ac:dyDescent="0.15">
      <c r="B1451" s="9" t="s">
        <v>1646</v>
      </c>
      <c r="C1451" s="148"/>
      <c r="D1451" s="56" t="s">
        <v>1647</v>
      </c>
      <c r="E1451" s="62"/>
      <c r="F1451" s="58"/>
      <c r="G1451" s="57"/>
      <c r="H1451" s="57"/>
      <c r="I1451" s="57">
        <v>1104</v>
      </c>
      <c r="J1451" s="57"/>
      <c r="K1451" s="57"/>
      <c r="L1451" s="57">
        <v>2420</v>
      </c>
      <c r="M1451" s="57"/>
      <c r="N1451" s="57">
        <v>0</v>
      </c>
      <c r="O1451" s="57" t="s">
        <v>2193</v>
      </c>
      <c r="P1451" s="57">
        <v>3524</v>
      </c>
      <c r="Q1451" s="60"/>
      <c r="AC1451" s="2">
        <v>72.599999999999994</v>
      </c>
      <c r="AD1451" s="2">
        <v>2420</v>
      </c>
      <c r="AE1451" s="2">
        <v>2420</v>
      </c>
    </row>
    <row r="1452" spans="1:31" ht="23.25" customHeight="1" x14ac:dyDescent="0.15">
      <c r="C1452" s="148"/>
      <c r="D1452" s="56"/>
      <c r="E1452" s="62"/>
      <c r="F1452" s="58"/>
      <c r="G1452" s="57"/>
      <c r="H1452" s="57"/>
      <c r="I1452" s="57"/>
      <c r="J1452" s="57"/>
      <c r="K1452" s="57"/>
      <c r="L1452" s="57"/>
      <c r="M1452" s="57"/>
      <c r="N1452" s="57"/>
      <c r="O1452" s="57"/>
      <c r="P1452" s="57"/>
      <c r="Q1452" s="60"/>
    </row>
    <row r="1453" spans="1:31" ht="23.25" customHeight="1" x14ac:dyDescent="0.15">
      <c r="A1453" s="9" t="s">
        <v>1311</v>
      </c>
      <c r="B1453" s="9" t="s">
        <v>2293</v>
      </c>
      <c r="C1453" s="148" t="s">
        <v>1312</v>
      </c>
      <c r="D1453" s="56" t="s">
        <v>2361</v>
      </c>
      <c r="E1453" s="62"/>
      <c r="F1453" s="58"/>
      <c r="G1453" s="57"/>
      <c r="H1453" s="57"/>
      <c r="I1453" s="57"/>
      <c r="J1453" s="57"/>
      <c r="K1453" s="57"/>
      <c r="L1453" s="57"/>
      <c r="M1453" s="57"/>
      <c r="N1453" s="57"/>
      <c r="O1453" s="57"/>
      <c r="P1453" s="57"/>
      <c r="Q1453" s="60"/>
    </row>
    <row r="1454" spans="1:31" ht="23.25" customHeight="1" x14ac:dyDescent="0.15">
      <c r="A1454" s="9" t="s">
        <v>806</v>
      </c>
      <c r="B1454" s="9" t="s">
        <v>1280</v>
      </c>
      <c r="C1454" s="148" t="s">
        <v>393</v>
      </c>
      <c r="D1454" s="56" t="s">
        <v>387</v>
      </c>
      <c r="E1454" s="62" t="s">
        <v>394</v>
      </c>
      <c r="F1454" s="58" t="s">
        <v>132</v>
      </c>
      <c r="G1454" s="57">
        <v>1</v>
      </c>
      <c r="H1454" s="57">
        <v>1895</v>
      </c>
      <c r="I1454" s="57">
        <v>1895</v>
      </c>
      <c r="J1454" s="57">
        <v>1</v>
      </c>
      <c r="K1454" s="57">
        <v>0</v>
      </c>
      <c r="L1454" s="57" t="s">
        <v>2193</v>
      </c>
      <c r="M1454" s="57">
        <v>0</v>
      </c>
      <c r="N1454" s="57" t="s">
        <v>2193</v>
      </c>
      <c r="O1454" s="57">
        <v>1895</v>
      </c>
      <c r="P1454" s="57">
        <v>1895</v>
      </c>
      <c r="Q1454" s="60"/>
      <c r="AC1454" s="2">
        <v>1895</v>
      </c>
    </row>
    <row r="1455" spans="1:31" ht="23.25" customHeight="1" x14ac:dyDescent="0.15">
      <c r="A1455" s="9" t="s">
        <v>806</v>
      </c>
      <c r="B1455" s="9" t="s">
        <v>1280</v>
      </c>
      <c r="C1455" s="148" t="s">
        <v>393</v>
      </c>
      <c r="D1455" s="56" t="s">
        <v>387</v>
      </c>
      <c r="E1455" s="62" t="s">
        <v>394</v>
      </c>
      <c r="F1455" s="58" t="s">
        <v>132</v>
      </c>
      <c r="G1455" s="57">
        <v>0.1</v>
      </c>
      <c r="H1455" s="57">
        <v>1895</v>
      </c>
      <c r="I1455" s="57">
        <v>189.5</v>
      </c>
      <c r="J1455" s="57">
        <v>0.1</v>
      </c>
      <c r="K1455" s="57">
        <v>0</v>
      </c>
      <c r="L1455" s="57" t="s">
        <v>2193</v>
      </c>
      <c r="M1455" s="57">
        <v>0</v>
      </c>
      <c r="N1455" s="57" t="s">
        <v>2193</v>
      </c>
      <c r="O1455" s="57">
        <v>1895</v>
      </c>
      <c r="P1455" s="57">
        <v>189.5</v>
      </c>
      <c r="Q1455" s="60"/>
    </row>
    <row r="1456" spans="1:31" ht="23.25" customHeight="1" x14ac:dyDescent="0.15">
      <c r="A1456" s="9" t="s">
        <v>1658</v>
      </c>
      <c r="B1456" s="9" t="s">
        <v>1280</v>
      </c>
      <c r="C1456" s="148" t="s">
        <v>1659</v>
      </c>
      <c r="D1456" s="56" t="s">
        <v>1660</v>
      </c>
      <c r="E1456" s="62" t="s">
        <v>1661</v>
      </c>
      <c r="F1456" s="58" t="s">
        <v>616</v>
      </c>
      <c r="G1456" s="57">
        <v>1</v>
      </c>
      <c r="H1456" s="57">
        <v>37.900000000000091</v>
      </c>
      <c r="I1456" s="57">
        <v>37.900000000000091</v>
      </c>
      <c r="J1456" s="57">
        <v>1</v>
      </c>
      <c r="K1456" s="57"/>
      <c r="L1456" s="57" t="s">
        <v>2193</v>
      </c>
      <c r="M1456" s="57"/>
      <c r="N1456" s="57" t="s">
        <v>2193</v>
      </c>
      <c r="O1456" s="57">
        <v>37.900000000000091</v>
      </c>
      <c r="P1456" s="57">
        <v>37.900000000000091</v>
      </c>
      <c r="Q1456" s="60"/>
      <c r="AC1456" s="2">
        <v>37.9</v>
      </c>
      <c r="AD1456" s="2">
        <v>2084</v>
      </c>
    </row>
    <row r="1457" spans="1:31" ht="23.25" customHeight="1" x14ac:dyDescent="0.15">
      <c r="A1457" s="9" t="s">
        <v>919</v>
      </c>
      <c r="B1457" s="9" t="s">
        <v>1280</v>
      </c>
      <c r="C1457" s="148" t="s">
        <v>676</v>
      </c>
      <c r="D1457" s="56" t="s">
        <v>70</v>
      </c>
      <c r="E1457" s="62" t="s">
        <v>677</v>
      </c>
      <c r="F1457" s="58" t="s">
        <v>678</v>
      </c>
      <c r="G1457" s="57">
        <v>8.9999999999999993E-3</v>
      </c>
      <c r="H1457" s="57">
        <v>0</v>
      </c>
      <c r="I1457" s="57" t="s">
        <v>2193</v>
      </c>
      <c r="J1457" s="57">
        <v>8.9999999999999993E-3</v>
      </c>
      <c r="K1457" s="57">
        <v>268915</v>
      </c>
      <c r="L1457" s="57">
        <v>2420.1999999999998</v>
      </c>
      <c r="M1457" s="57">
        <v>0</v>
      </c>
      <c r="N1457" s="57" t="s">
        <v>2193</v>
      </c>
      <c r="O1457" s="57">
        <v>268915</v>
      </c>
      <c r="P1457" s="57">
        <v>2420.1999999999998</v>
      </c>
      <c r="Q1457" s="60"/>
      <c r="AE1457" s="2">
        <v>2420.1999999999998</v>
      </c>
    </row>
    <row r="1458" spans="1:31" ht="23.25" customHeight="1" x14ac:dyDescent="0.15">
      <c r="A1458" s="9" t="s">
        <v>1649</v>
      </c>
      <c r="B1458" s="9" t="s">
        <v>1280</v>
      </c>
      <c r="C1458" s="148" t="s">
        <v>1650</v>
      </c>
      <c r="D1458" s="56" t="s">
        <v>1651</v>
      </c>
      <c r="E1458" s="62" t="s">
        <v>1652</v>
      </c>
      <c r="F1458" s="58" t="s">
        <v>616</v>
      </c>
      <c r="G1458" s="57">
        <v>1</v>
      </c>
      <c r="H1458" s="57">
        <v>72.599999999999909</v>
      </c>
      <c r="I1458" s="57">
        <v>72.599999999999909</v>
      </c>
      <c r="J1458" s="57">
        <v>1</v>
      </c>
      <c r="K1458" s="57"/>
      <c r="L1458" s="57" t="s">
        <v>2193</v>
      </c>
      <c r="M1458" s="57"/>
      <c r="N1458" s="57" t="s">
        <v>2193</v>
      </c>
      <c r="O1458" s="57">
        <v>72.599999999999909</v>
      </c>
      <c r="P1458" s="57">
        <v>72.599999999999909</v>
      </c>
      <c r="Q1458" s="60"/>
    </row>
    <row r="1459" spans="1:31" ht="23.25" customHeight="1" x14ac:dyDescent="0.15">
      <c r="B1459" s="9" t="s">
        <v>1646</v>
      </c>
      <c r="C1459" s="148"/>
      <c r="D1459" s="56" t="s">
        <v>1647</v>
      </c>
      <c r="E1459" s="62"/>
      <c r="F1459" s="58"/>
      <c r="G1459" s="57"/>
      <c r="H1459" s="57"/>
      <c r="I1459" s="57">
        <v>2195</v>
      </c>
      <c r="J1459" s="57"/>
      <c r="K1459" s="57"/>
      <c r="L1459" s="57">
        <v>2420</v>
      </c>
      <c r="M1459" s="57"/>
      <c r="N1459" s="57">
        <v>0</v>
      </c>
      <c r="O1459" s="57" t="s">
        <v>2193</v>
      </c>
      <c r="P1459" s="57">
        <v>4615</v>
      </c>
      <c r="Q1459" s="60"/>
      <c r="AC1459" s="2">
        <v>72.599999999999994</v>
      </c>
      <c r="AD1459" s="2">
        <v>2420</v>
      </c>
      <c r="AE1459" s="2">
        <v>2420</v>
      </c>
    </row>
    <row r="1460" spans="1:31" ht="23.25" customHeight="1" x14ac:dyDescent="0.15">
      <c r="C1460" s="148"/>
      <c r="D1460" s="56"/>
      <c r="E1460" s="62"/>
      <c r="F1460" s="58"/>
      <c r="G1460" s="57"/>
      <c r="H1460" s="57"/>
      <c r="I1460" s="57"/>
      <c r="J1460" s="57"/>
      <c r="K1460" s="57"/>
      <c r="L1460" s="57"/>
      <c r="M1460" s="57"/>
      <c r="N1460" s="57"/>
      <c r="O1460" s="57"/>
      <c r="P1460" s="57"/>
      <c r="Q1460" s="60"/>
    </row>
    <row r="1461" spans="1:31" ht="23.25" customHeight="1" x14ac:dyDescent="0.15">
      <c r="A1461" s="9" t="s">
        <v>1314</v>
      </c>
      <c r="B1461" s="9" t="s">
        <v>2293</v>
      </c>
      <c r="C1461" s="148" t="s">
        <v>1315</v>
      </c>
      <c r="D1461" s="56" t="s">
        <v>2362</v>
      </c>
      <c r="E1461" s="62"/>
      <c r="F1461" s="58"/>
      <c r="G1461" s="57"/>
      <c r="H1461" s="57"/>
      <c r="I1461" s="57"/>
      <c r="J1461" s="57"/>
      <c r="K1461" s="57"/>
      <c r="L1461" s="57"/>
      <c r="M1461" s="57"/>
      <c r="N1461" s="57"/>
      <c r="O1461" s="57"/>
      <c r="P1461" s="57"/>
      <c r="Q1461" s="60"/>
    </row>
    <row r="1462" spans="1:31" ht="23.25" customHeight="1" x14ac:dyDescent="0.15">
      <c r="A1462" s="9" t="s">
        <v>807</v>
      </c>
      <c r="B1462" s="9" t="s">
        <v>1283</v>
      </c>
      <c r="C1462" s="148" t="s">
        <v>395</v>
      </c>
      <c r="D1462" s="56" t="s">
        <v>387</v>
      </c>
      <c r="E1462" s="62" t="s">
        <v>396</v>
      </c>
      <c r="F1462" s="58" t="s">
        <v>132</v>
      </c>
      <c r="G1462" s="57">
        <v>1</v>
      </c>
      <c r="H1462" s="57">
        <v>2397</v>
      </c>
      <c r="I1462" s="57">
        <v>2397</v>
      </c>
      <c r="J1462" s="57">
        <v>1</v>
      </c>
      <c r="K1462" s="57">
        <v>0</v>
      </c>
      <c r="L1462" s="57" t="s">
        <v>2193</v>
      </c>
      <c r="M1462" s="57">
        <v>0</v>
      </c>
      <c r="N1462" s="57" t="s">
        <v>2193</v>
      </c>
      <c r="O1462" s="57">
        <v>2397</v>
      </c>
      <c r="P1462" s="57">
        <v>2397</v>
      </c>
      <c r="Q1462" s="60"/>
      <c r="AC1462" s="2">
        <v>2397</v>
      </c>
    </row>
    <row r="1463" spans="1:31" ht="23.25" customHeight="1" x14ac:dyDescent="0.15">
      <c r="A1463" s="9" t="s">
        <v>807</v>
      </c>
      <c r="B1463" s="9" t="s">
        <v>1283</v>
      </c>
      <c r="C1463" s="148" t="s">
        <v>395</v>
      </c>
      <c r="D1463" s="56" t="s">
        <v>387</v>
      </c>
      <c r="E1463" s="62" t="s">
        <v>396</v>
      </c>
      <c r="F1463" s="58" t="s">
        <v>132</v>
      </c>
      <c r="G1463" s="57">
        <v>0.1</v>
      </c>
      <c r="H1463" s="57">
        <v>2397</v>
      </c>
      <c r="I1463" s="57">
        <v>239.7</v>
      </c>
      <c r="J1463" s="57">
        <v>0.1</v>
      </c>
      <c r="K1463" s="57">
        <v>0</v>
      </c>
      <c r="L1463" s="57" t="s">
        <v>2193</v>
      </c>
      <c r="M1463" s="57">
        <v>0</v>
      </c>
      <c r="N1463" s="57" t="s">
        <v>2193</v>
      </c>
      <c r="O1463" s="57">
        <v>2397</v>
      </c>
      <c r="P1463" s="57">
        <v>239.7</v>
      </c>
      <c r="Q1463" s="60"/>
    </row>
    <row r="1464" spans="1:31" ht="23.25" customHeight="1" x14ac:dyDescent="0.15">
      <c r="A1464" s="9" t="s">
        <v>1658</v>
      </c>
      <c r="B1464" s="9" t="s">
        <v>1283</v>
      </c>
      <c r="C1464" s="148" t="s">
        <v>1659</v>
      </c>
      <c r="D1464" s="56" t="s">
        <v>1660</v>
      </c>
      <c r="E1464" s="62" t="s">
        <v>1661</v>
      </c>
      <c r="F1464" s="58" t="s">
        <v>616</v>
      </c>
      <c r="G1464" s="57">
        <v>1</v>
      </c>
      <c r="H1464" s="57">
        <v>47.900000000000091</v>
      </c>
      <c r="I1464" s="57">
        <v>47.900000000000091</v>
      </c>
      <c r="J1464" s="57">
        <v>1</v>
      </c>
      <c r="K1464" s="57"/>
      <c r="L1464" s="57" t="s">
        <v>2193</v>
      </c>
      <c r="M1464" s="57"/>
      <c r="N1464" s="57" t="s">
        <v>2193</v>
      </c>
      <c r="O1464" s="57">
        <v>47.900000000000091</v>
      </c>
      <c r="P1464" s="57">
        <v>47.900000000000091</v>
      </c>
      <c r="Q1464" s="60"/>
      <c r="AC1464" s="2">
        <v>47.9</v>
      </c>
      <c r="AD1464" s="2">
        <v>2636</v>
      </c>
    </row>
    <row r="1465" spans="1:31" ht="23.25" customHeight="1" x14ac:dyDescent="0.15">
      <c r="A1465" s="9" t="s">
        <v>919</v>
      </c>
      <c r="B1465" s="9" t="s">
        <v>1283</v>
      </c>
      <c r="C1465" s="148" t="s">
        <v>676</v>
      </c>
      <c r="D1465" s="56" t="s">
        <v>70</v>
      </c>
      <c r="E1465" s="62" t="s">
        <v>677</v>
      </c>
      <c r="F1465" s="58" t="s">
        <v>678</v>
      </c>
      <c r="G1465" s="57">
        <v>1.0500000000000001E-2</v>
      </c>
      <c r="H1465" s="57">
        <v>0</v>
      </c>
      <c r="I1465" s="57" t="s">
        <v>2193</v>
      </c>
      <c r="J1465" s="57">
        <v>1.0500000000000001E-2</v>
      </c>
      <c r="K1465" s="57">
        <v>268915</v>
      </c>
      <c r="L1465" s="57">
        <v>2823.6</v>
      </c>
      <c r="M1465" s="57">
        <v>0</v>
      </c>
      <c r="N1465" s="57" t="s">
        <v>2193</v>
      </c>
      <c r="O1465" s="57">
        <v>268915</v>
      </c>
      <c r="P1465" s="57">
        <v>2823.6</v>
      </c>
      <c r="Q1465" s="60"/>
      <c r="AE1465" s="2">
        <v>2823.6</v>
      </c>
    </row>
    <row r="1466" spans="1:31" ht="23.25" customHeight="1" x14ac:dyDescent="0.15">
      <c r="A1466" s="9" t="s">
        <v>1649</v>
      </c>
      <c r="B1466" s="9" t="s">
        <v>1283</v>
      </c>
      <c r="C1466" s="148" t="s">
        <v>1650</v>
      </c>
      <c r="D1466" s="56" t="s">
        <v>1651</v>
      </c>
      <c r="E1466" s="62" t="s">
        <v>1652</v>
      </c>
      <c r="F1466" s="58" t="s">
        <v>616</v>
      </c>
      <c r="G1466" s="57">
        <v>1</v>
      </c>
      <c r="H1466" s="57">
        <v>84.599999999999909</v>
      </c>
      <c r="I1466" s="57">
        <v>84.599999999999909</v>
      </c>
      <c r="J1466" s="57">
        <v>1</v>
      </c>
      <c r="K1466" s="57"/>
      <c r="L1466" s="57" t="s">
        <v>2193</v>
      </c>
      <c r="M1466" s="57"/>
      <c r="N1466" s="57" t="s">
        <v>2193</v>
      </c>
      <c r="O1466" s="57">
        <v>84.599999999999909</v>
      </c>
      <c r="P1466" s="57">
        <v>84.599999999999909</v>
      </c>
      <c r="Q1466" s="60"/>
    </row>
    <row r="1467" spans="1:31" ht="23.25" customHeight="1" x14ac:dyDescent="0.15">
      <c r="B1467" s="9" t="s">
        <v>1646</v>
      </c>
      <c r="C1467" s="148"/>
      <c r="D1467" s="56" t="s">
        <v>1647</v>
      </c>
      <c r="E1467" s="62"/>
      <c r="F1467" s="58"/>
      <c r="G1467" s="57"/>
      <c r="H1467" s="57"/>
      <c r="I1467" s="57">
        <v>2769</v>
      </c>
      <c r="J1467" s="57"/>
      <c r="K1467" s="57"/>
      <c r="L1467" s="57">
        <v>2823</v>
      </c>
      <c r="M1467" s="57"/>
      <c r="N1467" s="57">
        <v>0</v>
      </c>
      <c r="O1467" s="57" t="s">
        <v>2193</v>
      </c>
      <c r="P1467" s="57">
        <v>5592</v>
      </c>
      <c r="Q1467" s="60"/>
      <c r="AC1467" s="2">
        <v>84.6</v>
      </c>
      <c r="AD1467" s="2">
        <v>2823</v>
      </c>
      <c r="AE1467" s="2">
        <v>2823</v>
      </c>
    </row>
    <row r="1468" spans="1:31" ht="23.25" customHeight="1" x14ac:dyDescent="0.15">
      <c r="C1468" s="148"/>
      <c r="D1468" s="56"/>
      <c r="E1468" s="62"/>
      <c r="F1468" s="58"/>
      <c r="G1468" s="57"/>
      <c r="H1468" s="57"/>
      <c r="I1468" s="57"/>
      <c r="J1468" s="57"/>
      <c r="K1468" s="57"/>
      <c r="L1468" s="57"/>
      <c r="M1468" s="57"/>
      <c r="N1468" s="57"/>
      <c r="O1468" s="57"/>
      <c r="P1468" s="57"/>
      <c r="Q1468" s="60"/>
    </row>
    <row r="1469" spans="1:31" ht="23.25" customHeight="1" x14ac:dyDescent="0.15">
      <c r="A1469" s="9" t="s">
        <v>1317</v>
      </c>
      <c r="B1469" s="9" t="s">
        <v>2293</v>
      </c>
      <c r="C1469" s="148" t="s">
        <v>1318</v>
      </c>
      <c r="D1469" s="56" t="s">
        <v>2363</v>
      </c>
      <c r="E1469" s="62"/>
      <c r="F1469" s="58"/>
      <c r="G1469" s="57"/>
      <c r="H1469" s="57"/>
      <c r="I1469" s="57"/>
      <c r="J1469" s="57"/>
      <c r="K1469" s="57"/>
      <c r="L1469" s="57"/>
      <c r="M1469" s="57"/>
      <c r="N1469" s="57"/>
      <c r="O1469" s="57"/>
      <c r="P1469" s="57"/>
      <c r="Q1469" s="60"/>
    </row>
    <row r="1470" spans="1:31" ht="23.25" customHeight="1" x14ac:dyDescent="0.15">
      <c r="A1470" s="9" t="s">
        <v>808</v>
      </c>
      <c r="B1470" s="9" t="s">
        <v>1286</v>
      </c>
      <c r="C1470" s="148" t="s">
        <v>397</v>
      </c>
      <c r="D1470" s="56" t="s">
        <v>387</v>
      </c>
      <c r="E1470" s="62" t="s">
        <v>398</v>
      </c>
      <c r="F1470" s="58" t="s">
        <v>132</v>
      </c>
      <c r="G1470" s="57">
        <v>1</v>
      </c>
      <c r="H1470" s="57">
        <v>7178</v>
      </c>
      <c r="I1470" s="57">
        <v>7178</v>
      </c>
      <c r="J1470" s="57">
        <v>1</v>
      </c>
      <c r="K1470" s="57">
        <v>0</v>
      </c>
      <c r="L1470" s="57" t="s">
        <v>2193</v>
      </c>
      <c r="M1470" s="57">
        <v>0</v>
      </c>
      <c r="N1470" s="57" t="s">
        <v>2193</v>
      </c>
      <c r="O1470" s="57">
        <v>7178</v>
      </c>
      <c r="P1470" s="57">
        <v>7178</v>
      </c>
      <c r="Q1470" s="60"/>
      <c r="AC1470" s="2">
        <v>7178</v>
      </c>
    </row>
    <row r="1471" spans="1:31" ht="23.25" customHeight="1" x14ac:dyDescent="0.15">
      <c r="A1471" s="9" t="s">
        <v>808</v>
      </c>
      <c r="B1471" s="9" t="s">
        <v>1286</v>
      </c>
      <c r="C1471" s="148" t="s">
        <v>397</v>
      </c>
      <c r="D1471" s="56" t="s">
        <v>387</v>
      </c>
      <c r="E1471" s="62" t="s">
        <v>398</v>
      </c>
      <c r="F1471" s="58" t="s">
        <v>132</v>
      </c>
      <c r="G1471" s="57">
        <v>0.1</v>
      </c>
      <c r="H1471" s="57">
        <v>7178</v>
      </c>
      <c r="I1471" s="57">
        <v>717.8</v>
      </c>
      <c r="J1471" s="57">
        <v>0.1</v>
      </c>
      <c r="K1471" s="57">
        <v>0</v>
      </c>
      <c r="L1471" s="57" t="s">
        <v>2193</v>
      </c>
      <c r="M1471" s="57">
        <v>0</v>
      </c>
      <c r="N1471" s="57" t="s">
        <v>2193</v>
      </c>
      <c r="O1471" s="57">
        <v>7178</v>
      </c>
      <c r="P1471" s="57">
        <v>717.8</v>
      </c>
      <c r="Q1471" s="60"/>
    </row>
    <row r="1472" spans="1:31" ht="23.25" customHeight="1" x14ac:dyDescent="0.15">
      <c r="A1472" s="9" t="s">
        <v>1658</v>
      </c>
      <c r="B1472" s="9" t="s">
        <v>1286</v>
      </c>
      <c r="C1472" s="148" t="s">
        <v>1659</v>
      </c>
      <c r="D1472" s="56" t="s">
        <v>1660</v>
      </c>
      <c r="E1472" s="62" t="s">
        <v>1661</v>
      </c>
      <c r="F1472" s="58" t="s">
        <v>616</v>
      </c>
      <c r="G1472" s="57">
        <v>1</v>
      </c>
      <c r="H1472" s="57">
        <v>143.5</v>
      </c>
      <c r="I1472" s="57">
        <v>143.5</v>
      </c>
      <c r="J1472" s="57">
        <v>1</v>
      </c>
      <c r="K1472" s="57"/>
      <c r="L1472" s="57" t="s">
        <v>2193</v>
      </c>
      <c r="M1472" s="57"/>
      <c r="N1472" s="57" t="s">
        <v>2193</v>
      </c>
      <c r="O1472" s="57">
        <v>143.5</v>
      </c>
      <c r="P1472" s="57">
        <v>143.5</v>
      </c>
      <c r="Q1472" s="60"/>
      <c r="AC1472" s="2">
        <v>143.5</v>
      </c>
      <c r="AD1472" s="2">
        <v>7895</v>
      </c>
    </row>
    <row r="1473" spans="1:31" ht="23.25" customHeight="1" x14ac:dyDescent="0.15">
      <c r="A1473" s="9" t="s">
        <v>919</v>
      </c>
      <c r="B1473" s="9" t="s">
        <v>1286</v>
      </c>
      <c r="C1473" s="148" t="s">
        <v>676</v>
      </c>
      <c r="D1473" s="56" t="s">
        <v>70</v>
      </c>
      <c r="E1473" s="62" t="s">
        <v>677</v>
      </c>
      <c r="F1473" s="58" t="s">
        <v>678</v>
      </c>
      <c r="G1473" s="57">
        <v>1.2E-2</v>
      </c>
      <c r="H1473" s="57">
        <v>0</v>
      </c>
      <c r="I1473" s="57" t="s">
        <v>2193</v>
      </c>
      <c r="J1473" s="57">
        <v>1.2E-2</v>
      </c>
      <c r="K1473" s="57">
        <v>268915</v>
      </c>
      <c r="L1473" s="57">
        <v>3226.9</v>
      </c>
      <c r="M1473" s="57">
        <v>0</v>
      </c>
      <c r="N1473" s="57" t="s">
        <v>2193</v>
      </c>
      <c r="O1473" s="57">
        <v>268915</v>
      </c>
      <c r="P1473" s="57">
        <v>3226.9</v>
      </c>
      <c r="Q1473" s="60"/>
      <c r="AE1473" s="2">
        <v>3226.9</v>
      </c>
    </row>
    <row r="1474" spans="1:31" ht="23.25" customHeight="1" x14ac:dyDescent="0.15">
      <c r="A1474" s="9" t="s">
        <v>1649</v>
      </c>
      <c r="B1474" s="9" t="s">
        <v>1286</v>
      </c>
      <c r="C1474" s="148" t="s">
        <v>1650</v>
      </c>
      <c r="D1474" s="56" t="s">
        <v>1651</v>
      </c>
      <c r="E1474" s="62" t="s">
        <v>1652</v>
      </c>
      <c r="F1474" s="58" t="s">
        <v>616</v>
      </c>
      <c r="G1474" s="57">
        <v>1</v>
      </c>
      <c r="H1474" s="57">
        <v>96.699999999999818</v>
      </c>
      <c r="I1474" s="57">
        <v>96.699999999999818</v>
      </c>
      <c r="J1474" s="57">
        <v>1</v>
      </c>
      <c r="K1474" s="57"/>
      <c r="L1474" s="57" t="s">
        <v>2193</v>
      </c>
      <c r="M1474" s="57"/>
      <c r="N1474" s="57" t="s">
        <v>2193</v>
      </c>
      <c r="O1474" s="57">
        <v>96.699999999999818</v>
      </c>
      <c r="P1474" s="57">
        <v>96.699999999999818</v>
      </c>
      <c r="Q1474" s="60"/>
    </row>
    <row r="1475" spans="1:31" ht="23.25" customHeight="1" x14ac:dyDescent="0.15">
      <c r="B1475" s="9" t="s">
        <v>1646</v>
      </c>
      <c r="C1475" s="148"/>
      <c r="D1475" s="56" t="s">
        <v>1647</v>
      </c>
      <c r="E1475" s="62"/>
      <c r="F1475" s="58"/>
      <c r="G1475" s="57"/>
      <c r="H1475" s="57"/>
      <c r="I1475" s="57">
        <v>8136</v>
      </c>
      <c r="J1475" s="57"/>
      <c r="K1475" s="57"/>
      <c r="L1475" s="57">
        <v>3226</v>
      </c>
      <c r="M1475" s="57"/>
      <c r="N1475" s="57">
        <v>0</v>
      </c>
      <c r="O1475" s="57" t="s">
        <v>2193</v>
      </c>
      <c r="P1475" s="57">
        <v>11362</v>
      </c>
      <c r="Q1475" s="60"/>
      <c r="AC1475" s="2">
        <v>96.7</v>
      </c>
      <c r="AD1475" s="2">
        <v>3226</v>
      </c>
      <c r="AE1475" s="2">
        <v>3226</v>
      </c>
    </row>
    <row r="1476" spans="1:31" ht="23.25" customHeight="1" x14ac:dyDescent="0.15">
      <c r="C1476" s="148"/>
      <c r="D1476" s="56"/>
      <c r="E1476" s="62"/>
      <c r="F1476" s="58"/>
      <c r="G1476" s="57"/>
      <c r="H1476" s="57"/>
      <c r="I1476" s="57"/>
      <c r="J1476" s="57"/>
      <c r="K1476" s="57"/>
      <c r="L1476" s="57"/>
      <c r="M1476" s="57"/>
      <c r="N1476" s="57"/>
      <c r="O1476" s="57"/>
      <c r="P1476" s="57"/>
      <c r="Q1476" s="60"/>
    </row>
    <row r="1477" spans="1:31" ht="23.25" customHeight="1" x14ac:dyDescent="0.15">
      <c r="A1477" s="9" t="s">
        <v>1320</v>
      </c>
      <c r="B1477" s="9" t="s">
        <v>2293</v>
      </c>
      <c r="C1477" s="148" t="s">
        <v>1321</v>
      </c>
      <c r="D1477" s="56" t="s">
        <v>2364</v>
      </c>
      <c r="E1477" s="62"/>
      <c r="F1477" s="58"/>
      <c r="G1477" s="57"/>
      <c r="H1477" s="57"/>
      <c r="I1477" s="57"/>
      <c r="J1477" s="57"/>
      <c r="K1477" s="57"/>
      <c r="L1477" s="57"/>
      <c r="M1477" s="57"/>
      <c r="N1477" s="57"/>
      <c r="O1477" s="57"/>
      <c r="P1477" s="57"/>
      <c r="Q1477" s="60"/>
    </row>
    <row r="1478" spans="1:31" ht="23.25" customHeight="1" x14ac:dyDescent="0.15">
      <c r="A1478" s="9" t="s">
        <v>811</v>
      </c>
      <c r="B1478" s="9" t="s">
        <v>1289</v>
      </c>
      <c r="C1478" s="148" t="s">
        <v>403</v>
      </c>
      <c r="D1478" s="56" t="s">
        <v>404</v>
      </c>
      <c r="E1478" s="62" t="s">
        <v>405</v>
      </c>
      <c r="F1478" s="58" t="s">
        <v>132</v>
      </c>
      <c r="G1478" s="57">
        <v>1</v>
      </c>
      <c r="H1478" s="57">
        <v>9810</v>
      </c>
      <c r="I1478" s="57">
        <v>9810</v>
      </c>
      <c r="J1478" s="57">
        <v>1</v>
      </c>
      <c r="K1478" s="57">
        <v>0</v>
      </c>
      <c r="L1478" s="57" t="s">
        <v>2193</v>
      </c>
      <c r="M1478" s="57">
        <v>0</v>
      </c>
      <c r="N1478" s="57" t="s">
        <v>2193</v>
      </c>
      <c r="O1478" s="57">
        <v>9810</v>
      </c>
      <c r="P1478" s="57">
        <v>9810</v>
      </c>
      <c r="Q1478" s="60"/>
      <c r="AC1478" s="2">
        <v>9810</v>
      </c>
    </row>
    <row r="1479" spans="1:31" ht="23.25" customHeight="1" x14ac:dyDescent="0.15">
      <c r="A1479" s="9" t="s">
        <v>811</v>
      </c>
      <c r="B1479" s="9" t="s">
        <v>1289</v>
      </c>
      <c r="C1479" s="148" t="s">
        <v>403</v>
      </c>
      <c r="D1479" s="56" t="s">
        <v>404</v>
      </c>
      <c r="E1479" s="62" t="s">
        <v>405</v>
      </c>
      <c r="F1479" s="58" t="s">
        <v>132</v>
      </c>
      <c r="G1479" s="57">
        <v>0.1</v>
      </c>
      <c r="H1479" s="57">
        <v>9810</v>
      </c>
      <c r="I1479" s="57">
        <v>981</v>
      </c>
      <c r="J1479" s="57">
        <v>0.1</v>
      </c>
      <c r="K1479" s="57">
        <v>0</v>
      </c>
      <c r="L1479" s="57" t="s">
        <v>2193</v>
      </c>
      <c r="M1479" s="57">
        <v>0</v>
      </c>
      <c r="N1479" s="57" t="s">
        <v>2193</v>
      </c>
      <c r="O1479" s="57">
        <v>9810</v>
      </c>
      <c r="P1479" s="57">
        <v>981</v>
      </c>
      <c r="Q1479" s="60"/>
    </row>
    <row r="1480" spans="1:31" ht="23.25" customHeight="1" x14ac:dyDescent="0.15">
      <c r="A1480" s="9" t="s">
        <v>1658</v>
      </c>
      <c r="B1480" s="9" t="s">
        <v>1289</v>
      </c>
      <c r="C1480" s="148" t="s">
        <v>1659</v>
      </c>
      <c r="D1480" s="56" t="s">
        <v>1660</v>
      </c>
      <c r="E1480" s="62" t="s">
        <v>1661</v>
      </c>
      <c r="F1480" s="58" t="s">
        <v>616</v>
      </c>
      <c r="G1480" s="57">
        <v>1</v>
      </c>
      <c r="H1480" s="57">
        <v>196.20000000000073</v>
      </c>
      <c r="I1480" s="57">
        <v>196.20000000000073</v>
      </c>
      <c r="J1480" s="57">
        <v>1</v>
      </c>
      <c r="K1480" s="57"/>
      <c r="L1480" s="57" t="s">
        <v>2193</v>
      </c>
      <c r="M1480" s="57"/>
      <c r="N1480" s="57" t="s">
        <v>2193</v>
      </c>
      <c r="O1480" s="57">
        <v>196.20000000000073</v>
      </c>
      <c r="P1480" s="57">
        <v>196.20000000000073</v>
      </c>
      <c r="Q1480" s="60"/>
      <c r="AC1480" s="2">
        <v>196.2</v>
      </c>
      <c r="AD1480" s="2">
        <v>10791</v>
      </c>
    </row>
    <row r="1481" spans="1:31" ht="23.25" customHeight="1" x14ac:dyDescent="0.15">
      <c r="A1481" s="9" t="s">
        <v>919</v>
      </c>
      <c r="B1481" s="9" t="s">
        <v>1289</v>
      </c>
      <c r="C1481" s="148" t="s">
        <v>676</v>
      </c>
      <c r="D1481" s="56" t="s">
        <v>70</v>
      </c>
      <c r="E1481" s="62" t="s">
        <v>677</v>
      </c>
      <c r="F1481" s="58" t="s">
        <v>678</v>
      </c>
      <c r="G1481" s="57">
        <v>8.0000000000000002E-3</v>
      </c>
      <c r="H1481" s="57">
        <v>0</v>
      </c>
      <c r="I1481" s="57" t="s">
        <v>2193</v>
      </c>
      <c r="J1481" s="57">
        <v>8.0000000000000002E-3</v>
      </c>
      <c r="K1481" s="57">
        <v>268915</v>
      </c>
      <c r="L1481" s="57">
        <v>2151.3000000000002</v>
      </c>
      <c r="M1481" s="57">
        <v>0</v>
      </c>
      <c r="N1481" s="57" t="s">
        <v>2193</v>
      </c>
      <c r="O1481" s="57">
        <v>268915</v>
      </c>
      <c r="P1481" s="57">
        <v>2151.3000000000002</v>
      </c>
      <c r="Q1481" s="60"/>
      <c r="AE1481" s="2">
        <v>2151.3000000000002</v>
      </c>
    </row>
    <row r="1482" spans="1:31" ht="23.25" customHeight="1" x14ac:dyDescent="0.15">
      <c r="A1482" s="9" t="s">
        <v>1649</v>
      </c>
      <c r="B1482" s="9" t="s">
        <v>1289</v>
      </c>
      <c r="C1482" s="148" t="s">
        <v>1650</v>
      </c>
      <c r="D1482" s="56" t="s">
        <v>1651</v>
      </c>
      <c r="E1482" s="62" t="s">
        <v>1652</v>
      </c>
      <c r="F1482" s="58" t="s">
        <v>616</v>
      </c>
      <c r="G1482" s="57">
        <v>1</v>
      </c>
      <c r="H1482" s="57">
        <v>64.5</v>
      </c>
      <c r="I1482" s="57">
        <v>64.5</v>
      </c>
      <c r="J1482" s="57">
        <v>1</v>
      </c>
      <c r="K1482" s="57"/>
      <c r="L1482" s="57" t="s">
        <v>2193</v>
      </c>
      <c r="M1482" s="57"/>
      <c r="N1482" s="57" t="s">
        <v>2193</v>
      </c>
      <c r="O1482" s="57">
        <v>64.5</v>
      </c>
      <c r="P1482" s="57">
        <v>64.5</v>
      </c>
      <c r="Q1482" s="60"/>
    </row>
    <row r="1483" spans="1:31" ht="23.25" customHeight="1" x14ac:dyDescent="0.15">
      <c r="B1483" s="9" t="s">
        <v>1646</v>
      </c>
      <c r="C1483" s="148"/>
      <c r="D1483" s="56" t="s">
        <v>1647</v>
      </c>
      <c r="E1483" s="62"/>
      <c r="F1483" s="58"/>
      <c r="G1483" s="57"/>
      <c r="H1483" s="57"/>
      <c r="I1483" s="57">
        <v>11051</v>
      </c>
      <c r="J1483" s="57"/>
      <c r="K1483" s="57"/>
      <c r="L1483" s="57">
        <v>2151</v>
      </c>
      <c r="M1483" s="57"/>
      <c r="N1483" s="57">
        <v>0</v>
      </c>
      <c r="O1483" s="57" t="s">
        <v>2193</v>
      </c>
      <c r="P1483" s="57">
        <v>13202</v>
      </c>
      <c r="Q1483" s="60"/>
      <c r="AC1483" s="2">
        <v>64.5</v>
      </c>
      <c r="AD1483" s="2">
        <v>2151</v>
      </c>
      <c r="AE1483" s="2">
        <v>2151</v>
      </c>
    </row>
    <row r="1484" spans="1:31" ht="23.25" customHeight="1" x14ac:dyDescent="0.15">
      <c r="C1484" s="148"/>
      <c r="D1484" s="56"/>
      <c r="E1484" s="62"/>
      <c r="F1484" s="58"/>
      <c r="G1484" s="57"/>
      <c r="H1484" s="57"/>
      <c r="I1484" s="57"/>
      <c r="J1484" s="57"/>
      <c r="K1484" s="57"/>
      <c r="L1484" s="57"/>
      <c r="M1484" s="57"/>
      <c r="N1484" s="57"/>
      <c r="O1484" s="57"/>
      <c r="P1484" s="57"/>
      <c r="Q1484" s="60"/>
    </row>
    <row r="1485" spans="1:31" ht="23.25" customHeight="1" x14ac:dyDescent="0.15">
      <c r="A1485" s="9" t="s">
        <v>1324</v>
      </c>
      <c r="B1485" s="9" t="s">
        <v>2293</v>
      </c>
      <c r="C1485" s="148" t="s">
        <v>1325</v>
      </c>
      <c r="D1485" s="56" t="s">
        <v>2365</v>
      </c>
      <c r="E1485" s="62"/>
      <c r="F1485" s="58"/>
      <c r="G1485" s="57"/>
      <c r="H1485" s="57"/>
      <c r="I1485" s="57"/>
      <c r="J1485" s="57"/>
      <c r="K1485" s="57"/>
      <c r="L1485" s="57"/>
      <c r="M1485" s="57"/>
      <c r="N1485" s="57"/>
      <c r="O1485" s="57"/>
      <c r="P1485" s="57"/>
      <c r="Q1485" s="60"/>
    </row>
    <row r="1486" spans="1:31" ht="23.25" customHeight="1" x14ac:dyDescent="0.15">
      <c r="A1486" s="9" t="s">
        <v>2366</v>
      </c>
      <c r="B1486" s="9" t="s">
        <v>1293</v>
      </c>
      <c r="C1486" s="148" t="s">
        <v>2367</v>
      </c>
      <c r="D1486" s="56" t="s">
        <v>2257</v>
      </c>
      <c r="E1486" s="62" t="s">
        <v>2258</v>
      </c>
      <c r="F1486" s="58" t="s">
        <v>132</v>
      </c>
      <c r="G1486" s="57">
        <v>1</v>
      </c>
      <c r="H1486" s="57">
        <v>2106</v>
      </c>
      <c r="I1486" s="57">
        <v>2106</v>
      </c>
      <c r="J1486" s="57">
        <v>1</v>
      </c>
      <c r="K1486" s="57">
        <v>0</v>
      </c>
      <c r="L1486" s="57" t="s">
        <v>2193</v>
      </c>
      <c r="M1486" s="57">
        <v>0</v>
      </c>
      <c r="N1486" s="57" t="s">
        <v>2193</v>
      </c>
      <c r="O1486" s="57">
        <v>2106</v>
      </c>
      <c r="P1486" s="57">
        <v>2106</v>
      </c>
      <c r="Q1486" s="60"/>
      <c r="AC1486" s="2">
        <v>2106</v>
      </c>
    </row>
    <row r="1487" spans="1:31" ht="23.25" customHeight="1" x14ac:dyDescent="0.15">
      <c r="A1487" s="9" t="s">
        <v>2366</v>
      </c>
      <c r="B1487" s="9" t="s">
        <v>1293</v>
      </c>
      <c r="C1487" s="148" t="s">
        <v>2367</v>
      </c>
      <c r="D1487" s="56" t="s">
        <v>2257</v>
      </c>
      <c r="E1487" s="62" t="s">
        <v>2258</v>
      </c>
      <c r="F1487" s="58" t="s">
        <v>132</v>
      </c>
      <c r="G1487" s="57">
        <v>0.03</v>
      </c>
      <c r="H1487" s="57">
        <v>2106</v>
      </c>
      <c r="I1487" s="57">
        <v>63.1</v>
      </c>
      <c r="J1487" s="57">
        <v>0.03</v>
      </c>
      <c r="K1487" s="57">
        <v>0</v>
      </c>
      <c r="L1487" s="57" t="s">
        <v>2193</v>
      </c>
      <c r="M1487" s="57">
        <v>0</v>
      </c>
      <c r="N1487" s="57" t="s">
        <v>2193</v>
      </c>
      <c r="O1487" s="57">
        <v>2106</v>
      </c>
      <c r="P1487" s="57">
        <v>63.1</v>
      </c>
      <c r="Q1487" s="60"/>
    </row>
    <row r="1488" spans="1:31" ht="23.25" customHeight="1" x14ac:dyDescent="0.15">
      <c r="A1488" s="9" t="s">
        <v>1658</v>
      </c>
      <c r="B1488" s="9" t="s">
        <v>1293</v>
      </c>
      <c r="C1488" s="148" t="s">
        <v>1659</v>
      </c>
      <c r="D1488" s="56" t="s">
        <v>1660</v>
      </c>
      <c r="E1488" s="62" t="s">
        <v>1661</v>
      </c>
      <c r="F1488" s="58" t="s">
        <v>616</v>
      </c>
      <c r="G1488" s="57">
        <v>1</v>
      </c>
      <c r="H1488" s="57">
        <v>42.099999999999909</v>
      </c>
      <c r="I1488" s="57">
        <v>42.099999999999909</v>
      </c>
      <c r="J1488" s="57">
        <v>1</v>
      </c>
      <c r="K1488" s="57"/>
      <c r="L1488" s="57" t="s">
        <v>2193</v>
      </c>
      <c r="M1488" s="57"/>
      <c r="N1488" s="57" t="s">
        <v>2193</v>
      </c>
      <c r="O1488" s="57">
        <v>42.099999999999909</v>
      </c>
      <c r="P1488" s="57">
        <v>42.099999999999909</v>
      </c>
      <c r="Q1488" s="60"/>
      <c r="AC1488" s="2">
        <v>42.1</v>
      </c>
      <c r="AD1488" s="2">
        <v>2169</v>
      </c>
    </row>
    <row r="1489" spans="1:31" ht="23.25" customHeight="1" x14ac:dyDescent="0.15">
      <c r="A1489" s="9" t="s">
        <v>920</v>
      </c>
      <c r="B1489" s="9" t="s">
        <v>1293</v>
      </c>
      <c r="C1489" s="148" t="s">
        <v>679</v>
      </c>
      <c r="D1489" s="56" t="s">
        <v>70</v>
      </c>
      <c r="E1489" s="62" t="s">
        <v>680</v>
      </c>
      <c r="F1489" s="58" t="s">
        <v>678</v>
      </c>
      <c r="G1489" s="57">
        <v>9.7099999999999999E-3</v>
      </c>
      <c r="H1489" s="57">
        <v>0</v>
      </c>
      <c r="I1489" s="57" t="s">
        <v>2193</v>
      </c>
      <c r="J1489" s="57">
        <v>9.7099999999999999E-3</v>
      </c>
      <c r="K1489" s="57">
        <v>300337</v>
      </c>
      <c r="L1489" s="57">
        <v>2916.2</v>
      </c>
      <c r="M1489" s="57">
        <v>0</v>
      </c>
      <c r="N1489" s="57" t="s">
        <v>2193</v>
      </c>
      <c r="O1489" s="57">
        <v>300337</v>
      </c>
      <c r="P1489" s="57">
        <v>2916.2</v>
      </c>
      <c r="Q1489" s="60"/>
      <c r="AE1489" s="2">
        <v>2916.2</v>
      </c>
    </row>
    <row r="1490" spans="1:31" ht="23.25" customHeight="1" x14ac:dyDescent="0.15">
      <c r="A1490" s="9" t="s">
        <v>925</v>
      </c>
      <c r="B1490" s="9" t="s">
        <v>1293</v>
      </c>
      <c r="C1490" s="148" t="s">
        <v>689</v>
      </c>
      <c r="D1490" s="56" t="s">
        <v>70</v>
      </c>
      <c r="E1490" s="62" t="s">
        <v>690</v>
      </c>
      <c r="F1490" s="58" t="s">
        <v>678</v>
      </c>
      <c r="G1490" s="57">
        <v>9.7099999999999999E-3</v>
      </c>
      <c r="H1490" s="57">
        <v>0</v>
      </c>
      <c r="I1490" s="57" t="s">
        <v>2193</v>
      </c>
      <c r="J1490" s="57">
        <v>9.7099999999999999E-3</v>
      </c>
      <c r="K1490" s="57">
        <v>169804</v>
      </c>
      <c r="L1490" s="57">
        <v>1648.7</v>
      </c>
      <c r="M1490" s="57">
        <v>0</v>
      </c>
      <c r="N1490" s="57" t="s">
        <v>2193</v>
      </c>
      <c r="O1490" s="57">
        <v>169804</v>
      </c>
      <c r="P1490" s="57">
        <v>1648.7</v>
      </c>
      <c r="Q1490" s="60"/>
      <c r="AE1490" s="2">
        <v>1648.7</v>
      </c>
    </row>
    <row r="1491" spans="1:31" ht="23.25" customHeight="1" x14ac:dyDescent="0.15">
      <c r="A1491" s="9" t="s">
        <v>1649</v>
      </c>
      <c r="B1491" s="9" t="s">
        <v>1293</v>
      </c>
      <c r="C1491" s="148" t="s">
        <v>1650</v>
      </c>
      <c r="D1491" s="56" t="s">
        <v>1651</v>
      </c>
      <c r="E1491" s="62" t="s">
        <v>1652</v>
      </c>
      <c r="F1491" s="58" t="s">
        <v>616</v>
      </c>
      <c r="G1491" s="57">
        <v>1</v>
      </c>
      <c r="H1491" s="57">
        <v>136.89999999999964</v>
      </c>
      <c r="I1491" s="57">
        <v>136.89999999999964</v>
      </c>
      <c r="J1491" s="57">
        <v>1</v>
      </c>
      <c r="K1491" s="57"/>
      <c r="L1491" s="57" t="s">
        <v>2193</v>
      </c>
      <c r="M1491" s="57"/>
      <c r="N1491" s="57" t="s">
        <v>2193</v>
      </c>
      <c r="O1491" s="57">
        <v>136.89999999999964</v>
      </c>
      <c r="P1491" s="57">
        <v>136.89999999999964</v>
      </c>
      <c r="Q1491" s="60"/>
    </row>
    <row r="1492" spans="1:31" ht="23.25" customHeight="1" x14ac:dyDescent="0.15">
      <c r="B1492" s="9" t="s">
        <v>1646</v>
      </c>
      <c r="C1492" s="148"/>
      <c r="D1492" s="56" t="s">
        <v>1647</v>
      </c>
      <c r="E1492" s="62"/>
      <c r="F1492" s="58"/>
      <c r="G1492" s="57"/>
      <c r="H1492" s="57"/>
      <c r="I1492" s="57">
        <v>2348</v>
      </c>
      <c r="J1492" s="57"/>
      <c r="K1492" s="57"/>
      <c r="L1492" s="57">
        <v>4564</v>
      </c>
      <c r="M1492" s="57"/>
      <c r="N1492" s="57">
        <v>0</v>
      </c>
      <c r="O1492" s="57" t="s">
        <v>2193</v>
      </c>
      <c r="P1492" s="57">
        <v>6912</v>
      </c>
      <c r="Q1492" s="60"/>
      <c r="AC1492" s="2">
        <v>136.9</v>
      </c>
      <c r="AD1492" s="2">
        <v>4564</v>
      </c>
      <c r="AE1492" s="2">
        <v>4564</v>
      </c>
    </row>
    <row r="1493" spans="1:31" ht="23.25" customHeight="1" x14ac:dyDescent="0.15">
      <c r="C1493" s="148"/>
      <c r="D1493" s="56"/>
      <c r="E1493" s="62"/>
      <c r="F1493" s="58"/>
      <c r="G1493" s="57"/>
      <c r="H1493" s="57"/>
      <c r="I1493" s="57"/>
      <c r="J1493" s="57"/>
      <c r="K1493" s="57"/>
      <c r="L1493" s="57"/>
      <c r="M1493" s="57"/>
      <c r="N1493" s="57"/>
      <c r="O1493" s="57"/>
      <c r="P1493" s="57"/>
      <c r="Q1493" s="60"/>
    </row>
    <row r="1494" spans="1:31" ht="23.25" customHeight="1" x14ac:dyDescent="0.15">
      <c r="A1494" s="9" t="s">
        <v>1327</v>
      </c>
      <c r="B1494" s="9" t="s">
        <v>2293</v>
      </c>
      <c r="C1494" s="148" t="s">
        <v>1328</v>
      </c>
      <c r="D1494" s="56" t="s">
        <v>2368</v>
      </c>
      <c r="E1494" s="62"/>
      <c r="F1494" s="58"/>
      <c r="G1494" s="57"/>
      <c r="H1494" s="57"/>
      <c r="I1494" s="57"/>
      <c r="J1494" s="57"/>
      <c r="K1494" s="57"/>
      <c r="L1494" s="57"/>
      <c r="M1494" s="57"/>
      <c r="N1494" s="57"/>
      <c r="O1494" s="57"/>
      <c r="P1494" s="57"/>
      <c r="Q1494" s="60"/>
    </row>
    <row r="1495" spans="1:31" ht="23.25" customHeight="1" x14ac:dyDescent="0.15">
      <c r="A1495" s="9" t="s">
        <v>2369</v>
      </c>
      <c r="B1495" s="9" t="s">
        <v>1296</v>
      </c>
      <c r="C1495" s="148" t="s">
        <v>2370</v>
      </c>
      <c r="D1495" s="56" t="s">
        <v>2257</v>
      </c>
      <c r="E1495" s="62" t="s">
        <v>2259</v>
      </c>
      <c r="F1495" s="58" t="s">
        <v>132</v>
      </c>
      <c r="G1495" s="57">
        <v>1</v>
      </c>
      <c r="H1495" s="57">
        <v>2106</v>
      </c>
      <c r="I1495" s="57">
        <v>2106</v>
      </c>
      <c r="J1495" s="57">
        <v>1</v>
      </c>
      <c r="K1495" s="57">
        <v>0</v>
      </c>
      <c r="L1495" s="57" t="s">
        <v>2193</v>
      </c>
      <c r="M1495" s="57">
        <v>0</v>
      </c>
      <c r="N1495" s="57" t="s">
        <v>2193</v>
      </c>
      <c r="O1495" s="57">
        <v>2106</v>
      </c>
      <c r="P1495" s="57">
        <v>2106</v>
      </c>
      <c r="Q1495" s="60"/>
      <c r="AC1495" s="2">
        <v>2106</v>
      </c>
    </row>
    <row r="1496" spans="1:31" ht="23.25" customHeight="1" x14ac:dyDescent="0.15">
      <c r="A1496" s="9" t="s">
        <v>2369</v>
      </c>
      <c r="B1496" s="9" t="s">
        <v>1296</v>
      </c>
      <c r="C1496" s="148" t="s">
        <v>2370</v>
      </c>
      <c r="D1496" s="56" t="s">
        <v>2257</v>
      </c>
      <c r="E1496" s="62" t="s">
        <v>2259</v>
      </c>
      <c r="F1496" s="58" t="s">
        <v>132</v>
      </c>
      <c r="G1496" s="57">
        <v>0.03</v>
      </c>
      <c r="H1496" s="57">
        <v>2106</v>
      </c>
      <c r="I1496" s="57">
        <v>63.1</v>
      </c>
      <c r="J1496" s="57">
        <v>0.03</v>
      </c>
      <c r="K1496" s="57">
        <v>0</v>
      </c>
      <c r="L1496" s="57" t="s">
        <v>2193</v>
      </c>
      <c r="M1496" s="57">
        <v>0</v>
      </c>
      <c r="N1496" s="57" t="s">
        <v>2193</v>
      </c>
      <c r="O1496" s="57">
        <v>2106</v>
      </c>
      <c r="P1496" s="57">
        <v>63.1</v>
      </c>
      <c r="Q1496" s="60"/>
    </row>
    <row r="1497" spans="1:31" ht="23.25" customHeight="1" x14ac:dyDescent="0.15">
      <c r="A1497" s="9" t="s">
        <v>1658</v>
      </c>
      <c r="B1497" s="9" t="s">
        <v>1296</v>
      </c>
      <c r="C1497" s="148" t="s">
        <v>1659</v>
      </c>
      <c r="D1497" s="56" t="s">
        <v>1660</v>
      </c>
      <c r="E1497" s="62" t="s">
        <v>1661</v>
      </c>
      <c r="F1497" s="58" t="s">
        <v>616</v>
      </c>
      <c r="G1497" s="57">
        <v>1</v>
      </c>
      <c r="H1497" s="57">
        <v>42.099999999999909</v>
      </c>
      <c r="I1497" s="57">
        <v>42.099999999999909</v>
      </c>
      <c r="J1497" s="57">
        <v>1</v>
      </c>
      <c r="K1497" s="57"/>
      <c r="L1497" s="57" t="s">
        <v>2193</v>
      </c>
      <c r="M1497" s="57"/>
      <c r="N1497" s="57" t="s">
        <v>2193</v>
      </c>
      <c r="O1497" s="57">
        <v>42.099999999999909</v>
      </c>
      <c r="P1497" s="57">
        <v>42.099999999999909</v>
      </c>
      <c r="Q1497" s="60"/>
      <c r="AC1497" s="2">
        <v>42.1</v>
      </c>
      <c r="AD1497" s="2">
        <v>2169</v>
      </c>
    </row>
    <row r="1498" spans="1:31" ht="23.25" customHeight="1" x14ac:dyDescent="0.15">
      <c r="A1498" s="9" t="s">
        <v>920</v>
      </c>
      <c r="B1498" s="9" t="s">
        <v>1296</v>
      </c>
      <c r="C1498" s="148" t="s">
        <v>679</v>
      </c>
      <c r="D1498" s="56" t="s">
        <v>70</v>
      </c>
      <c r="E1498" s="62" t="s">
        <v>680</v>
      </c>
      <c r="F1498" s="58" t="s">
        <v>678</v>
      </c>
      <c r="G1498" s="57">
        <v>8.7399999999999995E-3</v>
      </c>
      <c r="H1498" s="57">
        <v>0</v>
      </c>
      <c r="I1498" s="57" t="s">
        <v>2193</v>
      </c>
      <c r="J1498" s="57">
        <v>8.7299999999999999E-3</v>
      </c>
      <c r="K1498" s="57">
        <v>300337</v>
      </c>
      <c r="L1498" s="57">
        <v>2624.9</v>
      </c>
      <c r="M1498" s="57">
        <v>0</v>
      </c>
      <c r="N1498" s="57" t="s">
        <v>2193</v>
      </c>
      <c r="O1498" s="57">
        <v>300337</v>
      </c>
      <c r="P1498" s="57">
        <v>2624.9</v>
      </c>
      <c r="Q1498" s="60"/>
      <c r="AE1498" s="2">
        <v>2624.9</v>
      </c>
    </row>
    <row r="1499" spans="1:31" ht="23.25" customHeight="1" x14ac:dyDescent="0.15">
      <c r="A1499" s="9" t="s">
        <v>925</v>
      </c>
      <c r="B1499" s="9" t="s">
        <v>1296</v>
      </c>
      <c r="C1499" s="148" t="s">
        <v>689</v>
      </c>
      <c r="D1499" s="56" t="s">
        <v>70</v>
      </c>
      <c r="E1499" s="62" t="s">
        <v>690</v>
      </c>
      <c r="F1499" s="58" t="s">
        <v>678</v>
      </c>
      <c r="G1499" s="57">
        <v>8.7399999999999995E-3</v>
      </c>
      <c r="H1499" s="57">
        <v>0</v>
      </c>
      <c r="I1499" s="57" t="s">
        <v>2193</v>
      </c>
      <c r="J1499" s="57">
        <v>8.7299999999999999E-3</v>
      </c>
      <c r="K1499" s="57">
        <v>169804</v>
      </c>
      <c r="L1499" s="57">
        <v>1484</v>
      </c>
      <c r="M1499" s="57">
        <v>0</v>
      </c>
      <c r="N1499" s="57" t="s">
        <v>2193</v>
      </c>
      <c r="O1499" s="57">
        <v>169804</v>
      </c>
      <c r="P1499" s="57">
        <v>1484</v>
      </c>
      <c r="Q1499" s="60"/>
      <c r="AE1499" s="2">
        <v>1484</v>
      </c>
    </row>
    <row r="1500" spans="1:31" ht="23.25" customHeight="1" x14ac:dyDescent="0.15">
      <c r="A1500" s="9" t="s">
        <v>1649</v>
      </c>
      <c r="B1500" s="9" t="s">
        <v>1296</v>
      </c>
      <c r="C1500" s="148" t="s">
        <v>1650</v>
      </c>
      <c r="D1500" s="56" t="s">
        <v>1651</v>
      </c>
      <c r="E1500" s="62" t="s">
        <v>1652</v>
      </c>
      <c r="F1500" s="58" t="s">
        <v>616</v>
      </c>
      <c r="G1500" s="57">
        <v>1</v>
      </c>
      <c r="H1500" s="57">
        <v>123.19999999999982</v>
      </c>
      <c r="I1500" s="57">
        <v>123.19999999999982</v>
      </c>
      <c r="J1500" s="57">
        <v>1</v>
      </c>
      <c r="K1500" s="57"/>
      <c r="L1500" s="57" t="s">
        <v>2193</v>
      </c>
      <c r="M1500" s="57"/>
      <c r="N1500" s="57" t="s">
        <v>2193</v>
      </c>
      <c r="O1500" s="57">
        <v>123.19999999999982</v>
      </c>
      <c r="P1500" s="57">
        <v>123.19999999999982</v>
      </c>
      <c r="Q1500" s="60"/>
    </row>
    <row r="1501" spans="1:31" ht="23.25" customHeight="1" x14ac:dyDescent="0.15">
      <c r="B1501" s="9" t="s">
        <v>1646</v>
      </c>
      <c r="C1501" s="148"/>
      <c r="D1501" s="56" t="s">
        <v>1647</v>
      </c>
      <c r="E1501" s="62"/>
      <c r="F1501" s="58"/>
      <c r="G1501" s="57"/>
      <c r="H1501" s="57"/>
      <c r="I1501" s="57">
        <v>2334</v>
      </c>
      <c r="J1501" s="57"/>
      <c r="K1501" s="57"/>
      <c r="L1501" s="57">
        <v>4108</v>
      </c>
      <c r="M1501" s="57"/>
      <c r="N1501" s="57">
        <v>0</v>
      </c>
      <c r="O1501" s="57" t="s">
        <v>2193</v>
      </c>
      <c r="P1501" s="57">
        <v>6442</v>
      </c>
      <c r="Q1501" s="60"/>
      <c r="AC1501" s="2">
        <v>123.2</v>
      </c>
      <c r="AD1501" s="2">
        <v>4108</v>
      </c>
      <c r="AE1501" s="2">
        <v>4108</v>
      </c>
    </row>
    <row r="1502" spans="1:31" ht="23.25" customHeight="1" x14ac:dyDescent="0.15">
      <c r="C1502" s="148"/>
      <c r="D1502" s="56"/>
      <c r="E1502" s="62"/>
      <c r="F1502" s="58"/>
      <c r="G1502" s="57"/>
      <c r="H1502" s="57"/>
      <c r="I1502" s="57"/>
      <c r="J1502" s="57"/>
      <c r="K1502" s="57"/>
      <c r="L1502" s="57"/>
      <c r="M1502" s="57"/>
      <c r="N1502" s="57"/>
      <c r="O1502" s="57"/>
      <c r="P1502" s="57"/>
      <c r="Q1502" s="60"/>
    </row>
    <row r="1503" spans="1:31" ht="23.25" customHeight="1" x14ac:dyDescent="0.15">
      <c r="A1503" s="9" t="s">
        <v>1330</v>
      </c>
      <c r="B1503" s="9" t="s">
        <v>2293</v>
      </c>
      <c r="C1503" s="148" t="s">
        <v>1331</v>
      </c>
      <c r="D1503" s="56" t="s">
        <v>2371</v>
      </c>
      <c r="E1503" s="62"/>
      <c r="F1503" s="58"/>
      <c r="G1503" s="57"/>
      <c r="H1503" s="57"/>
      <c r="I1503" s="57"/>
      <c r="J1503" s="57"/>
      <c r="K1503" s="57"/>
      <c r="L1503" s="57"/>
      <c r="M1503" s="57"/>
      <c r="N1503" s="57"/>
      <c r="O1503" s="57"/>
      <c r="P1503" s="57"/>
      <c r="Q1503" s="60"/>
    </row>
    <row r="1504" spans="1:31" ht="23.25" customHeight="1" x14ac:dyDescent="0.15">
      <c r="A1504" s="9" t="s">
        <v>2372</v>
      </c>
      <c r="B1504" s="9" t="s">
        <v>1300</v>
      </c>
      <c r="C1504" s="148" t="s">
        <v>498</v>
      </c>
      <c r="D1504" s="56" t="s">
        <v>2265</v>
      </c>
      <c r="E1504" s="62" t="s">
        <v>424</v>
      </c>
      <c r="F1504" s="58" t="s">
        <v>132</v>
      </c>
      <c r="G1504" s="57">
        <v>1</v>
      </c>
      <c r="H1504" s="57">
        <v>7660</v>
      </c>
      <c r="I1504" s="57">
        <v>7660</v>
      </c>
      <c r="J1504" s="57">
        <v>1</v>
      </c>
      <c r="K1504" s="57">
        <v>0</v>
      </c>
      <c r="L1504" s="57" t="s">
        <v>2193</v>
      </c>
      <c r="M1504" s="57">
        <v>0</v>
      </c>
      <c r="N1504" s="57" t="s">
        <v>2193</v>
      </c>
      <c r="O1504" s="57">
        <v>7660</v>
      </c>
      <c r="P1504" s="57">
        <v>7660</v>
      </c>
      <c r="Q1504" s="60"/>
      <c r="AC1504" s="2">
        <v>7660</v>
      </c>
    </row>
    <row r="1505" spans="1:31" ht="23.25" customHeight="1" x14ac:dyDescent="0.15">
      <c r="A1505" s="9" t="s">
        <v>2372</v>
      </c>
      <c r="B1505" s="9" t="s">
        <v>1300</v>
      </c>
      <c r="C1505" s="148" t="s">
        <v>498</v>
      </c>
      <c r="D1505" s="56" t="s">
        <v>2265</v>
      </c>
      <c r="E1505" s="62" t="s">
        <v>424</v>
      </c>
      <c r="F1505" s="58" t="s">
        <v>132</v>
      </c>
      <c r="G1505" s="57">
        <v>0.03</v>
      </c>
      <c r="H1505" s="57">
        <v>7660</v>
      </c>
      <c r="I1505" s="57">
        <v>229.8</v>
      </c>
      <c r="J1505" s="57">
        <v>0.03</v>
      </c>
      <c r="K1505" s="57">
        <v>0</v>
      </c>
      <c r="L1505" s="57" t="s">
        <v>2193</v>
      </c>
      <c r="M1505" s="57">
        <v>0</v>
      </c>
      <c r="N1505" s="57" t="s">
        <v>2193</v>
      </c>
      <c r="O1505" s="57">
        <v>7660</v>
      </c>
      <c r="P1505" s="57">
        <v>229.8</v>
      </c>
      <c r="Q1505" s="60"/>
    </row>
    <row r="1506" spans="1:31" ht="23.25" customHeight="1" x14ac:dyDescent="0.15">
      <c r="A1506" s="9" t="s">
        <v>1658</v>
      </c>
      <c r="B1506" s="9" t="s">
        <v>1300</v>
      </c>
      <c r="C1506" s="148" t="s">
        <v>1659</v>
      </c>
      <c r="D1506" s="56" t="s">
        <v>1660</v>
      </c>
      <c r="E1506" s="62" t="s">
        <v>1661</v>
      </c>
      <c r="F1506" s="58" t="s">
        <v>616</v>
      </c>
      <c r="G1506" s="57">
        <v>1</v>
      </c>
      <c r="H1506" s="57">
        <v>153.19999999999982</v>
      </c>
      <c r="I1506" s="57">
        <v>153.19999999999982</v>
      </c>
      <c r="J1506" s="57">
        <v>1</v>
      </c>
      <c r="K1506" s="57"/>
      <c r="L1506" s="57" t="s">
        <v>2193</v>
      </c>
      <c r="M1506" s="57"/>
      <c r="N1506" s="57" t="s">
        <v>2193</v>
      </c>
      <c r="O1506" s="57">
        <v>153.19999999999982</v>
      </c>
      <c r="P1506" s="57">
        <v>153.19999999999982</v>
      </c>
      <c r="Q1506" s="60"/>
      <c r="AC1506" s="2">
        <v>153.19999999999999</v>
      </c>
      <c r="AD1506" s="2">
        <v>7889</v>
      </c>
    </row>
    <row r="1507" spans="1:31" ht="23.25" customHeight="1" x14ac:dyDescent="0.15">
      <c r="A1507" s="9" t="s">
        <v>920</v>
      </c>
      <c r="B1507" s="9" t="s">
        <v>1300</v>
      </c>
      <c r="C1507" s="148" t="s">
        <v>679</v>
      </c>
      <c r="D1507" s="56" t="s">
        <v>70</v>
      </c>
      <c r="E1507" s="62" t="s">
        <v>680</v>
      </c>
      <c r="F1507" s="58" t="s">
        <v>678</v>
      </c>
      <c r="G1507" s="57">
        <v>1.2579999999999999E-2</v>
      </c>
      <c r="H1507" s="57">
        <v>0</v>
      </c>
      <c r="I1507" s="57" t="s">
        <v>2193</v>
      </c>
      <c r="J1507" s="57">
        <v>1.2579999999999999E-2</v>
      </c>
      <c r="K1507" s="57">
        <v>300337</v>
      </c>
      <c r="L1507" s="57">
        <v>3778.2</v>
      </c>
      <c r="M1507" s="57">
        <v>0</v>
      </c>
      <c r="N1507" s="57" t="s">
        <v>2193</v>
      </c>
      <c r="O1507" s="57">
        <v>300337</v>
      </c>
      <c r="P1507" s="57">
        <v>3778.2</v>
      </c>
      <c r="Q1507" s="60"/>
      <c r="AE1507" s="2">
        <v>3778.2</v>
      </c>
    </row>
    <row r="1508" spans="1:31" ht="23.25" customHeight="1" x14ac:dyDescent="0.15">
      <c r="A1508" s="9" t="s">
        <v>925</v>
      </c>
      <c r="B1508" s="9" t="s">
        <v>1300</v>
      </c>
      <c r="C1508" s="148" t="s">
        <v>689</v>
      </c>
      <c r="D1508" s="56" t="s">
        <v>70</v>
      </c>
      <c r="E1508" s="62" t="s">
        <v>690</v>
      </c>
      <c r="F1508" s="58" t="s">
        <v>678</v>
      </c>
      <c r="G1508" s="57">
        <v>1.2579999999999999E-2</v>
      </c>
      <c r="H1508" s="57">
        <v>0</v>
      </c>
      <c r="I1508" s="57" t="s">
        <v>2193</v>
      </c>
      <c r="J1508" s="57">
        <v>1.2579999999999999E-2</v>
      </c>
      <c r="K1508" s="57">
        <v>169804</v>
      </c>
      <c r="L1508" s="57">
        <v>2136.1</v>
      </c>
      <c r="M1508" s="57">
        <v>0</v>
      </c>
      <c r="N1508" s="57" t="s">
        <v>2193</v>
      </c>
      <c r="O1508" s="57">
        <v>169804</v>
      </c>
      <c r="P1508" s="57">
        <v>2136.1</v>
      </c>
      <c r="Q1508" s="60"/>
      <c r="AE1508" s="2">
        <v>2136.1</v>
      </c>
    </row>
    <row r="1509" spans="1:31" ht="23.25" customHeight="1" x14ac:dyDescent="0.15">
      <c r="A1509" s="9" t="s">
        <v>1649</v>
      </c>
      <c r="B1509" s="9" t="s">
        <v>1300</v>
      </c>
      <c r="C1509" s="148" t="s">
        <v>1650</v>
      </c>
      <c r="D1509" s="56" t="s">
        <v>1651</v>
      </c>
      <c r="E1509" s="62" t="s">
        <v>1652</v>
      </c>
      <c r="F1509" s="58" t="s">
        <v>616</v>
      </c>
      <c r="G1509" s="57">
        <v>1</v>
      </c>
      <c r="H1509" s="57">
        <v>177.39999999999964</v>
      </c>
      <c r="I1509" s="57">
        <v>177.39999999999964</v>
      </c>
      <c r="J1509" s="57">
        <v>1</v>
      </c>
      <c r="K1509" s="57"/>
      <c r="L1509" s="57" t="s">
        <v>2193</v>
      </c>
      <c r="M1509" s="57"/>
      <c r="N1509" s="57" t="s">
        <v>2193</v>
      </c>
      <c r="O1509" s="57">
        <v>177.39999999999964</v>
      </c>
      <c r="P1509" s="57">
        <v>177.39999999999964</v>
      </c>
      <c r="Q1509" s="60"/>
    </row>
    <row r="1510" spans="1:31" ht="23.25" customHeight="1" x14ac:dyDescent="0.15">
      <c r="B1510" s="9" t="s">
        <v>1646</v>
      </c>
      <c r="C1510" s="148"/>
      <c r="D1510" s="56" t="s">
        <v>1647</v>
      </c>
      <c r="E1510" s="62"/>
      <c r="F1510" s="58"/>
      <c r="G1510" s="57"/>
      <c r="H1510" s="57"/>
      <c r="I1510" s="57">
        <v>8220</v>
      </c>
      <c r="J1510" s="57"/>
      <c r="K1510" s="57"/>
      <c r="L1510" s="57">
        <v>5914</v>
      </c>
      <c r="M1510" s="57"/>
      <c r="N1510" s="57">
        <v>0</v>
      </c>
      <c r="O1510" s="57" t="s">
        <v>2193</v>
      </c>
      <c r="P1510" s="57">
        <v>14134</v>
      </c>
      <c r="Q1510" s="60"/>
      <c r="AC1510" s="2">
        <v>177.4</v>
      </c>
      <c r="AD1510" s="2">
        <v>5914</v>
      </c>
      <c r="AE1510" s="2">
        <v>5914</v>
      </c>
    </row>
    <row r="1511" spans="1:31" ht="23.25" customHeight="1" x14ac:dyDescent="0.15">
      <c r="C1511" s="148"/>
      <c r="D1511" s="56"/>
      <c r="E1511" s="62"/>
      <c r="F1511" s="58"/>
      <c r="G1511" s="57"/>
      <c r="H1511" s="57"/>
      <c r="I1511" s="57"/>
      <c r="J1511" s="57"/>
      <c r="K1511" s="57"/>
      <c r="L1511" s="57"/>
      <c r="M1511" s="57"/>
      <c r="N1511" s="57"/>
      <c r="O1511" s="57"/>
      <c r="P1511" s="57"/>
      <c r="Q1511" s="60"/>
    </row>
    <row r="1512" spans="1:31" ht="23.25" customHeight="1" x14ac:dyDescent="0.15">
      <c r="A1512" s="9" t="s">
        <v>1333</v>
      </c>
      <c r="B1512" s="9" t="s">
        <v>2293</v>
      </c>
      <c r="C1512" s="148" t="s">
        <v>1334</v>
      </c>
      <c r="D1512" s="56" t="s">
        <v>2373</v>
      </c>
      <c r="E1512" s="62"/>
      <c r="F1512" s="58"/>
      <c r="G1512" s="57"/>
      <c r="H1512" s="57"/>
      <c r="I1512" s="57"/>
      <c r="J1512" s="57"/>
      <c r="K1512" s="57"/>
      <c r="L1512" s="57"/>
      <c r="M1512" s="57"/>
      <c r="N1512" s="57"/>
      <c r="O1512" s="57"/>
      <c r="P1512" s="57"/>
      <c r="Q1512" s="60"/>
    </row>
    <row r="1513" spans="1:31" ht="23.25" customHeight="1" x14ac:dyDescent="0.15">
      <c r="A1513" s="9" t="s">
        <v>816</v>
      </c>
      <c r="B1513" s="9" t="s">
        <v>1303</v>
      </c>
      <c r="C1513" s="148" t="s">
        <v>419</v>
      </c>
      <c r="D1513" s="56" t="s">
        <v>417</v>
      </c>
      <c r="E1513" s="62" t="s">
        <v>420</v>
      </c>
      <c r="F1513" s="58" t="s">
        <v>132</v>
      </c>
      <c r="G1513" s="57">
        <v>1</v>
      </c>
      <c r="H1513" s="57">
        <v>3380</v>
      </c>
      <c r="I1513" s="57">
        <v>3380</v>
      </c>
      <c r="J1513" s="57">
        <v>1</v>
      </c>
      <c r="K1513" s="57">
        <v>0</v>
      </c>
      <c r="L1513" s="57" t="s">
        <v>2193</v>
      </c>
      <c r="M1513" s="57">
        <v>0</v>
      </c>
      <c r="N1513" s="57" t="s">
        <v>2193</v>
      </c>
      <c r="O1513" s="57">
        <v>3380</v>
      </c>
      <c r="P1513" s="57">
        <v>3380</v>
      </c>
      <c r="Q1513" s="60"/>
      <c r="AC1513" s="2">
        <v>3380</v>
      </c>
    </row>
    <row r="1514" spans="1:31" ht="23.25" customHeight="1" x14ac:dyDescent="0.15">
      <c r="A1514" s="9" t="s">
        <v>816</v>
      </c>
      <c r="B1514" s="9" t="s">
        <v>1303</v>
      </c>
      <c r="C1514" s="148" t="s">
        <v>419</v>
      </c>
      <c r="D1514" s="56" t="s">
        <v>417</v>
      </c>
      <c r="E1514" s="62" t="s">
        <v>420</v>
      </c>
      <c r="F1514" s="58" t="s">
        <v>132</v>
      </c>
      <c r="G1514" s="57">
        <v>0.05</v>
      </c>
      <c r="H1514" s="57">
        <v>3380</v>
      </c>
      <c r="I1514" s="57">
        <v>169</v>
      </c>
      <c r="J1514" s="57">
        <v>0.05</v>
      </c>
      <c r="K1514" s="57">
        <v>0</v>
      </c>
      <c r="L1514" s="57" t="s">
        <v>2193</v>
      </c>
      <c r="M1514" s="57">
        <v>0</v>
      </c>
      <c r="N1514" s="57" t="s">
        <v>2193</v>
      </c>
      <c r="O1514" s="57">
        <v>3380</v>
      </c>
      <c r="P1514" s="57">
        <v>169</v>
      </c>
      <c r="Q1514" s="60"/>
    </row>
    <row r="1515" spans="1:31" ht="23.25" customHeight="1" x14ac:dyDescent="0.15">
      <c r="A1515" s="9" t="s">
        <v>1658</v>
      </c>
      <c r="B1515" s="9" t="s">
        <v>1303</v>
      </c>
      <c r="C1515" s="148" t="s">
        <v>1659</v>
      </c>
      <c r="D1515" s="56" t="s">
        <v>1660</v>
      </c>
      <c r="E1515" s="62" t="s">
        <v>1661</v>
      </c>
      <c r="F1515" s="58" t="s">
        <v>616</v>
      </c>
      <c r="G1515" s="57">
        <v>1</v>
      </c>
      <c r="H1515" s="57">
        <v>67.599999999999909</v>
      </c>
      <c r="I1515" s="57">
        <v>67.599999999999909</v>
      </c>
      <c r="J1515" s="57">
        <v>1</v>
      </c>
      <c r="K1515" s="57"/>
      <c r="L1515" s="57" t="s">
        <v>2193</v>
      </c>
      <c r="M1515" s="57"/>
      <c r="N1515" s="57" t="s">
        <v>2193</v>
      </c>
      <c r="O1515" s="57">
        <v>67.599999999999909</v>
      </c>
      <c r="P1515" s="57">
        <v>67.599999999999909</v>
      </c>
      <c r="Q1515" s="60"/>
      <c r="AC1515" s="2">
        <v>67.599999999999994</v>
      </c>
      <c r="AD1515" s="2">
        <v>3549</v>
      </c>
    </row>
    <row r="1516" spans="1:31" ht="23.25" customHeight="1" x14ac:dyDescent="0.15">
      <c r="A1516" s="9" t="s">
        <v>920</v>
      </c>
      <c r="B1516" s="9" t="s">
        <v>1303</v>
      </c>
      <c r="C1516" s="148" t="s">
        <v>679</v>
      </c>
      <c r="D1516" s="56" t="s">
        <v>70</v>
      </c>
      <c r="E1516" s="62" t="s">
        <v>680</v>
      </c>
      <c r="F1516" s="58" t="s">
        <v>678</v>
      </c>
      <c r="G1516" s="57">
        <v>2.9000000000000001E-2</v>
      </c>
      <c r="H1516" s="57">
        <v>0</v>
      </c>
      <c r="I1516" s="57" t="s">
        <v>2193</v>
      </c>
      <c r="J1516" s="57">
        <v>2.9000000000000001E-2</v>
      </c>
      <c r="K1516" s="57">
        <v>300337</v>
      </c>
      <c r="L1516" s="57">
        <v>8709.7000000000007</v>
      </c>
      <c r="M1516" s="57">
        <v>0</v>
      </c>
      <c r="N1516" s="57" t="s">
        <v>2193</v>
      </c>
      <c r="O1516" s="57">
        <v>300337</v>
      </c>
      <c r="P1516" s="57">
        <v>8709.7000000000007</v>
      </c>
      <c r="Q1516" s="60"/>
      <c r="AE1516" s="2">
        <v>8709.7000000000007</v>
      </c>
    </row>
    <row r="1517" spans="1:31" ht="23.25" customHeight="1" x14ac:dyDescent="0.15">
      <c r="A1517" s="9" t="s">
        <v>1649</v>
      </c>
      <c r="B1517" s="9" t="s">
        <v>1303</v>
      </c>
      <c r="C1517" s="148" t="s">
        <v>1650</v>
      </c>
      <c r="D1517" s="56" t="s">
        <v>1651</v>
      </c>
      <c r="E1517" s="62" t="s">
        <v>1652</v>
      </c>
      <c r="F1517" s="58" t="s">
        <v>616</v>
      </c>
      <c r="G1517" s="57">
        <v>1</v>
      </c>
      <c r="H1517" s="57">
        <v>261.20000000000073</v>
      </c>
      <c r="I1517" s="57">
        <v>261.20000000000073</v>
      </c>
      <c r="J1517" s="57">
        <v>1</v>
      </c>
      <c r="K1517" s="57"/>
      <c r="L1517" s="57" t="s">
        <v>2193</v>
      </c>
      <c r="M1517" s="57"/>
      <c r="N1517" s="57" t="s">
        <v>2193</v>
      </c>
      <c r="O1517" s="57">
        <v>261.20000000000073</v>
      </c>
      <c r="P1517" s="57">
        <v>261.20000000000073</v>
      </c>
      <c r="Q1517" s="60"/>
    </row>
    <row r="1518" spans="1:31" ht="23.25" customHeight="1" x14ac:dyDescent="0.15">
      <c r="B1518" s="9" t="s">
        <v>1646</v>
      </c>
      <c r="C1518" s="148"/>
      <c r="D1518" s="56" t="s">
        <v>1647</v>
      </c>
      <c r="E1518" s="62"/>
      <c r="F1518" s="58"/>
      <c r="G1518" s="57"/>
      <c r="H1518" s="57"/>
      <c r="I1518" s="57">
        <v>3877</v>
      </c>
      <c r="J1518" s="57"/>
      <c r="K1518" s="57"/>
      <c r="L1518" s="57">
        <v>8709</v>
      </c>
      <c r="M1518" s="57"/>
      <c r="N1518" s="57">
        <v>0</v>
      </c>
      <c r="O1518" s="57" t="s">
        <v>2193</v>
      </c>
      <c r="P1518" s="57">
        <v>12586</v>
      </c>
      <c r="Q1518" s="60"/>
      <c r="AC1518" s="2">
        <v>261.2</v>
      </c>
      <c r="AD1518" s="2">
        <v>8709</v>
      </c>
      <c r="AE1518" s="2">
        <v>8709</v>
      </c>
    </row>
    <row r="1519" spans="1:31" ht="23.25" customHeight="1" x14ac:dyDescent="0.15">
      <c r="C1519" s="148"/>
      <c r="D1519" s="56"/>
      <c r="E1519" s="62"/>
      <c r="F1519" s="58"/>
      <c r="G1519" s="57"/>
      <c r="H1519" s="57"/>
      <c r="I1519" s="57"/>
      <c r="J1519" s="57"/>
      <c r="K1519" s="57"/>
      <c r="L1519" s="57"/>
      <c r="M1519" s="57"/>
      <c r="N1519" s="57"/>
      <c r="O1519" s="57"/>
      <c r="P1519" s="57"/>
      <c r="Q1519" s="60"/>
    </row>
    <row r="1520" spans="1:31" ht="23.25" customHeight="1" x14ac:dyDescent="0.15">
      <c r="A1520" s="9" t="s">
        <v>1336</v>
      </c>
      <c r="B1520" s="9" t="s">
        <v>2293</v>
      </c>
      <c r="C1520" s="148" t="s">
        <v>1337</v>
      </c>
      <c r="D1520" s="56" t="s">
        <v>2374</v>
      </c>
      <c r="E1520" s="62"/>
      <c r="F1520" s="58"/>
      <c r="G1520" s="57"/>
      <c r="H1520" s="57"/>
      <c r="I1520" s="57"/>
      <c r="J1520" s="57"/>
      <c r="K1520" s="57"/>
      <c r="L1520" s="57"/>
      <c r="M1520" s="57"/>
      <c r="N1520" s="57"/>
      <c r="O1520" s="57"/>
      <c r="P1520" s="57"/>
      <c r="Q1520" s="60"/>
    </row>
    <row r="1521" spans="1:31" ht="23.25" customHeight="1" x14ac:dyDescent="0.15">
      <c r="A1521" s="9" t="s">
        <v>818</v>
      </c>
      <c r="B1521" s="9" t="s">
        <v>1306</v>
      </c>
      <c r="C1521" s="148" t="s">
        <v>423</v>
      </c>
      <c r="D1521" s="56" t="s">
        <v>417</v>
      </c>
      <c r="E1521" s="62" t="s">
        <v>424</v>
      </c>
      <c r="F1521" s="58" t="s">
        <v>132</v>
      </c>
      <c r="G1521" s="57">
        <v>1</v>
      </c>
      <c r="H1521" s="57">
        <v>7660</v>
      </c>
      <c r="I1521" s="57">
        <v>7660</v>
      </c>
      <c r="J1521" s="57">
        <v>1</v>
      </c>
      <c r="K1521" s="57">
        <v>0</v>
      </c>
      <c r="L1521" s="57" t="s">
        <v>2193</v>
      </c>
      <c r="M1521" s="57">
        <v>0</v>
      </c>
      <c r="N1521" s="57" t="s">
        <v>2193</v>
      </c>
      <c r="O1521" s="57">
        <v>7660</v>
      </c>
      <c r="P1521" s="57">
        <v>7660</v>
      </c>
      <c r="Q1521" s="60"/>
      <c r="AC1521" s="2">
        <v>7660</v>
      </c>
    </row>
    <row r="1522" spans="1:31" ht="23.25" customHeight="1" x14ac:dyDescent="0.15">
      <c r="A1522" s="9" t="s">
        <v>818</v>
      </c>
      <c r="B1522" s="9" t="s">
        <v>1306</v>
      </c>
      <c r="C1522" s="148" t="s">
        <v>423</v>
      </c>
      <c r="D1522" s="56" t="s">
        <v>417</v>
      </c>
      <c r="E1522" s="62" t="s">
        <v>424</v>
      </c>
      <c r="F1522" s="58" t="s">
        <v>132</v>
      </c>
      <c r="G1522" s="57">
        <v>0.05</v>
      </c>
      <c r="H1522" s="57">
        <v>7660</v>
      </c>
      <c r="I1522" s="57">
        <v>383</v>
      </c>
      <c r="J1522" s="57">
        <v>0.05</v>
      </c>
      <c r="K1522" s="57">
        <v>0</v>
      </c>
      <c r="L1522" s="57" t="s">
        <v>2193</v>
      </c>
      <c r="M1522" s="57">
        <v>0</v>
      </c>
      <c r="N1522" s="57" t="s">
        <v>2193</v>
      </c>
      <c r="O1522" s="57">
        <v>7660</v>
      </c>
      <c r="P1522" s="57">
        <v>383</v>
      </c>
      <c r="Q1522" s="60"/>
    </row>
    <row r="1523" spans="1:31" ht="23.25" customHeight="1" x14ac:dyDescent="0.15">
      <c r="A1523" s="9" t="s">
        <v>1658</v>
      </c>
      <c r="B1523" s="9" t="s">
        <v>1306</v>
      </c>
      <c r="C1523" s="148" t="s">
        <v>1659</v>
      </c>
      <c r="D1523" s="56" t="s">
        <v>1660</v>
      </c>
      <c r="E1523" s="62" t="s">
        <v>1661</v>
      </c>
      <c r="F1523" s="58" t="s">
        <v>616</v>
      </c>
      <c r="G1523" s="57">
        <v>1</v>
      </c>
      <c r="H1523" s="57">
        <v>153.20000000000073</v>
      </c>
      <c r="I1523" s="57">
        <v>153.20000000000073</v>
      </c>
      <c r="J1523" s="57">
        <v>1</v>
      </c>
      <c r="K1523" s="57"/>
      <c r="L1523" s="57" t="s">
        <v>2193</v>
      </c>
      <c r="M1523" s="57"/>
      <c r="N1523" s="57" t="s">
        <v>2193</v>
      </c>
      <c r="O1523" s="57">
        <v>153.20000000000073</v>
      </c>
      <c r="P1523" s="57">
        <v>153.20000000000073</v>
      </c>
      <c r="Q1523" s="60"/>
      <c r="AC1523" s="2">
        <v>153.19999999999999</v>
      </c>
      <c r="AD1523" s="2">
        <v>8043</v>
      </c>
    </row>
    <row r="1524" spans="1:31" ht="23.25" customHeight="1" x14ac:dyDescent="0.15">
      <c r="A1524" s="9" t="s">
        <v>920</v>
      </c>
      <c r="B1524" s="9" t="s">
        <v>1306</v>
      </c>
      <c r="C1524" s="148" t="s">
        <v>679</v>
      </c>
      <c r="D1524" s="56" t="s">
        <v>70</v>
      </c>
      <c r="E1524" s="62" t="s">
        <v>680</v>
      </c>
      <c r="F1524" s="58" t="s">
        <v>678</v>
      </c>
      <c r="G1524" s="57">
        <v>4.9000000000000002E-2</v>
      </c>
      <c r="H1524" s="57">
        <v>0</v>
      </c>
      <c r="I1524" s="57" t="s">
        <v>2193</v>
      </c>
      <c r="J1524" s="57">
        <v>4.9000000000000002E-2</v>
      </c>
      <c r="K1524" s="57">
        <v>300337</v>
      </c>
      <c r="L1524" s="57">
        <v>14716.5</v>
      </c>
      <c r="M1524" s="57">
        <v>0</v>
      </c>
      <c r="N1524" s="57" t="s">
        <v>2193</v>
      </c>
      <c r="O1524" s="57">
        <v>300337</v>
      </c>
      <c r="P1524" s="57">
        <v>14716.5</v>
      </c>
      <c r="Q1524" s="60"/>
      <c r="AE1524" s="2">
        <v>14716.5</v>
      </c>
    </row>
    <row r="1525" spans="1:31" ht="23.25" customHeight="1" x14ac:dyDescent="0.15">
      <c r="A1525" s="9" t="s">
        <v>1649</v>
      </c>
      <c r="B1525" s="9" t="s">
        <v>1306</v>
      </c>
      <c r="C1525" s="148" t="s">
        <v>1650</v>
      </c>
      <c r="D1525" s="56" t="s">
        <v>1651</v>
      </c>
      <c r="E1525" s="62" t="s">
        <v>1652</v>
      </c>
      <c r="F1525" s="58" t="s">
        <v>616</v>
      </c>
      <c r="G1525" s="57">
        <v>1</v>
      </c>
      <c r="H1525" s="57">
        <v>441.39999999999964</v>
      </c>
      <c r="I1525" s="57">
        <v>441.39999999999964</v>
      </c>
      <c r="J1525" s="57">
        <v>1</v>
      </c>
      <c r="K1525" s="57"/>
      <c r="L1525" s="57" t="s">
        <v>2193</v>
      </c>
      <c r="M1525" s="57"/>
      <c r="N1525" s="57" t="s">
        <v>2193</v>
      </c>
      <c r="O1525" s="57">
        <v>441.39999999999964</v>
      </c>
      <c r="P1525" s="57">
        <v>441.39999999999964</v>
      </c>
      <c r="Q1525" s="60"/>
    </row>
    <row r="1526" spans="1:31" ht="23.25" customHeight="1" x14ac:dyDescent="0.15">
      <c r="B1526" s="9" t="s">
        <v>1646</v>
      </c>
      <c r="C1526" s="148"/>
      <c r="D1526" s="56" t="s">
        <v>1647</v>
      </c>
      <c r="E1526" s="62"/>
      <c r="F1526" s="58"/>
      <c r="G1526" s="57"/>
      <c r="H1526" s="57"/>
      <c r="I1526" s="57">
        <v>8637</v>
      </c>
      <c r="J1526" s="57"/>
      <c r="K1526" s="57"/>
      <c r="L1526" s="57">
        <v>14716</v>
      </c>
      <c r="M1526" s="57"/>
      <c r="N1526" s="57">
        <v>0</v>
      </c>
      <c r="O1526" s="57" t="s">
        <v>2193</v>
      </c>
      <c r="P1526" s="57">
        <v>23353</v>
      </c>
      <c r="Q1526" s="60"/>
      <c r="AC1526" s="2">
        <v>441.4</v>
      </c>
      <c r="AD1526" s="2">
        <v>14716</v>
      </c>
      <c r="AE1526" s="2">
        <v>14716</v>
      </c>
    </row>
    <row r="1527" spans="1:31" ht="23.25" customHeight="1" x14ac:dyDescent="0.15">
      <c r="C1527" s="148"/>
      <c r="D1527" s="56"/>
      <c r="E1527" s="62"/>
      <c r="F1527" s="58"/>
      <c r="G1527" s="57"/>
      <c r="H1527" s="57"/>
      <c r="I1527" s="57"/>
      <c r="J1527" s="57"/>
      <c r="K1527" s="57"/>
      <c r="L1527" s="57"/>
      <c r="M1527" s="57"/>
      <c r="N1527" s="57"/>
      <c r="O1527" s="57"/>
      <c r="P1527" s="57"/>
      <c r="Q1527" s="60"/>
    </row>
    <row r="1528" spans="1:31" ht="23.25" customHeight="1" x14ac:dyDescent="0.15">
      <c r="A1528" s="9" t="s">
        <v>1339</v>
      </c>
      <c r="B1528" s="9" t="s">
        <v>2293</v>
      </c>
      <c r="C1528" s="148" t="s">
        <v>1340</v>
      </c>
      <c r="D1528" s="56" t="s">
        <v>2375</v>
      </c>
      <c r="E1528" s="62"/>
      <c r="F1528" s="58"/>
      <c r="G1528" s="57"/>
      <c r="H1528" s="57"/>
      <c r="I1528" s="57"/>
      <c r="J1528" s="57"/>
      <c r="K1528" s="57"/>
      <c r="L1528" s="57"/>
      <c r="M1528" s="57"/>
      <c r="N1528" s="57"/>
      <c r="O1528" s="57"/>
      <c r="P1528" s="57"/>
      <c r="Q1528" s="60"/>
    </row>
    <row r="1529" spans="1:31" ht="23.25" customHeight="1" x14ac:dyDescent="0.15">
      <c r="A1529" s="9" t="s">
        <v>820</v>
      </c>
      <c r="B1529" s="9" t="s">
        <v>1310</v>
      </c>
      <c r="C1529" s="148" t="s">
        <v>427</v>
      </c>
      <c r="D1529" s="56" t="s">
        <v>417</v>
      </c>
      <c r="E1529" s="62" t="s">
        <v>428</v>
      </c>
      <c r="F1529" s="58" t="s">
        <v>132</v>
      </c>
      <c r="G1529" s="57">
        <v>1</v>
      </c>
      <c r="H1529" s="57">
        <v>19345</v>
      </c>
      <c r="I1529" s="57">
        <v>19345</v>
      </c>
      <c r="J1529" s="57">
        <v>1</v>
      </c>
      <c r="K1529" s="57">
        <v>0</v>
      </c>
      <c r="L1529" s="57" t="s">
        <v>2193</v>
      </c>
      <c r="M1529" s="57">
        <v>0</v>
      </c>
      <c r="N1529" s="57" t="s">
        <v>2193</v>
      </c>
      <c r="O1529" s="57">
        <v>19345</v>
      </c>
      <c r="P1529" s="57">
        <v>19345</v>
      </c>
      <c r="Q1529" s="60"/>
      <c r="AC1529" s="2">
        <v>19345</v>
      </c>
    </row>
    <row r="1530" spans="1:31" ht="23.25" customHeight="1" x14ac:dyDescent="0.15">
      <c r="A1530" s="9" t="s">
        <v>820</v>
      </c>
      <c r="B1530" s="9" t="s">
        <v>1310</v>
      </c>
      <c r="C1530" s="148" t="s">
        <v>427</v>
      </c>
      <c r="D1530" s="56" t="s">
        <v>417</v>
      </c>
      <c r="E1530" s="62" t="s">
        <v>428</v>
      </c>
      <c r="F1530" s="58" t="s">
        <v>132</v>
      </c>
      <c r="G1530" s="57">
        <v>0.05</v>
      </c>
      <c r="H1530" s="57">
        <v>19345</v>
      </c>
      <c r="I1530" s="57">
        <v>967.2</v>
      </c>
      <c r="J1530" s="57">
        <v>0.05</v>
      </c>
      <c r="K1530" s="57">
        <v>0</v>
      </c>
      <c r="L1530" s="57" t="s">
        <v>2193</v>
      </c>
      <c r="M1530" s="57">
        <v>0</v>
      </c>
      <c r="N1530" s="57" t="s">
        <v>2193</v>
      </c>
      <c r="O1530" s="57">
        <v>19345</v>
      </c>
      <c r="P1530" s="57">
        <v>967.2</v>
      </c>
      <c r="Q1530" s="60"/>
    </row>
    <row r="1531" spans="1:31" ht="23.25" customHeight="1" x14ac:dyDescent="0.15">
      <c r="A1531" s="9" t="s">
        <v>1658</v>
      </c>
      <c r="B1531" s="9" t="s">
        <v>1310</v>
      </c>
      <c r="C1531" s="148" t="s">
        <v>1659</v>
      </c>
      <c r="D1531" s="56" t="s">
        <v>1660</v>
      </c>
      <c r="E1531" s="62" t="s">
        <v>1661</v>
      </c>
      <c r="F1531" s="58" t="s">
        <v>616</v>
      </c>
      <c r="G1531" s="57">
        <v>1</v>
      </c>
      <c r="H1531" s="57">
        <v>386.90000000000146</v>
      </c>
      <c r="I1531" s="57">
        <v>386.90000000000146</v>
      </c>
      <c r="J1531" s="57">
        <v>1</v>
      </c>
      <c r="K1531" s="57"/>
      <c r="L1531" s="57" t="s">
        <v>2193</v>
      </c>
      <c r="M1531" s="57"/>
      <c r="N1531" s="57" t="s">
        <v>2193</v>
      </c>
      <c r="O1531" s="57">
        <v>386.90000000000146</v>
      </c>
      <c r="P1531" s="57">
        <v>386.90000000000146</v>
      </c>
      <c r="Q1531" s="60"/>
      <c r="AC1531" s="2">
        <v>386.9</v>
      </c>
      <c r="AD1531" s="2">
        <v>20312</v>
      </c>
    </row>
    <row r="1532" spans="1:31" ht="23.25" customHeight="1" x14ac:dyDescent="0.15">
      <c r="A1532" s="9" t="s">
        <v>920</v>
      </c>
      <c r="B1532" s="9" t="s">
        <v>1310</v>
      </c>
      <c r="C1532" s="148" t="s">
        <v>679</v>
      </c>
      <c r="D1532" s="56" t="s">
        <v>70</v>
      </c>
      <c r="E1532" s="62" t="s">
        <v>680</v>
      </c>
      <c r="F1532" s="58" t="s">
        <v>678</v>
      </c>
      <c r="G1532" s="57">
        <v>7.8E-2</v>
      </c>
      <c r="H1532" s="57">
        <v>0</v>
      </c>
      <c r="I1532" s="57" t="s">
        <v>2193</v>
      </c>
      <c r="J1532" s="57">
        <v>7.8E-2</v>
      </c>
      <c r="K1532" s="57">
        <v>300337</v>
      </c>
      <c r="L1532" s="57">
        <v>23426.2</v>
      </c>
      <c r="M1532" s="57">
        <v>0</v>
      </c>
      <c r="N1532" s="57" t="s">
        <v>2193</v>
      </c>
      <c r="O1532" s="57">
        <v>300337</v>
      </c>
      <c r="P1532" s="57">
        <v>23426.2</v>
      </c>
      <c r="Q1532" s="60"/>
      <c r="AE1532" s="2">
        <v>23426.2</v>
      </c>
    </row>
    <row r="1533" spans="1:31" ht="23.25" customHeight="1" x14ac:dyDescent="0.15">
      <c r="A1533" s="9" t="s">
        <v>1649</v>
      </c>
      <c r="B1533" s="9" t="s">
        <v>1310</v>
      </c>
      <c r="C1533" s="148" t="s">
        <v>1650</v>
      </c>
      <c r="D1533" s="56" t="s">
        <v>1651</v>
      </c>
      <c r="E1533" s="62" t="s">
        <v>1652</v>
      </c>
      <c r="F1533" s="58" t="s">
        <v>616</v>
      </c>
      <c r="G1533" s="57">
        <v>1</v>
      </c>
      <c r="H1533" s="57">
        <v>702.70000000000073</v>
      </c>
      <c r="I1533" s="57">
        <v>702.70000000000073</v>
      </c>
      <c r="J1533" s="57">
        <v>1</v>
      </c>
      <c r="K1533" s="57"/>
      <c r="L1533" s="57" t="s">
        <v>2193</v>
      </c>
      <c r="M1533" s="57"/>
      <c r="N1533" s="57" t="s">
        <v>2193</v>
      </c>
      <c r="O1533" s="57">
        <v>702.70000000000073</v>
      </c>
      <c r="P1533" s="57">
        <v>702.70000000000073</v>
      </c>
      <c r="Q1533" s="60"/>
    </row>
    <row r="1534" spans="1:31" ht="23.25" customHeight="1" x14ac:dyDescent="0.15">
      <c r="B1534" s="9" t="s">
        <v>1646</v>
      </c>
      <c r="C1534" s="148"/>
      <c r="D1534" s="56" t="s">
        <v>1647</v>
      </c>
      <c r="E1534" s="62"/>
      <c r="F1534" s="58"/>
      <c r="G1534" s="57"/>
      <c r="H1534" s="57"/>
      <c r="I1534" s="57">
        <v>21401</v>
      </c>
      <c r="J1534" s="57"/>
      <c r="K1534" s="57"/>
      <c r="L1534" s="57">
        <v>23426</v>
      </c>
      <c r="M1534" s="57"/>
      <c r="N1534" s="57">
        <v>0</v>
      </c>
      <c r="O1534" s="57" t="s">
        <v>2193</v>
      </c>
      <c r="P1534" s="57">
        <v>44827</v>
      </c>
      <c r="Q1534" s="60"/>
      <c r="AC1534" s="2">
        <v>702.7</v>
      </c>
      <c r="AD1534" s="2">
        <v>23426</v>
      </c>
      <c r="AE1534" s="2">
        <v>23426</v>
      </c>
    </row>
    <row r="1535" spans="1:31" ht="23.25" customHeight="1" x14ac:dyDescent="0.15">
      <c r="C1535" s="148"/>
      <c r="D1535" s="56"/>
      <c r="E1535" s="62"/>
      <c r="F1535" s="58"/>
      <c r="G1535" s="57"/>
      <c r="H1535" s="57"/>
      <c r="I1535" s="57"/>
      <c r="J1535" s="57"/>
      <c r="K1535" s="57"/>
      <c r="L1535" s="57"/>
      <c r="M1535" s="57"/>
      <c r="N1535" s="57"/>
      <c r="O1535" s="57"/>
      <c r="P1535" s="57"/>
      <c r="Q1535" s="60"/>
    </row>
    <row r="1536" spans="1:31" ht="23.25" customHeight="1" x14ac:dyDescent="0.15">
      <c r="A1536" s="9" t="s">
        <v>1342</v>
      </c>
      <c r="B1536" s="9" t="s">
        <v>2293</v>
      </c>
      <c r="C1536" s="148" t="s">
        <v>1343</v>
      </c>
      <c r="D1536" s="56" t="s">
        <v>2376</v>
      </c>
      <c r="E1536" s="62"/>
      <c r="F1536" s="58"/>
      <c r="G1536" s="57"/>
      <c r="H1536" s="57"/>
      <c r="I1536" s="57"/>
      <c r="J1536" s="57"/>
      <c r="K1536" s="57"/>
      <c r="L1536" s="57"/>
      <c r="M1536" s="57"/>
      <c r="N1536" s="57"/>
      <c r="O1536" s="57"/>
      <c r="P1536" s="57"/>
      <c r="Q1536" s="60"/>
    </row>
    <row r="1537" spans="1:31" ht="23.25" customHeight="1" x14ac:dyDescent="0.15">
      <c r="A1537" s="9" t="s">
        <v>824</v>
      </c>
      <c r="B1537" s="9" t="s">
        <v>1313</v>
      </c>
      <c r="C1537" s="148" t="s">
        <v>439</v>
      </c>
      <c r="D1537" s="56" t="s">
        <v>440</v>
      </c>
      <c r="E1537" s="62" t="s">
        <v>441</v>
      </c>
      <c r="F1537" s="58" t="s">
        <v>132</v>
      </c>
      <c r="G1537" s="57">
        <v>1</v>
      </c>
      <c r="H1537" s="57">
        <v>4905</v>
      </c>
      <c r="I1537" s="57">
        <v>4905</v>
      </c>
      <c r="J1537" s="57">
        <v>1</v>
      </c>
      <c r="K1537" s="57">
        <v>0</v>
      </c>
      <c r="L1537" s="57" t="s">
        <v>2193</v>
      </c>
      <c r="M1537" s="57">
        <v>0</v>
      </c>
      <c r="N1537" s="57" t="s">
        <v>2193</v>
      </c>
      <c r="O1537" s="57">
        <v>4905</v>
      </c>
      <c r="P1537" s="57">
        <v>4905</v>
      </c>
      <c r="Q1537" s="60"/>
      <c r="R1537" s="2" t="s">
        <v>1653</v>
      </c>
      <c r="AB1537" s="2">
        <v>4905</v>
      </c>
      <c r="AC1537" s="2">
        <v>4905</v>
      </c>
    </row>
    <row r="1538" spans="1:31" ht="23.25" customHeight="1" x14ac:dyDescent="0.15">
      <c r="A1538" s="9" t="s">
        <v>824</v>
      </c>
      <c r="B1538" s="9" t="s">
        <v>1313</v>
      </c>
      <c r="C1538" s="148" t="s">
        <v>439</v>
      </c>
      <c r="D1538" s="56" t="s">
        <v>440</v>
      </c>
      <c r="E1538" s="62" t="s">
        <v>441</v>
      </c>
      <c r="F1538" s="58" t="s">
        <v>132</v>
      </c>
      <c r="G1538" s="57">
        <v>0.05</v>
      </c>
      <c r="H1538" s="57">
        <v>4905</v>
      </c>
      <c r="I1538" s="57">
        <v>245.2</v>
      </c>
      <c r="J1538" s="57">
        <v>0.05</v>
      </c>
      <c r="K1538" s="57">
        <v>0</v>
      </c>
      <c r="L1538" s="57" t="s">
        <v>2193</v>
      </c>
      <c r="M1538" s="57">
        <v>0</v>
      </c>
      <c r="N1538" s="57" t="s">
        <v>2193</v>
      </c>
      <c r="O1538" s="57">
        <v>4905</v>
      </c>
      <c r="P1538" s="57">
        <v>245.2</v>
      </c>
      <c r="Q1538" s="60"/>
      <c r="R1538" s="2" t="s">
        <v>1653</v>
      </c>
    </row>
    <row r="1539" spans="1:31" ht="23.25" customHeight="1" x14ac:dyDescent="0.15">
      <c r="A1539" s="9" t="s">
        <v>1654</v>
      </c>
      <c r="B1539" s="9" t="s">
        <v>1313</v>
      </c>
      <c r="C1539" s="148" t="s">
        <v>1655</v>
      </c>
      <c r="D1539" s="56" t="s">
        <v>1656</v>
      </c>
      <c r="E1539" s="62" t="s">
        <v>1657</v>
      </c>
      <c r="F1539" s="58" t="s">
        <v>616</v>
      </c>
      <c r="G1539" s="57">
        <v>1</v>
      </c>
      <c r="H1539" s="57">
        <v>735.7</v>
      </c>
      <c r="I1539" s="57">
        <v>735.7</v>
      </c>
      <c r="J1539" s="57">
        <v>1</v>
      </c>
      <c r="K1539" s="57"/>
      <c r="L1539" s="57" t="s">
        <v>2193</v>
      </c>
      <c r="M1539" s="57"/>
      <c r="N1539" s="57" t="s">
        <v>2193</v>
      </c>
      <c r="O1539" s="57">
        <v>735.7</v>
      </c>
      <c r="P1539" s="57">
        <v>735.7</v>
      </c>
      <c r="Q1539" s="60"/>
      <c r="AB1539" s="2">
        <v>4905</v>
      </c>
    </row>
    <row r="1540" spans="1:31" ht="23.25" customHeight="1" x14ac:dyDescent="0.15">
      <c r="A1540" s="9" t="s">
        <v>1658</v>
      </c>
      <c r="B1540" s="9" t="s">
        <v>1313</v>
      </c>
      <c r="C1540" s="148" t="s">
        <v>1659</v>
      </c>
      <c r="D1540" s="56" t="s">
        <v>1660</v>
      </c>
      <c r="E1540" s="62" t="s">
        <v>1661</v>
      </c>
      <c r="F1540" s="58" t="s">
        <v>616</v>
      </c>
      <c r="G1540" s="57">
        <v>1</v>
      </c>
      <c r="H1540" s="57">
        <v>98.100000000000364</v>
      </c>
      <c r="I1540" s="57">
        <v>98.100000000000364</v>
      </c>
      <c r="J1540" s="57">
        <v>1</v>
      </c>
      <c r="K1540" s="57"/>
      <c r="L1540" s="57" t="s">
        <v>2193</v>
      </c>
      <c r="M1540" s="57"/>
      <c r="N1540" s="57" t="s">
        <v>2193</v>
      </c>
      <c r="O1540" s="57">
        <v>98.100000000000364</v>
      </c>
      <c r="P1540" s="57">
        <v>98.100000000000364</v>
      </c>
      <c r="Q1540" s="60"/>
      <c r="AC1540" s="2">
        <v>98.1</v>
      </c>
      <c r="AD1540" s="2">
        <v>5885</v>
      </c>
    </row>
    <row r="1541" spans="1:31" ht="23.25" customHeight="1" x14ac:dyDescent="0.15">
      <c r="A1541" s="9" t="s">
        <v>920</v>
      </c>
      <c r="B1541" s="9" t="s">
        <v>1313</v>
      </c>
      <c r="C1541" s="148" t="s">
        <v>679</v>
      </c>
      <c r="D1541" s="56" t="s">
        <v>70</v>
      </c>
      <c r="E1541" s="62" t="s">
        <v>680</v>
      </c>
      <c r="F1541" s="58" t="s">
        <v>678</v>
      </c>
      <c r="G1541" s="57">
        <v>2.8500000000000001E-2</v>
      </c>
      <c r="H1541" s="57">
        <v>0</v>
      </c>
      <c r="I1541" s="57" t="s">
        <v>2193</v>
      </c>
      <c r="J1541" s="57">
        <v>2.8500000000000001E-2</v>
      </c>
      <c r="K1541" s="57">
        <v>300337</v>
      </c>
      <c r="L1541" s="57">
        <v>8559.6</v>
      </c>
      <c r="M1541" s="57">
        <v>0</v>
      </c>
      <c r="N1541" s="57" t="s">
        <v>2193</v>
      </c>
      <c r="O1541" s="57">
        <v>300337</v>
      </c>
      <c r="P1541" s="57">
        <v>8559.6</v>
      </c>
      <c r="Q1541" s="60"/>
      <c r="AE1541" s="2">
        <v>8559.6</v>
      </c>
    </row>
    <row r="1542" spans="1:31" ht="23.25" customHeight="1" x14ac:dyDescent="0.15">
      <c r="A1542" s="9" t="s">
        <v>1649</v>
      </c>
      <c r="B1542" s="9" t="s">
        <v>1313</v>
      </c>
      <c r="C1542" s="148" t="s">
        <v>1650</v>
      </c>
      <c r="D1542" s="56" t="s">
        <v>1651</v>
      </c>
      <c r="E1542" s="62" t="s">
        <v>1652</v>
      </c>
      <c r="F1542" s="58" t="s">
        <v>616</v>
      </c>
      <c r="G1542" s="57">
        <v>1</v>
      </c>
      <c r="H1542" s="57">
        <v>256.70000000000073</v>
      </c>
      <c r="I1542" s="57">
        <v>256.70000000000073</v>
      </c>
      <c r="J1542" s="57">
        <v>1</v>
      </c>
      <c r="K1542" s="57"/>
      <c r="L1542" s="57" t="s">
        <v>2193</v>
      </c>
      <c r="M1542" s="57"/>
      <c r="N1542" s="57" t="s">
        <v>2193</v>
      </c>
      <c r="O1542" s="57">
        <v>256.70000000000073</v>
      </c>
      <c r="P1542" s="57">
        <v>256.70000000000073</v>
      </c>
      <c r="Q1542" s="60"/>
    </row>
    <row r="1543" spans="1:31" ht="23.25" customHeight="1" x14ac:dyDescent="0.15">
      <c r="B1543" s="9" t="s">
        <v>1646</v>
      </c>
      <c r="C1543" s="148"/>
      <c r="D1543" s="56" t="s">
        <v>1647</v>
      </c>
      <c r="E1543" s="62"/>
      <c r="F1543" s="58"/>
      <c r="G1543" s="57"/>
      <c r="H1543" s="57"/>
      <c r="I1543" s="57">
        <v>6240</v>
      </c>
      <c r="J1543" s="57"/>
      <c r="K1543" s="57"/>
      <c r="L1543" s="57">
        <v>8559</v>
      </c>
      <c r="M1543" s="57"/>
      <c r="N1543" s="57">
        <v>0</v>
      </c>
      <c r="O1543" s="57" t="s">
        <v>2193</v>
      </c>
      <c r="P1543" s="57">
        <v>14799</v>
      </c>
      <c r="Q1543" s="60"/>
      <c r="AC1543" s="2">
        <v>256.7</v>
      </c>
      <c r="AD1543" s="2">
        <v>8559</v>
      </c>
      <c r="AE1543" s="2">
        <v>8559</v>
      </c>
    </row>
    <row r="1544" spans="1:31" ht="23.25" customHeight="1" x14ac:dyDescent="0.15">
      <c r="C1544" s="148"/>
      <c r="D1544" s="56"/>
      <c r="E1544" s="62"/>
      <c r="F1544" s="58"/>
      <c r="G1544" s="57"/>
      <c r="H1544" s="57"/>
      <c r="I1544" s="57"/>
      <c r="J1544" s="57"/>
      <c r="K1544" s="57"/>
      <c r="L1544" s="57"/>
      <c r="M1544" s="57"/>
      <c r="N1544" s="57"/>
      <c r="O1544" s="57"/>
      <c r="P1544" s="57"/>
      <c r="Q1544" s="60"/>
    </row>
    <row r="1545" spans="1:31" ht="23.25" customHeight="1" x14ac:dyDescent="0.15">
      <c r="A1545" s="9" t="s">
        <v>1345</v>
      </c>
      <c r="B1545" s="9" t="s">
        <v>2293</v>
      </c>
      <c r="C1545" s="148" t="s">
        <v>1346</v>
      </c>
      <c r="D1545" s="56" t="s">
        <v>2377</v>
      </c>
      <c r="E1545" s="62"/>
      <c r="F1545" s="58"/>
      <c r="G1545" s="57"/>
      <c r="H1545" s="57"/>
      <c r="I1545" s="57"/>
      <c r="J1545" s="57"/>
      <c r="K1545" s="57"/>
      <c r="L1545" s="57"/>
      <c r="M1545" s="57"/>
      <c r="N1545" s="57"/>
      <c r="O1545" s="57"/>
      <c r="P1545" s="57"/>
      <c r="Q1545" s="60"/>
    </row>
    <row r="1546" spans="1:31" ht="23.25" customHeight="1" x14ac:dyDescent="0.15">
      <c r="A1546" s="9" t="s">
        <v>827</v>
      </c>
      <c r="B1546" s="9" t="s">
        <v>1316</v>
      </c>
      <c r="C1546" s="148" t="s">
        <v>453</v>
      </c>
      <c r="D1546" s="56" t="s">
        <v>454</v>
      </c>
      <c r="E1546" s="62" t="s">
        <v>455</v>
      </c>
      <c r="F1546" s="58" t="s">
        <v>132</v>
      </c>
      <c r="G1546" s="57">
        <v>1</v>
      </c>
      <c r="H1546" s="57">
        <v>400</v>
      </c>
      <c r="I1546" s="57">
        <v>400</v>
      </c>
      <c r="J1546" s="57">
        <v>1</v>
      </c>
      <c r="K1546" s="57">
        <v>0</v>
      </c>
      <c r="L1546" s="57" t="s">
        <v>2193</v>
      </c>
      <c r="M1546" s="57">
        <v>0</v>
      </c>
      <c r="N1546" s="57" t="s">
        <v>2193</v>
      </c>
      <c r="O1546" s="57">
        <v>400</v>
      </c>
      <c r="P1546" s="57">
        <v>400</v>
      </c>
      <c r="Q1546" s="60"/>
      <c r="AC1546" s="2">
        <v>400</v>
      </c>
    </row>
    <row r="1547" spans="1:31" ht="23.25" customHeight="1" x14ac:dyDescent="0.15">
      <c r="A1547" s="9" t="s">
        <v>827</v>
      </c>
      <c r="B1547" s="9" t="s">
        <v>1316</v>
      </c>
      <c r="C1547" s="148" t="s">
        <v>453</v>
      </c>
      <c r="D1547" s="56" t="s">
        <v>454</v>
      </c>
      <c r="E1547" s="62" t="s">
        <v>455</v>
      </c>
      <c r="F1547" s="58" t="s">
        <v>132</v>
      </c>
      <c r="G1547" s="57">
        <v>7.4999999999999997E-2</v>
      </c>
      <c r="H1547" s="57">
        <v>400</v>
      </c>
      <c r="I1547" s="57">
        <v>30</v>
      </c>
      <c r="J1547" s="57">
        <v>7.4999999999999997E-2</v>
      </c>
      <c r="K1547" s="57">
        <v>0</v>
      </c>
      <c r="L1547" s="57" t="s">
        <v>2193</v>
      </c>
      <c r="M1547" s="57">
        <v>0</v>
      </c>
      <c r="N1547" s="57" t="s">
        <v>2193</v>
      </c>
      <c r="O1547" s="57">
        <v>400</v>
      </c>
      <c r="P1547" s="57">
        <v>30</v>
      </c>
      <c r="Q1547" s="60"/>
    </row>
    <row r="1548" spans="1:31" ht="23.25" customHeight="1" x14ac:dyDescent="0.15">
      <c r="A1548" s="9" t="s">
        <v>1658</v>
      </c>
      <c r="B1548" s="9" t="s">
        <v>1316</v>
      </c>
      <c r="C1548" s="148" t="s">
        <v>1659</v>
      </c>
      <c r="D1548" s="56" t="s">
        <v>1660</v>
      </c>
      <c r="E1548" s="62" t="s">
        <v>1661</v>
      </c>
      <c r="F1548" s="58" t="s">
        <v>616</v>
      </c>
      <c r="G1548" s="57">
        <v>1</v>
      </c>
      <c r="H1548" s="57">
        <v>8</v>
      </c>
      <c r="I1548" s="57">
        <v>8</v>
      </c>
      <c r="J1548" s="57">
        <v>1</v>
      </c>
      <c r="K1548" s="57"/>
      <c r="L1548" s="57" t="s">
        <v>2193</v>
      </c>
      <c r="M1548" s="57"/>
      <c r="N1548" s="57" t="s">
        <v>2193</v>
      </c>
      <c r="O1548" s="57">
        <v>8</v>
      </c>
      <c r="P1548" s="57">
        <v>8</v>
      </c>
      <c r="Q1548" s="60"/>
      <c r="AC1548" s="2">
        <v>8</v>
      </c>
      <c r="AD1548" s="2">
        <v>430</v>
      </c>
    </row>
    <row r="1549" spans="1:31" ht="23.25" customHeight="1" x14ac:dyDescent="0.15">
      <c r="A1549" s="9" t="s">
        <v>924</v>
      </c>
      <c r="B1549" s="9" t="s">
        <v>1316</v>
      </c>
      <c r="C1549" s="148" t="s">
        <v>687</v>
      </c>
      <c r="D1549" s="56" t="s">
        <v>70</v>
      </c>
      <c r="E1549" s="62" t="s">
        <v>688</v>
      </c>
      <c r="F1549" s="58" t="s">
        <v>678</v>
      </c>
      <c r="G1549" s="57">
        <v>1.4999999999999999E-2</v>
      </c>
      <c r="H1549" s="57">
        <v>0</v>
      </c>
      <c r="I1549" s="57" t="s">
        <v>2193</v>
      </c>
      <c r="J1549" s="57">
        <v>1.4999999999999999E-2</v>
      </c>
      <c r="K1549" s="57">
        <v>433400</v>
      </c>
      <c r="L1549" s="57">
        <v>6501</v>
      </c>
      <c r="M1549" s="57">
        <v>0</v>
      </c>
      <c r="N1549" s="57" t="s">
        <v>2193</v>
      </c>
      <c r="O1549" s="57">
        <v>433400</v>
      </c>
      <c r="P1549" s="57">
        <v>6501</v>
      </c>
      <c r="Q1549" s="60"/>
      <c r="AE1549" s="2">
        <v>6501</v>
      </c>
    </row>
    <row r="1550" spans="1:31" ht="23.25" customHeight="1" x14ac:dyDescent="0.15">
      <c r="A1550" s="9" t="s">
        <v>1649</v>
      </c>
      <c r="B1550" s="9" t="s">
        <v>1316</v>
      </c>
      <c r="C1550" s="148" t="s">
        <v>1650</v>
      </c>
      <c r="D1550" s="56" t="s">
        <v>1651</v>
      </c>
      <c r="E1550" s="62" t="s">
        <v>1652</v>
      </c>
      <c r="F1550" s="58" t="s">
        <v>616</v>
      </c>
      <c r="G1550" s="57">
        <v>1</v>
      </c>
      <c r="H1550" s="57">
        <v>195</v>
      </c>
      <c r="I1550" s="57">
        <v>195</v>
      </c>
      <c r="J1550" s="57">
        <v>1</v>
      </c>
      <c r="K1550" s="57"/>
      <c r="L1550" s="57" t="s">
        <v>2193</v>
      </c>
      <c r="M1550" s="57"/>
      <c r="N1550" s="57" t="s">
        <v>2193</v>
      </c>
      <c r="O1550" s="57">
        <v>195</v>
      </c>
      <c r="P1550" s="57">
        <v>195</v>
      </c>
      <c r="Q1550" s="60"/>
    </row>
    <row r="1551" spans="1:31" ht="23.25" customHeight="1" x14ac:dyDescent="0.15">
      <c r="B1551" s="9" t="s">
        <v>1646</v>
      </c>
      <c r="C1551" s="148"/>
      <c r="D1551" s="56" t="s">
        <v>1647</v>
      </c>
      <c r="E1551" s="62"/>
      <c r="F1551" s="58"/>
      <c r="G1551" s="57"/>
      <c r="H1551" s="57"/>
      <c r="I1551" s="57">
        <v>633</v>
      </c>
      <c r="J1551" s="57"/>
      <c r="K1551" s="57"/>
      <c r="L1551" s="57">
        <v>6501</v>
      </c>
      <c r="M1551" s="57"/>
      <c r="N1551" s="57">
        <v>0</v>
      </c>
      <c r="O1551" s="57" t="s">
        <v>2193</v>
      </c>
      <c r="P1551" s="57">
        <v>7134</v>
      </c>
      <c r="Q1551" s="60"/>
      <c r="AC1551" s="2">
        <v>195</v>
      </c>
      <c r="AD1551" s="2">
        <v>6501</v>
      </c>
      <c r="AE1551" s="2">
        <v>6501</v>
      </c>
    </row>
    <row r="1552" spans="1:31" ht="23.25" customHeight="1" x14ac:dyDescent="0.15">
      <c r="C1552" s="148"/>
      <c r="D1552" s="56"/>
      <c r="E1552" s="62"/>
      <c r="F1552" s="58"/>
      <c r="G1552" s="57"/>
      <c r="H1552" s="57"/>
      <c r="I1552" s="57"/>
      <c r="J1552" s="57"/>
      <c r="K1552" s="57"/>
      <c r="L1552" s="57"/>
      <c r="M1552" s="57"/>
      <c r="N1552" s="57"/>
      <c r="O1552" s="57"/>
      <c r="P1552" s="57"/>
      <c r="Q1552" s="60"/>
    </row>
    <row r="1553" spans="1:31" ht="23.25" customHeight="1" x14ac:dyDescent="0.15">
      <c r="A1553" s="9" t="s">
        <v>1349</v>
      </c>
      <c r="B1553" s="9" t="s">
        <v>2293</v>
      </c>
      <c r="C1553" s="148" t="s">
        <v>1350</v>
      </c>
      <c r="D1553" s="56" t="s">
        <v>2378</v>
      </c>
      <c r="E1553" s="62"/>
      <c r="F1553" s="58"/>
      <c r="G1553" s="57"/>
      <c r="H1553" s="57"/>
      <c r="I1553" s="57"/>
      <c r="J1553" s="57"/>
      <c r="K1553" s="57"/>
      <c r="L1553" s="57"/>
      <c r="M1553" s="57"/>
      <c r="N1553" s="57"/>
      <c r="O1553" s="57"/>
      <c r="P1553" s="57"/>
      <c r="Q1553" s="60"/>
    </row>
    <row r="1554" spans="1:31" ht="23.25" customHeight="1" x14ac:dyDescent="0.15">
      <c r="A1554" s="9" t="s">
        <v>830</v>
      </c>
      <c r="B1554" s="9" t="s">
        <v>1319</v>
      </c>
      <c r="C1554" s="148" t="s">
        <v>466</v>
      </c>
      <c r="D1554" s="56" t="s">
        <v>461</v>
      </c>
      <c r="E1554" s="62" t="s">
        <v>467</v>
      </c>
      <c r="F1554" s="58" t="s">
        <v>181</v>
      </c>
      <c r="G1554" s="57">
        <v>1</v>
      </c>
      <c r="H1554" s="57">
        <v>1853</v>
      </c>
      <c r="I1554" s="57">
        <v>1853</v>
      </c>
      <c r="J1554" s="57">
        <v>1</v>
      </c>
      <c r="K1554" s="57">
        <v>0</v>
      </c>
      <c r="L1554" s="57" t="s">
        <v>2193</v>
      </c>
      <c r="M1554" s="57">
        <v>0</v>
      </c>
      <c r="N1554" s="57" t="s">
        <v>2193</v>
      </c>
      <c r="O1554" s="57">
        <v>1853</v>
      </c>
      <c r="P1554" s="57">
        <v>1853</v>
      </c>
      <c r="Q1554" s="60"/>
    </row>
    <row r="1555" spans="1:31" ht="23.25" customHeight="1" x14ac:dyDescent="0.15">
      <c r="A1555" s="9" t="s">
        <v>919</v>
      </c>
      <c r="B1555" s="9" t="s">
        <v>1319</v>
      </c>
      <c r="C1555" s="148" t="s">
        <v>676</v>
      </c>
      <c r="D1555" s="56" t="s">
        <v>70</v>
      </c>
      <c r="E1555" s="62" t="s">
        <v>677</v>
      </c>
      <c r="F1555" s="58" t="s">
        <v>678</v>
      </c>
      <c r="G1555" s="57">
        <v>8.5000000000000006E-2</v>
      </c>
      <c r="H1555" s="57">
        <v>0</v>
      </c>
      <c r="I1555" s="57" t="s">
        <v>2193</v>
      </c>
      <c r="J1555" s="57">
        <v>8.5000000000000006E-2</v>
      </c>
      <c r="K1555" s="57">
        <v>268915</v>
      </c>
      <c r="L1555" s="57">
        <v>22857.7</v>
      </c>
      <c r="M1555" s="57">
        <v>0</v>
      </c>
      <c r="N1555" s="57" t="s">
        <v>2193</v>
      </c>
      <c r="O1555" s="57">
        <v>268915</v>
      </c>
      <c r="P1555" s="57">
        <v>22857.7</v>
      </c>
      <c r="Q1555" s="60"/>
      <c r="AE1555" s="2">
        <v>22857.7</v>
      </c>
    </row>
    <row r="1556" spans="1:31" ht="23.25" customHeight="1" x14ac:dyDescent="0.15">
      <c r="A1556" s="9" t="s">
        <v>1649</v>
      </c>
      <c r="B1556" s="9" t="s">
        <v>1319</v>
      </c>
      <c r="C1556" s="148" t="s">
        <v>1650</v>
      </c>
      <c r="D1556" s="56" t="s">
        <v>1651</v>
      </c>
      <c r="E1556" s="62" t="s">
        <v>1652</v>
      </c>
      <c r="F1556" s="58" t="s">
        <v>616</v>
      </c>
      <c r="G1556" s="57">
        <v>1</v>
      </c>
      <c r="H1556" s="57">
        <v>685.70000000000073</v>
      </c>
      <c r="I1556" s="57">
        <v>685.70000000000073</v>
      </c>
      <c r="J1556" s="57">
        <v>1</v>
      </c>
      <c r="K1556" s="57"/>
      <c r="L1556" s="57" t="s">
        <v>2193</v>
      </c>
      <c r="M1556" s="57"/>
      <c r="N1556" s="57" t="s">
        <v>2193</v>
      </c>
      <c r="O1556" s="57">
        <v>685.70000000000073</v>
      </c>
      <c r="P1556" s="57">
        <v>685.70000000000073</v>
      </c>
      <c r="Q1556" s="60"/>
    </row>
    <row r="1557" spans="1:31" ht="23.25" customHeight="1" x14ac:dyDescent="0.15">
      <c r="B1557" s="9" t="s">
        <v>1646</v>
      </c>
      <c r="C1557" s="148"/>
      <c r="D1557" s="56" t="s">
        <v>1647</v>
      </c>
      <c r="E1557" s="62"/>
      <c r="F1557" s="58"/>
      <c r="G1557" s="57"/>
      <c r="H1557" s="57"/>
      <c r="I1557" s="57">
        <v>2538</v>
      </c>
      <c r="J1557" s="57"/>
      <c r="K1557" s="57"/>
      <c r="L1557" s="57">
        <v>22857</v>
      </c>
      <c r="M1557" s="57"/>
      <c r="N1557" s="57">
        <v>0</v>
      </c>
      <c r="O1557" s="57" t="s">
        <v>2193</v>
      </c>
      <c r="P1557" s="57">
        <v>25395</v>
      </c>
      <c r="Q1557" s="60"/>
      <c r="AC1557" s="2">
        <v>685.7</v>
      </c>
      <c r="AD1557" s="2">
        <v>22857</v>
      </c>
      <c r="AE1557" s="2">
        <v>22857</v>
      </c>
    </row>
    <row r="1558" spans="1:31" ht="23.25" customHeight="1" x14ac:dyDescent="0.15">
      <c r="C1558" s="148"/>
      <c r="D1558" s="56"/>
      <c r="E1558" s="62"/>
      <c r="F1558" s="58"/>
      <c r="G1558" s="57"/>
      <c r="H1558" s="57"/>
      <c r="I1558" s="57"/>
      <c r="J1558" s="57"/>
      <c r="K1558" s="57"/>
      <c r="L1558" s="57"/>
      <c r="M1558" s="57"/>
      <c r="N1558" s="57"/>
      <c r="O1558" s="57"/>
      <c r="P1558" s="57"/>
      <c r="Q1558" s="60"/>
    </row>
    <row r="1559" spans="1:31" ht="23.25" customHeight="1" x14ac:dyDescent="0.15">
      <c r="A1559" s="9" t="s">
        <v>1352</v>
      </c>
      <c r="B1559" s="9" t="s">
        <v>2293</v>
      </c>
      <c r="C1559" s="148" t="s">
        <v>1353</v>
      </c>
      <c r="D1559" s="56" t="s">
        <v>2379</v>
      </c>
      <c r="E1559" s="62"/>
      <c r="F1559" s="58"/>
      <c r="G1559" s="57"/>
      <c r="H1559" s="57"/>
      <c r="I1559" s="57"/>
      <c r="J1559" s="57"/>
      <c r="K1559" s="57"/>
      <c r="L1559" s="57"/>
      <c r="M1559" s="57"/>
      <c r="N1559" s="57"/>
      <c r="O1559" s="57"/>
      <c r="P1559" s="57"/>
      <c r="Q1559" s="60"/>
    </row>
    <row r="1560" spans="1:31" ht="23.25" customHeight="1" x14ac:dyDescent="0.15">
      <c r="A1560" s="9" t="s">
        <v>832</v>
      </c>
      <c r="B1560" s="9" t="s">
        <v>1322</v>
      </c>
      <c r="C1560" s="148" t="s">
        <v>470</v>
      </c>
      <c r="D1560" s="56" t="s">
        <v>461</v>
      </c>
      <c r="E1560" s="62" t="s">
        <v>471</v>
      </c>
      <c r="F1560" s="58" t="s">
        <v>181</v>
      </c>
      <c r="G1560" s="57">
        <v>1</v>
      </c>
      <c r="H1560" s="57">
        <v>1570</v>
      </c>
      <c r="I1560" s="57">
        <v>1570</v>
      </c>
      <c r="J1560" s="57">
        <v>1</v>
      </c>
      <c r="K1560" s="57">
        <v>0</v>
      </c>
      <c r="L1560" s="57" t="s">
        <v>2193</v>
      </c>
      <c r="M1560" s="57">
        <v>0</v>
      </c>
      <c r="N1560" s="57" t="s">
        <v>2193</v>
      </c>
      <c r="O1560" s="57">
        <v>1570</v>
      </c>
      <c r="P1560" s="57">
        <v>1570</v>
      </c>
      <c r="Q1560" s="60"/>
    </row>
    <row r="1561" spans="1:31" ht="23.25" customHeight="1" x14ac:dyDescent="0.15">
      <c r="A1561" s="9" t="s">
        <v>919</v>
      </c>
      <c r="B1561" s="9" t="s">
        <v>1322</v>
      </c>
      <c r="C1561" s="148" t="s">
        <v>676</v>
      </c>
      <c r="D1561" s="56" t="s">
        <v>70</v>
      </c>
      <c r="E1561" s="62" t="s">
        <v>677</v>
      </c>
      <c r="F1561" s="58" t="s">
        <v>678</v>
      </c>
      <c r="G1561" s="57">
        <v>8.5000000000000006E-2</v>
      </c>
      <c r="H1561" s="57">
        <v>0</v>
      </c>
      <c r="I1561" s="57" t="s">
        <v>2193</v>
      </c>
      <c r="J1561" s="57">
        <v>8.5000000000000006E-2</v>
      </c>
      <c r="K1561" s="57">
        <v>268915</v>
      </c>
      <c r="L1561" s="57">
        <v>22857.7</v>
      </c>
      <c r="M1561" s="57">
        <v>0</v>
      </c>
      <c r="N1561" s="57" t="s">
        <v>2193</v>
      </c>
      <c r="O1561" s="57">
        <v>268915</v>
      </c>
      <c r="P1561" s="57">
        <v>22857.7</v>
      </c>
      <c r="Q1561" s="60"/>
      <c r="AE1561" s="2">
        <v>22857.7</v>
      </c>
    </row>
    <row r="1562" spans="1:31" ht="23.25" customHeight="1" x14ac:dyDescent="0.15">
      <c r="A1562" s="9" t="s">
        <v>1649</v>
      </c>
      <c r="B1562" s="9" t="s">
        <v>1322</v>
      </c>
      <c r="C1562" s="148" t="s">
        <v>1650</v>
      </c>
      <c r="D1562" s="56" t="s">
        <v>1651</v>
      </c>
      <c r="E1562" s="62" t="s">
        <v>1652</v>
      </c>
      <c r="F1562" s="58" t="s">
        <v>616</v>
      </c>
      <c r="G1562" s="57">
        <v>1</v>
      </c>
      <c r="H1562" s="57">
        <v>685.70000000000073</v>
      </c>
      <c r="I1562" s="57">
        <v>685.70000000000073</v>
      </c>
      <c r="J1562" s="57">
        <v>1</v>
      </c>
      <c r="K1562" s="57"/>
      <c r="L1562" s="57" t="s">
        <v>2193</v>
      </c>
      <c r="M1562" s="57"/>
      <c r="N1562" s="57" t="s">
        <v>2193</v>
      </c>
      <c r="O1562" s="57">
        <v>685.70000000000073</v>
      </c>
      <c r="P1562" s="57">
        <v>685.70000000000073</v>
      </c>
      <c r="Q1562" s="60"/>
    </row>
    <row r="1563" spans="1:31" ht="23.25" customHeight="1" x14ac:dyDescent="0.15">
      <c r="B1563" s="9" t="s">
        <v>1646</v>
      </c>
      <c r="C1563" s="148"/>
      <c r="D1563" s="56" t="s">
        <v>1647</v>
      </c>
      <c r="E1563" s="62"/>
      <c r="F1563" s="58"/>
      <c r="G1563" s="57"/>
      <c r="H1563" s="57"/>
      <c r="I1563" s="57">
        <v>2255</v>
      </c>
      <c r="J1563" s="57"/>
      <c r="K1563" s="57"/>
      <c r="L1563" s="57">
        <v>22857</v>
      </c>
      <c r="M1563" s="57"/>
      <c r="N1563" s="57">
        <v>0</v>
      </c>
      <c r="O1563" s="57" t="s">
        <v>2193</v>
      </c>
      <c r="P1563" s="57">
        <v>25112</v>
      </c>
      <c r="Q1563" s="60"/>
      <c r="AC1563" s="2">
        <v>685.7</v>
      </c>
      <c r="AD1563" s="2">
        <v>22857</v>
      </c>
      <c r="AE1563" s="2">
        <v>22857</v>
      </c>
    </row>
    <row r="1564" spans="1:31" ht="23.25" customHeight="1" x14ac:dyDescent="0.15">
      <c r="C1564" s="148"/>
      <c r="D1564" s="56"/>
      <c r="E1564" s="62"/>
      <c r="F1564" s="58"/>
      <c r="G1564" s="57"/>
      <c r="H1564" s="57"/>
      <c r="I1564" s="57"/>
      <c r="J1564" s="57"/>
      <c r="K1564" s="57"/>
      <c r="L1564" s="57"/>
      <c r="M1564" s="57"/>
      <c r="N1564" s="57"/>
      <c r="O1564" s="57"/>
      <c r="P1564" s="57"/>
      <c r="Q1564" s="60"/>
    </row>
    <row r="1565" spans="1:31" ht="23.25" customHeight="1" x14ac:dyDescent="0.15">
      <c r="A1565" s="9" t="s">
        <v>1355</v>
      </c>
      <c r="B1565" s="9" t="s">
        <v>2293</v>
      </c>
      <c r="C1565" s="148" t="s">
        <v>1356</v>
      </c>
      <c r="D1565" s="56" t="s">
        <v>2380</v>
      </c>
      <c r="E1565" s="62"/>
      <c r="F1565" s="58"/>
      <c r="G1565" s="57"/>
      <c r="H1565" s="57"/>
      <c r="I1565" s="57"/>
      <c r="J1565" s="57"/>
      <c r="K1565" s="57"/>
      <c r="L1565" s="57"/>
      <c r="M1565" s="57"/>
      <c r="N1565" s="57"/>
      <c r="O1565" s="57"/>
      <c r="P1565" s="57"/>
      <c r="Q1565" s="60"/>
    </row>
    <row r="1566" spans="1:31" ht="23.25" customHeight="1" x14ac:dyDescent="0.15">
      <c r="A1566" s="9" t="s">
        <v>834</v>
      </c>
      <c r="B1566" s="9" t="s">
        <v>1326</v>
      </c>
      <c r="C1566" s="148" t="s">
        <v>474</v>
      </c>
      <c r="D1566" s="56" t="s">
        <v>475</v>
      </c>
      <c r="E1566" s="62" t="s">
        <v>476</v>
      </c>
      <c r="F1566" s="58" t="s">
        <v>181</v>
      </c>
      <c r="G1566" s="57">
        <v>1</v>
      </c>
      <c r="H1566" s="57">
        <v>935</v>
      </c>
      <c r="I1566" s="57">
        <v>935</v>
      </c>
      <c r="J1566" s="57">
        <v>1</v>
      </c>
      <c r="K1566" s="57">
        <v>0</v>
      </c>
      <c r="L1566" s="57" t="s">
        <v>2193</v>
      </c>
      <c r="M1566" s="57">
        <v>0</v>
      </c>
      <c r="N1566" s="57" t="s">
        <v>2193</v>
      </c>
      <c r="O1566" s="57">
        <v>935</v>
      </c>
      <c r="P1566" s="57">
        <v>935</v>
      </c>
      <c r="Q1566" s="60"/>
    </row>
    <row r="1567" spans="1:31" ht="23.25" customHeight="1" x14ac:dyDescent="0.15">
      <c r="A1567" s="9" t="s">
        <v>919</v>
      </c>
      <c r="B1567" s="9" t="s">
        <v>1326</v>
      </c>
      <c r="C1567" s="148" t="s">
        <v>676</v>
      </c>
      <c r="D1567" s="56" t="s">
        <v>70</v>
      </c>
      <c r="E1567" s="62" t="s">
        <v>677</v>
      </c>
      <c r="F1567" s="58" t="s">
        <v>678</v>
      </c>
      <c r="G1567" s="57">
        <v>0.08</v>
      </c>
      <c r="H1567" s="57">
        <v>0</v>
      </c>
      <c r="I1567" s="57" t="s">
        <v>2193</v>
      </c>
      <c r="J1567" s="57">
        <v>0.08</v>
      </c>
      <c r="K1567" s="57">
        <v>268915</v>
      </c>
      <c r="L1567" s="57">
        <v>21513.200000000001</v>
      </c>
      <c r="M1567" s="57">
        <v>0</v>
      </c>
      <c r="N1567" s="57" t="s">
        <v>2193</v>
      </c>
      <c r="O1567" s="57">
        <v>268915</v>
      </c>
      <c r="P1567" s="57">
        <v>21513.200000000001</v>
      </c>
      <c r="Q1567" s="60"/>
      <c r="AE1567" s="2">
        <v>21513.200000000001</v>
      </c>
    </row>
    <row r="1568" spans="1:31" ht="23.25" customHeight="1" x14ac:dyDescent="0.15">
      <c r="A1568" s="9" t="s">
        <v>1649</v>
      </c>
      <c r="B1568" s="9" t="s">
        <v>1326</v>
      </c>
      <c r="C1568" s="148" t="s">
        <v>1650</v>
      </c>
      <c r="D1568" s="56" t="s">
        <v>1651</v>
      </c>
      <c r="E1568" s="62" t="s">
        <v>1652</v>
      </c>
      <c r="F1568" s="58" t="s">
        <v>616</v>
      </c>
      <c r="G1568" s="57">
        <v>1</v>
      </c>
      <c r="H1568" s="57">
        <v>645.29999999999927</v>
      </c>
      <c r="I1568" s="57">
        <v>645.29999999999927</v>
      </c>
      <c r="J1568" s="57">
        <v>1</v>
      </c>
      <c r="K1568" s="57"/>
      <c r="L1568" s="57" t="s">
        <v>2193</v>
      </c>
      <c r="M1568" s="57"/>
      <c r="N1568" s="57" t="s">
        <v>2193</v>
      </c>
      <c r="O1568" s="57">
        <v>645.29999999999927</v>
      </c>
      <c r="P1568" s="57">
        <v>645.29999999999927</v>
      </c>
      <c r="Q1568" s="60"/>
    </row>
    <row r="1569" spans="1:31" ht="23.25" customHeight="1" x14ac:dyDescent="0.15">
      <c r="B1569" s="9" t="s">
        <v>1646</v>
      </c>
      <c r="C1569" s="148"/>
      <c r="D1569" s="56" t="s">
        <v>1647</v>
      </c>
      <c r="E1569" s="62"/>
      <c r="F1569" s="58"/>
      <c r="G1569" s="57"/>
      <c r="H1569" s="57"/>
      <c r="I1569" s="57">
        <v>1580</v>
      </c>
      <c r="J1569" s="57"/>
      <c r="K1569" s="57"/>
      <c r="L1569" s="57">
        <v>21513</v>
      </c>
      <c r="M1569" s="57"/>
      <c r="N1569" s="57">
        <v>0</v>
      </c>
      <c r="O1569" s="57" t="s">
        <v>2193</v>
      </c>
      <c r="P1569" s="57">
        <v>23093</v>
      </c>
      <c r="Q1569" s="60"/>
      <c r="AC1569" s="2">
        <v>645.29999999999995</v>
      </c>
      <c r="AD1569" s="2">
        <v>21513</v>
      </c>
      <c r="AE1569" s="2">
        <v>21513</v>
      </c>
    </row>
    <row r="1570" spans="1:31" ht="23.25" customHeight="1" x14ac:dyDescent="0.15">
      <c r="C1570" s="148"/>
      <c r="D1570" s="56"/>
      <c r="E1570" s="62"/>
      <c r="F1570" s="58"/>
      <c r="G1570" s="57"/>
      <c r="H1570" s="57"/>
      <c r="I1570" s="57"/>
      <c r="J1570" s="57"/>
      <c r="K1570" s="57"/>
      <c r="L1570" s="57"/>
      <c r="M1570" s="57"/>
      <c r="N1570" s="57"/>
      <c r="O1570" s="57"/>
      <c r="P1570" s="57"/>
      <c r="Q1570" s="60"/>
    </row>
    <row r="1571" spans="1:31" ht="23.25" customHeight="1" x14ac:dyDescent="0.15">
      <c r="A1571" s="9" t="s">
        <v>1358</v>
      </c>
      <c r="B1571" s="9" t="s">
        <v>2293</v>
      </c>
      <c r="C1571" s="148" t="s">
        <v>1359</v>
      </c>
      <c r="D1571" s="56" t="s">
        <v>2381</v>
      </c>
      <c r="E1571" s="62"/>
      <c r="F1571" s="58"/>
      <c r="G1571" s="57"/>
      <c r="H1571" s="57"/>
      <c r="I1571" s="57"/>
      <c r="J1571" s="57"/>
      <c r="K1571" s="57"/>
      <c r="L1571" s="57"/>
      <c r="M1571" s="57"/>
      <c r="N1571" s="57"/>
      <c r="O1571" s="57"/>
      <c r="P1571" s="57"/>
      <c r="Q1571" s="60"/>
    </row>
    <row r="1572" spans="1:31" ht="23.25" customHeight="1" x14ac:dyDescent="0.15">
      <c r="A1572" s="9" t="s">
        <v>835</v>
      </c>
      <c r="B1572" s="9" t="s">
        <v>1329</v>
      </c>
      <c r="C1572" s="148" t="s">
        <v>479</v>
      </c>
      <c r="D1572" s="56" t="s">
        <v>475</v>
      </c>
      <c r="E1572" s="62" t="s">
        <v>480</v>
      </c>
      <c r="F1572" s="58" t="s">
        <v>181</v>
      </c>
      <c r="G1572" s="57">
        <v>1</v>
      </c>
      <c r="H1572" s="57">
        <v>1385</v>
      </c>
      <c r="I1572" s="57">
        <v>1385</v>
      </c>
      <c r="J1572" s="57">
        <v>1</v>
      </c>
      <c r="K1572" s="57">
        <v>0</v>
      </c>
      <c r="L1572" s="57" t="s">
        <v>2193</v>
      </c>
      <c r="M1572" s="57">
        <v>0</v>
      </c>
      <c r="N1572" s="57" t="s">
        <v>2193</v>
      </c>
      <c r="O1572" s="57">
        <v>1385</v>
      </c>
      <c r="P1572" s="57">
        <v>1385</v>
      </c>
      <c r="Q1572" s="60"/>
    </row>
    <row r="1573" spans="1:31" ht="23.25" customHeight="1" x14ac:dyDescent="0.15">
      <c r="A1573" s="9" t="s">
        <v>919</v>
      </c>
      <c r="B1573" s="9" t="s">
        <v>1329</v>
      </c>
      <c r="C1573" s="148" t="s">
        <v>676</v>
      </c>
      <c r="D1573" s="56" t="s">
        <v>70</v>
      </c>
      <c r="E1573" s="62" t="s">
        <v>677</v>
      </c>
      <c r="F1573" s="58" t="s">
        <v>678</v>
      </c>
      <c r="G1573" s="57">
        <v>0.08</v>
      </c>
      <c r="H1573" s="57">
        <v>0</v>
      </c>
      <c r="I1573" s="57" t="s">
        <v>2193</v>
      </c>
      <c r="J1573" s="57">
        <v>0.08</v>
      </c>
      <c r="K1573" s="57">
        <v>268915</v>
      </c>
      <c r="L1573" s="57">
        <v>21513.200000000001</v>
      </c>
      <c r="M1573" s="57">
        <v>0</v>
      </c>
      <c r="N1573" s="57" t="s">
        <v>2193</v>
      </c>
      <c r="O1573" s="57">
        <v>268915</v>
      </c>
      <c r="P1573" s="57">
        <v>21513.200000000001</v>
      </c>
      <c r="Q1573" s="60"/>
      <c r="AE1573" s="2">
        <v>21513.200000000001</v>
      </c>
    </row>
    <row r="1574" spans="1:31" ht="23.25" customHeight="1" x14ac:dyDescent="0.15">
      <c r="A1574" s="9" t="s">
        <v>1649</v>
      </c>
      <c r="B1574" s="9" t="s">
        <v>1329</v>
      </c>
      <c r="C1574" s="148" t="s">
        <v>1650</v>
      </c>
      <c r="D1574" s="56" t="s">
        <v>1651</v>
      </c>
      <c r="E1574" s="62" t="s">
        <v>1652</v>
      </c>
      <c r="F1574" s="58" t="s">
        <v>616</v>
      </c>
      <c r="G1574" s="57">
        <v>1</v>
      </c>
      <c r="H1574" s="57">
        <v>645.29999999999927</v>
      </c>
      <c r="I1574" s="57">
        <v>645.29999999999927</v>
      </c>
      <c r="J1574" s="57">
        <v>1</v>
      </c>
      <c r="K1574" s="57"/>
      <c r="L1574" s="57" t="s">
        <v>2193</v>
      </c>
      <c r="M1574" s="57"/>
      <c r="N1574" s="57" t="s">
        <v>2193</v>
      </c>
      <c r="O1574" s="57">
        <v>645.29999999999927</v>
      </c>
      <c r="P1574" s="57">
        <v>645.29999999999927</v>
      </c>
      <c r="Q1574" s="60"/>
    </row>
    <row r="1575" spans="1:31" ht="23.25" customHeight="1" x14ac:dyDescent="0.15">
      <c r="B1575" s="9" t="s">
        <v>1646</v>
      </c>
      <c r="C1575" s="148"/>
      <c r="D1575" s="56" t="s">
        <v>1647</v>
      </c>
      <c r="E1575" s="62"/>
      <c r="F1575" s="58"/>
      <c r="G1575" s="57"/>
      <c r="H1575" s="57"/>
      <c r="I1575" s="57">
        <v>2030</v>
      </c>
      <c r="J1575" s="57"/>
      <c r="K1575" s="57"/>
      <c r="L1575" s="57">
        <v>21513</v>
      </c>
      <c r="M1575" s="57"/>
      <c r="N1575" s="57">
        <v>0</v>
      </c>
      <c r="O1575" s="57" t="s">
        <v>2193</v>
      </c>
      <c r="P1575" s="57">
        <v>23543</v>
      </c>
      <c r="Q1575" s="60"/>
      <c r="AC1575" s="2">
        <v>645.29999999999995</v>
      </c>
      <c r="AD1575" s="2">
        <v>21513</v>
      </c>
      <c r="AE1575" s="2">
        <v>21513</v>
      </c>
    </row>
    <row r="1576" spans="1:31" ht="23.25" customHeight="1" x14ac:dyDescent="0.15">
      <c r="C1576" s="148"/>
      <c r="D1576" s="56"/>
      <c r="E1576" s="62"/>
      <c r="F1576" s="58"/>
      <c r="G1576" s="57"/>
      <c r="H1576" s="57"/>
      <c r="I1576" s="57"/>
      <c r="J1576" s="57"/>
      <c r="K1576" s="57"/>
      <c r="L1576" s="57"/>
      <c r="M1576" s="57"/>
      <c r="N1576" s="57"/>
      <c r="O1576" s="57"/>
      <c r="P1576" s="57"/>
      <c r="Q1576" s="60"/>
    </row>
    <row r="1577" spans="1:31" ht="23.25" customHeight="1" x14ac:dyDescent="0.15">
      <c r="A1577" s="9" t="s">
        <v>1361</v>
      </c>
      <c r="B1577" s="9" t="s">
        <v>2293</v>
      </c>
      <c r="C1577" s="148" t="s">
        <v>1362</v>
      </c>
      <c r="D1577" s="56" t="s">
        <v>2382</v>
      </c>
      <c r="E1577" s="62"/>
      <c r="F1577" s="58"/>
      <c r="G1577" s="57"/>
      <c r="H1577" s="57"/>
      <c r="I1577" s="57"/>
      <c r="J1577" s="57"/>
      <c r="K1577" s="57"/>
      <c r="L1577" s="57"/>
      <c r="M1577" s="57"/>
      <c r="N1577" s="57"/>
      <c r="O1577" s="57"/>
      <c r="P1577" s="57"/>
      <c r="Q1577" s="60"/>
    </row>
    <row r="1578" spans="1:31" ht="23.25" customHeight="1" x14ac:dyDescent="0.15">
      <c r="A1578" s="9" t="s">
        <v>836</v>
      </c>
      <c r="B1578" s="9" t="s">
        <v>1332</v>
      </c>
      <c r="C1578" s="148" t="s">
        <v>481</v>
      </c>
      <c r="D1578" s="56" t="s">
        <v>482</v>
      </c>
      <c r="E1578" s="62" t="s">
        <v>476</v>
      </c>
      <c r="F1578" s="58" t="s">
        <v>181</v>
      </c>
      <c r="G1578" s="57">
        <v>1</v>
      </c>
      <c r="H1578" s="57">
        <v>2037</v>
      </c>
      <c r="I1578" s="57">
        <v>2037</v>
      </c>
      <c r="J1578" s="57">
        <v>1</v>
      </c>
      <c r="K1578" s="57">
        <v>0</v>
      </c>
      <c r="L1578" s="57" t="s">
        <v>2193</v>
      </c>
      <c r="M1578" s="57">
        <v>0</v>
      </c>
      <c r="N1578" s="57" t="s">
        <v>2193</v>
      </c>
      <c r="O1578" s="57">
        <v>2037</v>
      </c>
      <c r="P1578" s="57">
        <v>2037</v>
      </c>
      <c r="Q1578" s="60"/>
    </row>
    <row r="1579" spans="1:31" ht="23.25" customHeight="1" x14ac:dyDescent="0.15">
      <c r="A1579" s="9" t="s">
        <v>919</v>
      </c>
      <c r="B1579" s="9" t="s">
        <v>1332</v>
      </c>
      <c r="C1579" s="148" t="s">
        <v>676</v>
      </c>
      <c r="D1579" s="56" t="s">
        <v>70</v>
      </c>
      <c r="E1579" s="62" t="s">
        <v>677</v>
      </c>
      <c r="F1579" s="58" t="s">
        <v>678</v>
      </c>
      <c r="G1579" s="57">
        <v>0.08</v>
      </c>
      <c r="H1579" s="57">
        <v>0</v>
      </c>
      <c r="I1579" s="57" t="s">
        <v>2193</v>
      </c>
      <c r="J1579" s="57">
        <v>0.08</v>
      </c>
      <c r="K1579" s="57">
        <v>268915</v>
      </c>
      <c r="L1579" s="57">
        <v>21513.200000000001</v>
      </c>
      <c r="M1579" s="57">
        <v>0</v>
      </c>
      <c r="N1579" s="57" t="s">
        <v>2193</v>
      </c>
      <c r="O1579" s="57">
        <v>268915</v>
      </c>
      <c r="P1579" s="57">
        <v>21513.200000000001</v>
      </c>
      <c r="Q1579" s="60"/>
      <c r="AE1579" s="2">
        <v>21513.200000000001</v>
      </c>
    </row>
    <row r="1580" spans="1:31" ht="23.25" customHeight="1" x14ac:dyDescent="0.15">
      <c r="A1580" s="9" t="s">
        <v>1649</v>
      </c>
      <c r="B1580" s="9" t="s">
        <v>1332</v>
      </c>
      <c r="C1580" s="148" t="s">
        <v>1650</v>
      </c>
      <c r="D1580" s="56" t="s">
        <v>1651</v>
      </c>
      <c r="E1580" s="62" t="s">
        <v>1652</v>
      </c>
      <c r="F1580" s="58" t="s">
        <v>616</v>
      </c>
      <c r="G1580" s="57">
        <v>1</v>
      </c>
      <c r="H1580" s="57">
        <v>645.29999999999927</v>
      </c>
      <c r="I1580" s="57">
        <v>645.29999999999927</v>
      </c>
      <c r="J1580" s="57">
        <v>1</v>
      </c>
      <c r="K1580" s="57"/>
      <c r="L1580" s="57" t="s">
        <v>2193</v>
      </c>
      <c r="M1580" s="57"/>
      <c r="N1580" s="57" t="s">
        <v>2193</v>
      </c>
      <c r="O1580" s="57">
        <v>645.29999999999927</v>
      </c>
      <c r="P1580" s="57">
        <v>645.29999999999927</v>
      </c>
      <c r="Q1580" s="60"/>
    </row>
    <row r="1581" spans="1:31" ht="23.25" customHeight="1" x14ac:dyDescent="0.15">
      <c r="B1581" s="9" t="s">
        <v>1646</v>
      </c>
      <c r="C1581" s="148"/>
      <c r="D1581" s="56" t="s">
        <v>1647</v>
      </c>
      <c r="E1581" s="62"/>
      <c r="F1581" s="58"/>
      <c r="G1581" s="57"/>
      <c r="H1581" s="57"/>
      <c r="I1581" s="57">
        <v>2682</v>
      </c>
      <c r="J1581" s="57"/>
      <c r="K1581" s="57"/>
      <c r="L1581" s="57">
        <v>21513</v>
      </c>
      <c r="M1581" s="57"/>
      <c r="N1581" s="57">
        <v>0</v>
      </c>
      <c r="O1581" s="57" t="s">
        <v>2193</v>
      </c>
      <c r="P1581" s="57">
        <v>24195</v>
      </c>
      <c r="Q1581" s="60"/>
      <c r="AC1581" s="2">
        <v>645.29999999999995</v>
      </c>
      <c r="AD1581" s="2">
        <v>21513</v>
      </c>
      <c r="AE1581" s="2">
        <v>21513</v>
      </c>
    </row>
    <row r="1582" spans="1:31" ht="23.25" customHeight="1" x14ac:dyDescent="0.15">
      <c r="C1582" s="148"/>
      <c r="D1582" s="56"/>
      <c r="E1582" s="62"/>
      <c r="F1582" s="58"/>
      <c r="G1582" s="57"/>
      <c r="H1582" s="57"/>
      <c r="I1582" s="57"/>
      <c r="J1582" s="57"/>
      <c r="K1582" s="57"/>
      <c r="L1582" s="57"/>
      <c r="M1582" s="57"/>
      <c r="N1582" s="57"/>
      <c r="O1582" s="57"/>
      <c r="P1582" s="57"/>
      <c r="Q1582" s="60"/>
    </row>
    <row r="1583" spans="1:31" ht="23.25" customHeight="1" x14ac:dyDescent="0.15">
      <c r="A1583" s="9" t="s">
        <v>1364</v>
      </c>
      <c r="B1583" s="9" t="s">
        <v>2293</v>
      </c>
      <c r="C1583" s="148" t="s">
        <v>1365</v>
      </c>
      <c r="D1583" s="56" t="s">
        <v>2383</v>
      </c>
      <c r="E1583" s="62"/>
      <c r="F1583" s="58"/>
      <c r="G1583" s="57"/>
      <c r="H1583" s="57"/>
      <c r="I1583" s="57"/>
      <c r="J1583" s="57"/>
      <c r="K1583" s="57"/>
      <c r="L1583" s="57"/>
      <c r="M1583" s="57"/>
      <c r="N1583" s="57"/>
      <c r="O1583" s="57"/>
      <c r="P1583" s="57"/>
      <c r="Q1583" s="60"/>
    </row>
    <row r="1584" spans="1:31" ht="23.25" customHeight="1" x14ac:dyDescent="0.15">
      <c r="A1584" s="9" t="s">
        <v>837</v>
      </c>
      <c r="B1584" s="9" t="s">
        <v>1335</v>
      </c>
      <c r="C1584" s="148" t="s">
        <v>483</v>
      </c>
      <c r="D1584" s="56" t="s">
        <v>482</v>
      </c>
      <c r="E1584" s="62" t="s">
        <v>480</v>
      </c>
      <c r="F1584" s="58" t="s">
        <v>181</v>
      </c>
      <c r="G1584" s="57">
        <v>1</v>
      </c>
      <c r="H1584" s="57">
        <v>2123</v>
      </c>
      <c r="I1584" s="57">
        <v>2123</v>
      </c>
      <c r="J1584" s="57">
        <v>1</v>
      </c>
      <c r="K1584" s="57">
        <v>0</v>
      </c>
      <c r="L1584" s="57" t="s">
        <v>2193</v>
      </c>
      <c r="M1584" s="57">
        <v>0</v>
      </c>
      <c r="N1584" s="57" t="s">
        <v>2193</v>
      </c>
      <c r="O1584" s="57">
        <v>2123</v>
      </c>
      <c r="P1584" s="57">
        <v>2123</v>
      </c>
      <c r="Q1584" s="60"/>
    </row>
    <row r="1585" spans="1:31" ht="23.25" customHeight="1" x14ac:dyDescent="0.15">
      <c r="A1585" s="9" t="s">
        <v>919</v>
      </c>
      <c r="B1585" s="9" t="s">
        <v>1335</v>
      </c>
      <c r="C1585" s="148" t="s">
        <v>676</v>
      </c>
      <c r="D1585" s="56" t="s">
        <v>70</v>
      </c>
      <c r="E1585" s="62" t="s">
        <v>677</v>
      </c>
      <c r="F1585" s="58" t="s">
        <v>678</v>
      </c>
      <c r="G1585" s="57">
        <v>0.08</v>
      </c>
      <c r="H1585" s="57">
        <v>0</v>
      </c>
      <c r="I1585" s="57" t="s">
        <v>2193</v>
      </c>
      <c r="J1585" s="57">
        <v>0.08</v>
      </c>
      <c r="K1585" s="57">
        <v>268915</v>
      </c>
      <c r="L1585" s="57">
        <v>21513.200000000001</v>
      </c>
      <c r="M1585" s="57">
        <v>0</v>
      </c>
      <c r="N1585" s="57" t="s">
        <v>2193</v>
      </c>
      <c r="O1585" s="57">
        <v>268915</v>
      </c>
      <c r="P1585" s="57">
        <v>21513.200000000001</v>
      </c>
      <c r="Q1585" s="60"/>
      <c r="AE1585" s="2">
        <v>21513.200000000001</v>
      </c>
    </row>
    <row r="1586" spans="1:31" ht="23.25" customHeight="1" x14ac:dyDescent="0.15">
      <c r="A1586" s="9" t="s">
        <v>1649</v>
      </c>
      <c r="B1586" s="9" t="s">
        <v>1335</v>
      </c>
      <c r="C1586" s="148" t="s">
        <v>1650</v>
      </c>
      <c r="D1586" s="56" t="s">
        <v>1651</v>
      </c>
      <c r="E1586" s="62" t="s">
        <v>1652</v>
      </c>
      <c r="F1586" s="58" t="s">
        <v>616</v>
      </c>
      <c r="G1586" s="57">
        <v>1</v>
      </c>
      <c r="H1586" s="57">
        <v>645.29999999999927</v>
      </c>
      <c r="I1586" s="57">
        <v>645.29999999999927</v>
      </c>
      <c r="J1586" s="57">
        <v>1</v>
      </c>
      <c r="K1586" s="57"/>
      <c r="L1586" s="57" t="s">
        <v>2193</v>
      </c>
      <c r="M1586" s="57"/>
      <c r="N1586" s="57" t="s">
        <v>2193</v>
      </c>
      <c r="O1586" s="57">
        <v>645.29999999999927</v>
      </c>
      <c r="P1586" s="57">
        <v>645.29999999999927</v>
      </c>
      <c r="Q1586" s="60"/>
    </row>
    <row r="1587" spans="1:31" ht="23.25" customHeight="1" x14ac:dyDescent="0.15">
      <c r="B1587" s="9" t="s">
        <v>1646</v>
      </c>
      <c r="C1587" s="148"/>
      <c r="D1587" s="56" t="s">
        <v>1647</v>
      </c>
      <c r="E1587" s="62"/>
      <c r="F1587" s="58"/>
      <c r="G1587" s="57"/>
      <c r="H1587" s="57"/>
      <c r="I1587" s="57">
        <v>2768</v>
      </c>
      <c r="J1587" s="57"/>
      <c r="K1587" s="57"/>
      <c r="L1587" s="57">
        <v>21513</v>
      </c>
      <c r="M1587" s="57"/>
      <c r="N1587" s="57">
        <v>0</v>
      </c>
      <c r="O1587" s="57" t="s">
        <v>2193</v>
      </c>
      <c r="P1587" s="57">
        <v>24281</v>
      </c>
      <c r="Q1587" s="60"/>
      <c r="AC1587" s="2">
        <v>645.29999999999995</v>
      </c>
      <c r="AD1587" s="2">
        <v>21513</v>
      </c>
      <c r="AE1587" s="2">
        <v>21513</v>
      </c>
    </row>
    <row r="1588" spans="1:31" ht="23.25" customHeight="1" x14ac:dyDescent="0.15">
      <c r="C1588" s="148"/>
      <c r="D1588" s="56"/>
      <c r="E1588" s="62"/>
      <c r="F1588" s="58"/>
      <c r="G1588" s="57"/>
      <c r="H1588" s="57"/>
      <c r="I1588" s="57"/>
      <c r="J1588" s="57"/>
      <c r="K1588" s="57"/>
      <c r="L1588" s="57"/>
      <c r="M1588" s="57"/>
      <c r="N1588" s="57"/>
      <c r="O1588" s="57"/>
      <c r="P1588" s="57"/>
      <c r="Q1588" s="60"/>
    </row>
    <row r="1589" spans="1:31" ht="23.25" customHeight="1" x14ac:dyDescent="0.15">
      <c r="A1589" s="9" t="s">
        <v>1367</v>
      </c>
      <c r="B1589" s="9" t="s">
        <v>2293</v>
      </c>
      <c r="C1589" s="148" t="s">
        <v>1368</v>
      </c>
      <c r="D1589" s="56" t="s">
        <v>2384</v>
      </c>
      <c r="E1589" s="62"/>
      <c r="F1589" s="58"/>
      <c r="G1589" s="57"/>
      <c r="H1589" s="57"/>
      <c r="I1589" s="57"/>
      <c r="J1589" s="57"/>
      <c r="K1589" s="57"/>
      <c r="L1589" s="57"/>
      <c r="M1589" s="57"/>
      <c r="N1589" s="57"/>
      <c r="O1589" s="57"/>
      <c r="P1589" s="57"/>
      <c r="Q1589" s="60"/>
    </row>
    <row r="1590" spans="1:31" ht="23.25" customHeight="1" x14ac:dyDescent="0.15">
      <c r="A1590" s="9" t="s">
        <v>838</v>
      </c>
      <c r="B1590" s="9" t="s">
        <v>1338</v>
      </c>
      <c r="C1590" s="148" t="s">
        <v>484</v>
      </c>
      <c r="D1590" s="56" t="s">
        <v>485</v>
      </c>
      <c r="E1590" s="62" t="s">
        <v>486</v>
      </c>
      <c r="F1590" s="58" t="s">
        <v>181</v>
      </c>
      <c r="G1590" s="57">
        <v>1</v>
      </c>
      <c r="H1590" s="57">
        <v>3318</v>
      </c>
      <c r="I1590" s="57">
        <v>3318</v>
      </c>
      <c r="J1590" s="57">
        <v>1</v>
      </c>
      <c r="K1590" s="57">
        <v>0</v>
      </c>
      <c r="L1590" s="57" t="s">
        <v>2193</v>
      </c>
      <c r="M1590" s="57">
        <v>0</v>
      </c>
      <c r="N1590" s="57" t="s">
        <v>2193</v>
      </c>
      <c r="O1590" s="57">
        <v>3318</v>
      </c>
      <c r="P1590" s="57">
        <v>3318</v>
      </c>
      <c r="Q1590" s="60"/>
    </row>
    <row r="1591" spans="1:31" ht="23.25" customHeight="1" x14ac:dyDescent="0.15">
      <c r="A1591" s="9" t="s">
        <v>919</v>
      </c>
      <c r="B1591" s="9" t="s">
        <v>1338</v>
      </c>
      <c r="C1591" s="148" t="s">
        <v>676</v>
      </c>
      <c r="D1591" s="56" t="s">
        <v>70</v>
      </c>
      <c r="E1591" s="62" t="s">
        <v>677</v>
      </c>
      <c r="F1591" s="58" t="s">
        <v>678</v>
      </c>
      <c r="G1591" s="57">
        <v>0.11</v>
      </c>
      <c r="H1591" s="57">
        <v>0</v>
      </c>
      <c r="I1591" s="57" t="s">
        <v>2193</v>
      </c>
      <c r="J1591" s="57">
        <v>0.11</v>
      </c>
      <c r="K1591" s="57">
        <v>268915</v>
      </c>
      <c r="L1591" s="57">
        <v>29580.6</v>
      </c>
      <c r="M1591" s="57">
        <v>0</v>
      </c>
      <c r="N1591" s="57" t="s">
        <v>2193</v>
      </c>
      <c r="O1591" s="57">
        <v>268915</v>
      </c>
      <c r="P1591" s="57">
        <v>29580.6</v>
      </c>
      <c r="Q1591" s="60"/>
      <c r="AE1591" s="2">
        <v>29580.6</v>
      </c>
    </row>
    <row r="1592" spans="1:31" ht="23.25" customHeight="1" x14ac:dyDescent="0.15">
      <c r="A1592" s="9" t="s">
        <v>925</v>
      </c>
      <c r="B1592" s="9" t="s">
        <v>1338</v>
      </c>
      <c r="C1592" s="148" t="s">
        <v>689</v>
      </c>
      <c r="D1592" s="56" t="s">
        <v>70</v>
      </c>
      <c r="E1592" s="62" t="s">
        <v>690</v>
      </c>
      <c r="F1592" s="58" t="s">
        <v>678</v>
      </c>
      <c r="G1592" s="57">
        <v>0.08</v>
      </c>
      <c r="H1592" s="57">
        <v>0</v>
      </c>
      <c r="I1592" s="57" t="s">
        <v>2193</v>
      </c>
      <c r="J1592" s="57">
        <v>0.08</v>
      </c>
      <c r="K1592" s="57">
        <v>169804</v>
      </c>
      <c r="L1592" s="57">
        <v>13584.3</v>
      </c>
      <c r="M1592" s="57">
        <v>0</v>
      </c>
      <c r="N1592" s="57" t="s">
        <v>2193</v>
      </c>
      <c r="O1592" s="57">
        <v>169804</v>
      </c>
      <c r="P1592" s="57">
        <v>13584.3</v>
      </c>
      <c r="Q1592" s="60"/>
      <c r="AE1592" s="2">
        <v>13584.3</v>
      </c>
    </row>
    <row r="1593" spans="1:31" ht="23.25" customHeight="1" x14ac:dyDescent="0.15">
      <c r="A1593" s="9" t="s">
        <v>1649</v>
      </c>
      <c r="B1593" s="9" t="s">
        <v>1338</v>
      </c>
      <c r="C1593" s="148" t="s">
        <v>1650</v>
      </c>
      <c r="D1593" s="56" t="s">
        <v>1651</v>
      </c>
      <c r="E1593" s="62" t="s">
        <v>1652</v>
      </c>
      <c r="F1593" s="58" t="s">
        <v>616</v>
      </c>
      <c r="G1593" s="57">
        <v>1</v>
      </c>
      <c r="H1593" s="57">
        <v>1294.9000000000015</v>
      </c>
      <c r="I1593" s="57">
        <v>1294.9000000000015</v>
      </c>
      <c r="J1593" s="57">
        <v>1</v>
      </c>
      <c r="K1593" s="57"/>
      <c r="L1593" s="57" t="s">
        <v>2193</v>
      </c>
      <c r="M1593" s="57"/>
      <c r="N1593" s="57" t="s">
        <v>2193</v>
      </c>
      <c r="O1593" s="57">
        <v>1294.9000000000015</v>
      </c>
      <c r="P1593" s="57">
        <v>1294.9000000000015</v>
      </c>
      <c r="Q1593" s="60"/>
    </row>
    <row r="1594" spans="1:31" ht="23.25" customHeight="1" x14ac:dyDescent="0.15">
      <c r="B1594" s="9" t="s">
        <v>1646</v>
      </c>
      <c r="C1594" s="148"/>
      <c r="D1594" s="56" t="s">
        <v>1647</v>
      </c>
      <c r="E1594" s="62"/>
      <c r="F1594" s="58"/>
      <c r="G1594" s="57"/>
      <c r="H1594" s="57"/>
      <c r="I1594" s="57">
        <v>4612</v>
      </c>
      <c r="J1594" s="57"/>
      <c r="K1594" s="57"/>
      <c r="L1594" s="57">
        <v>43164</v>
      </c>
      <c r="M1594" s="57"/>
      <c r="N1594" s="57">
        <v>0</v>
      </c>
      <c r="O1594" s="57" t="s">
        <v>2193</v>
      </c>
      <c r="P1594" s="57">
        <v>47776</v>
      </c>
      <c r="Q1594" s="60"/>
      <c r="AC1594" s="2">
        <v>1294.9000000000001</v>
      </c>
      <c r="AD1594" s="2">
        <v>43164</v>
      </c>
      <c r="AE1594" s="2">
        <v>43164</v>
      </c>
    </row>
    <row r="1595" spans="1:31" ht="23.25" customHeight="1" x14ac:dyDescent="0.15">
      <c r="C1595" s="148"/>
      <c r="D1595" s="56"/>
      <c r="E1595" s="62"/>
      <c r="F1595" s="58"/>
      <c r="G1595" s="57"/>
      <c r="H1595" s="57"/>
      <c r="I1595" s="57"/>
      <c r="J1595" s="57"/>
      <c r="K1595" s="57"/>
      <c r="L1595" s="57"/>
      <c r="M1595" s="57"/>
      <c r="N1595" s="57"/>
      <c r="O1595" s="57"/>
      <c r="P1595" s="57"/>
      <c r="Q1595" s="60"/>
    </row>
    <row r="1596" spans="1:31" ht="23.25" customHeight="1" x14ac:dyDescent="0.15">
      <c r="A1596" s="9" t="s">
        <v>1370</v>
      </c>
      <c r="B1596" s="9" t="s">
        <v>2293</v>
      </c>
      <c r="C1596" s="148" t="s">
        <v>1371</v>
      </c>
      <c r="D1596" s="56" t="s">
        <v>2385</v>
      </c>
      <c r="E1596" s="62"/>
      <c r="F1596" s="58"/>
      <c r="G1596" s="57"/>
      <c r="H1596" s="57"/>
      <c r="I1596" s="57"/>
      <c r="J1596" s="57"/>
      <c r="K1596" s="57"/>
      <c r="L1596" s="57"/>
      <c r="M1596" s="57"/>
      <c r="N1596" s="57"/>
      <c r="O1596" s="57"/>
      <c r="P1596" s="57"/>
      <c r="Q1596" s="60"/>
    </row>
    <row r="1597" spans="1:31" ht="23.25" customHeight="1" x14ac:dyDescent="0.15">
      <c r="A1597" s="9" t="s">
        <v>2386</v>
      </c>
      <c r="B1597" s="9" t="s">
        <v>1341</v>
      </c>
      <c r="C1597" s="148" t="s">
        <v>2387</v>
      </c>
      <c r="D1597" s="56" t="s">
        <v>485</v>
      </c>
      <c r="E1597" s="62" t="s">
        <v>2266</v>
      </c>
      <c r="F1597" s="58" t="s">
        <v>181</v>
      </c>
      <c r="G1597" s="57">
        <v>1</v>
      </c>
      <c r="H1597" s="57">
        <v>8550</v>
      </c>
      <c r="I1597" s="57">
        <v>8550</v>
      </c>
      <c r="J1597" s="57">
        <v>1</v>
      </c>
      <c r="K1597" s="57">
        <v>0</v>
      </c>
      <c r="L1597" s="57" t="s">
        <v>2193</v>
      </c>
      <c r="M1597" s="57">
        <v>0</v>
      </c>
      <c r="N1597" s="57" t="s">
        <v>2193</v>
      </c>
      <c r="O1597" s="57">
        <v>8550</v>
      </c>
      <c r="P1597" s="57">
        <v>8550</v>
      </c>
      <c r="Q1597" s="60"/>
    </row>
    <row r="1598" spans="1:31" ht="23.25" customHeight="1" x14ac:dyDescent="0.15">
      <c r="A1598" s="9" t="s">
        <v>919</v>
      </c>
      <c r="B1598" s="9" t="s">
        <v>1341</v>
      </c>
      <c r="C1598" s="148" t="s">
        <v>676</v>
      </c>
      <c r="D1598" s="56" t="s">
        <v>70</v>
      </c>
      <c r="E1598" s="62" t="s">
        <v>677</v>
      </c>
      <c r="F1598" s="58" t="s">
        <v>678</v>
      </c>
      <c r="G1598" s="57">
        <v>0.11</v>
      </c>
      <c r="H1598" s="57">
        <v>0</v>
      </c>
      <c r="I1598" s="57" t="s">
        <v>2193</v>
      </c>
      <c r="J1598" s="57">
        <v>0.11</v>
      </c>
      <c r="K1598" s="57">
        <v>268915</v>
      </c>
      <c r="L1598" s="57">
        <v>29580.6</v>
      </c>
      <c r="M1598" s="57">
        <v>0</v>
      </c>
      <c r="N1598" s="57" t="s">
        <v>2193</v>
      </c>
      <c r="O1598" s="57">
        <v>268915</v>
      </c>
      <c r="P1598" s="57">
        <v>29580.6</v>
      </c>
      <c r="Q1598" s="60"/>
      <c r="AE1598" s="2">
        <v>29580.6</v>
      </c>
    </row>
    <row r="1599" spans="1:31" ht="23.25" customHeight="1" x14ac:dyDescent="0.15">
      <c r="A1599" s="9" t="s">
        <v>925</v>
      </c>
      <c r="B1599" s="9" t="s">
        <v>1341</v>
      </c>
      <c r="C1599" s="148" t="s">
        <v>689</v>
      </c>
      <c r="D1599" s="56" t="s">
        <v>70</v>
      </c>
      <c r="E1599" s="62" t="s">
        <v>690</v>
      </c>
      <c r="F1599" s="58" t="s">
        <v>678</v>
      </c>
      <c r="G1599" s="57">
        <v>0.08</v>
      </c>
      <c r="H1599" s="57">
        <v>0</v>
      </c>
      <c r="I1599" s="57" t="s">
        <v>2193</v>
      </c>
      <c r="J1599" s="57">
        <v>0.08</v>
      </c>
      <c r="K1599" s="57">
        <v>169804</v>
      </c>
      <c r="L1599" s="57">
        <v>13584.3</v>
      </c>
      <c r="M1599" s="57">
        <v>0</v>
      </c>
      <c r="N1599" s="57" t="s">
        <v>2193</v>
      </c>
      <c r="O1599" s="57">
        <v>169804</v>
      </c>
      <c r="P1599" s="57">
        <v>13584.3</v>
      </c>
      <c r="Q1599" s="60"/>
      <c r="AE1599" s="2">
        <v>13584.3</v>
      </c>
    </row>
    <row r="1600" spans="1:31" ht="23.25" customHeight="1" x14ac:dyDescent="0.15">
      <c r="A1600" s="9" t="s">
        <v>1649</v>
      </c>
      <c r="B1600" s="9" t="s">
        <v>1341</v>
      </c>
      <c r="C1600" s="148" t="s">
        <v>1650</v>
      </c>
      <c r="D1600" s="56" t="s">
        <v>1651</v>
      </c>
      <c r="E1600" s="62" t="s">
        <v>1652</v>
      </c>
      <c r="F1600" s="58" t="s">
        <v>616</v>
      </c>
      <c r="G1600" s="57">
        <v>1</v>
      </c>
      <c r="H1600" s="57">
        <v>1294.9000000000015</v>
      </c>
      <c r="I1600" s="57">
        <v>1294.9000000000015</v>
      </c>
      <c r="J1600" s="57">
        <v>1</v>
      </c>
      <c r="K1600" s="57"/>
      <c r="L1600" s="57" t="s">
        <v>2193</v>
      </c>
      <c r="M1600" s="57"/>
      <c r="N1600" s="57" t="s">
        <v>2193</v>
      </c>
      <c r="O1600" s="57">
        <v>1294.9000000000015</v>
      </c>
      <c r="P1600" s="57">
        <v>1294.9000000000015</v>
      </c>
      <c r="Q1600" s="60"/>
    </row>
    <row r="1601" spans="1:31" ht="23.25" customHeight="1" x14ac:dyDescent="0.15">
      <c r="B1601" s="9" t="s">
        <v>1646</v>
      </c>
      <c r="C1601" s="148"/>
      <c r="D1601" s="56" t="s">
        <v>1647</v>
      </c>
      <c r="E1601" s="62"/>
      <c r="F1601" s="58"/>
      <c r="G1601" s="57"/>
      <c r="H1601" s="57"/>
      <c r="I1601" s="57">
        <v>9844</v>
      </c>
      <c r="J1601" s="57"/>
      <c r="K1601" s="57"/>
      <c r="L1601" s="57">
        <v>43164</v>
      </c>
      <c r="M1601" s="57"/>
      <c r="N1601" s="57">
        <v>0</v>
      </c>
      <c r="O1601" s="57" t="s">
        <v>2193</v>
      </c>
      <c r="P1601" s="57">
        <v>53008</v>
      </c>
      <c r="Q1601" s="60"/>
      <c r="AC1601" s="2">
        <v>1294.9000000000001</v>
      </c>
      <c r="AD1601" s="2">
        <v>43164</v>
      </c>
      <c r="AE1601" s="2">
        <v>43164</v>
      </c>
    </row>
    <row r="1602" spans="1:31" ht="23.25" customHeight="1" x14ac:dyDescent="0.15">
      <c r="C1602" s="148"/>
      <c r="D1602" s="56"/>
      <c r="E1602" s="62"/>
      <c r="F1602" s="58"/>
      <c r="G1602" s="57"/>
      <c r="H1602" s="57"/>
      <c r="I1602" s="57"/>
      <c r="J1602" s="57"/>
      <c r="K1602" s="57"/>
      <c r="L1602" s="57"/>
      <c r="M1602" s="57"/>
      <c r="N1602" s="57"/>
      <c r="O1602" s="57"/>
      <c r="P1602" s="57"/>
      <c r="Q1602" s="60"/>
    </row>
    <row r="1603" spans="1:31" ht="23.25" customHeight="1" x14ac:dyDescent="0.15">
      <c r="A1603" s="9" t="s">
        <v>1373</v>
      </c>
      <c r="B1603" s="9" t="s">
        <v>2293</v>
      </c>
      <c r="C1603" s="148" t="s">
        <v>1374</v>
      </c>
      <c r="D1603" s="56" t="s">
        <v>2388</v>
      </c>
      <c r="E1603" s="62"/>
      <c r="F1603" s="58"/>
      <c r="G1603" s="57"/>
      <c r="H1603" s="57"/>
      <c r="I1603" s="57"/>
      <c r="J1603" s="57"/>
      <c r="K1603" s="57"/>
      <c r="L1603" s="57"/>
      <c r="M1603" s="57"/>
      <c r="N1603" s="57"/>
      <c r="O1603" s="57"/>
      <c r="P1603" s="57"/>
      <c r="Q1603" s="60"/>
    </row>
    <row r="1604" spans="1:31" ht="23.25" customHeight="1" x14ac:dyDescent="0.15">
      <c r="A1604" s="9" t="s">
        <v>840</v>
      </c>
      <c r="B1604" s="9" t="s">
        <v>1344</v>
      </c>
      <c r="C1604" s="148" t="s">
        <v>494</v>
      </c>
      <c r="D1604" s="56" t="s">
        <v>490</v>
      </c>
      <c r="E1604" s="62" t="s">
        <v>495</v>
      </c>
      <c r="F1604" s="58" t="s">
        <v>492</v>
      </c>
      <c r="G1604" s="57">
        <v>1</v>
      </c>
      <c r="H1604" s="57">
        <v>157319</v>
      </c>
      <c r="I1604" s="57">
        <v>157319</v>
      </c>
      <c r="J1604" s="57">
        <v>1</v>
      </c>
      <c r="K1604" s="57">
        <v>0</v>
      </c>
      <c r="L1604" s="57" t="s">
        <v>2193</v>
      </c>
      <c r="M1604" s="57">
        <v>0</v>
      </c>
      <c r="N1604" s="57" t="s">
        <v>2193</v>
      </c>
      <c r="O1604" s="57">
        <v>157319</v>
      </c>
      <c r="P1604" s="57">
        <v>157319</v>
      </c>
      <c r="Q1604" s="60"/>
    </row>
    <row r="1605" spans="1:31" ht="23.25" customHeight="1" x14ac:dyDescent="0.15">
      <c r="A1605" s="9" t="s">
        <v>919</v>
      </c>
      <c r="B1605" s="9" t="s">
        <v>1344</v>
      </c>
      <c r="C1605" s="148" t="s">
        <v>676</v>
      </c>
      <c r="D1605" s="56" t="s">
        <v>70</v>
      </c>
      <c r="E1605" s="62" t="s">
        <v>677</v>
      </c>
      <c r="F1605" s="58" t="s">
        <v>678</v>
      </c>
      <c r="G1605" s="57">
        <v>0.66</v>
      </c>
      <c r="H1605" s="57">
        <v>0</v>
      </c>
      <c r="I1605" s="57" t="s">
        <v>2193</v>
      </c>
      <c r="J1605" s="57">
        <v>0.66</v>
      </c>
      <c r="K1605" s="57">
        <v>268915</v>
      </c>
      <c r="L1605" s="57">
        <v>177483.9</v>
      </c>
      <c r="M1605" s="57">
        <v>0</v>
      </c>
      <c r="N1605" s="57" t="s">
        <v>2193</v>
      </c>
      <c r="O1605" s="57">
        <v>268915</v>
      </c>
      <c r="P1605" s="57">
        <v>177483.9</v>
      </c>
      <c r="Q1605" s="60"/>
      <c r="AE1605" s="2">
        <v>177483.9</v>
      </c>
    </row>
    <row r="1606" spans="1:31" ht="23.25" customHeight="1" x14ac:dyDescent="0.15">
      <c r="A1606" s="9" t="s">
        <v>1649</v>
      </c>
      <c r="B1606" s="9" t="s">
        <v>1344</v>
      </c>
      <c r="C1606" s="148" t="s">
        <v>1650</v>
      </c>
      <c r="D1606" s="56" t="s">
        <v>1651</v>
      </c>
      <c r="E1606" s="62" t="s">
        <v>1652</v>
      </c>
      <c r="F1606" s="58" t="s">
        <v>616</v>
      </c>
      <c r="G1606" s="57">
        <v>1</v>
      </c>
      <c r="H1606" s="57">
        <v>5324.3999999999942</v>
      </c>
      <c r="I1606" s="57">
        <v>5324.3999999999942</v>
      </c>
      <c r="J1606" s="57">
        <v>1</v>
      </c>
      <c r="K1606" s="57"/>
      <c r="L1606" s="57" t="s">
        <v>2193</v>
      </c>
      <c r="M1606" s="57"/>
      <c r="N1606" s="57" t="s">
        <v>2193</v>
      </c>
      <c r="O1606" s="57">
        <v>5324.3999999999942</v>
      </c>
      <c r="P1606" s="57">
        <v>5324.3999999999942</v>
      </c>
      <c r="Q1606" s="60"/>
    </row>
    <row r="1607" spans="1:31" ht="23.25" customHeight="1" x14ac:dyDescent="0.15">
      <c r="B1607" s="9" t="s">
        <v>1646</v>
      </c>
      <c r="C1607" s="148"/>
      <c r="D1607" s="56" t="s">
        <v>1647</v>
      </c>
      <c r="E1607" s="62"/>
      <c r="F1607" s="58"/>
      <c r="G1607" s="57"/>
      <c r="H1607" s="57"/>
      <c r="I1607" s="57">
        <v>162643</v>
      </c>
      <c r="J1607" s="57"/>
      <c r="K1607" s="57"/>
      <c r="L1607" s="57">
        <v>177483</v>
      </c>
      <c r="M1607" s="57"/>
      <c r="N1607" s="57">
        <v>0</v>
      </c>
      <c r="O1607" s="57" t="s">
        <v>2193</v>
      </c>
      <c r="P1607" s="57">
        <v>340126</v>
      </c>
      <c r="Q1607" s="60"/>
      <c r="AC1607" s="2">
        <v>5324.4</v>
      </c>
      <c r="AD1607" s="2">
        <v>177483</v>
      </c>
      <c r="AE1607" s="2">
        <v>177483</v>
      </c>
    </row>
    <row r="1608" spans="1:31" ht="23.25" customHeight="1" x14ac:dyDescent="0.15">
      <c r="C1608" s="148"/>
      <c r="D1608" s="56"/>
      <c r="E1608" s="62"/>
      <c r="F1608" s="58"/>
      <c r="G1608" s="57"/>
      <c r="H1608" s="57"/>
      <c r="I1608" s="57"/>
      <c r="J1608" s="57"/>
      <c r="K1608" s="57"/>
      <c r="L1608" s="57"/>
      <c r="M1608" s="57"/>
      <c r="N1608" s="57"/>
      <c r="O1608" s="57"/>
      <c r="P1608" s="57"/>
      <c r="Q1608" s="60"/>
    </row>
    <row r="1609" spans="1:31" ht="23.25" customHeight="1" x14ac:dyDescent="0.15">
      <c r="A1609" s="9" t="s">
        <v>1376</v>
      </c>
      <c r="B1609" s="9" t="s">
        <v>2293</v>
      </c>
      <c r="C1609" s="148" t="s">
        <v>1377</v>
      </c>
      <c r="D1609" s="56" t="s">
        <v>2389</v>
      </c>
      <c r="E1609" s="62"/>
      <c r="F1609" s="58"/>
      <c r="G1609" s="57"/>
      <c r="H1609" s="57"/>
      <c r="I1609" s="57"/>
      <c r="J1609" s="57"/>
      <c r="K1609" s="57"/>
      <c r="L1609" s="57"/>
      <c r="M1609" s="57"/>
      <c r="N1609" s="57"/>
      <c r="O1609" s="57"/>
      <c r="P1609" s="57"/>
      <c r="Q1609" s="60"/>
    </row>
    <row r="1610" spans="1:31" ht="23.25" customHeight="1" x14ac:dyDescent="0.15">
      <c r="A1610" s="9" t="s">
        <v>848</v>
      </c>
      <c r="B1610" s="9" t="s">
        <v>1347</v>
      </c>
      <c r="C1610" s="148" t="s">
        <v>517</v>
      </c>
      <c r="D1610" s="56" t="s">
        <v>518</v>
      </c>
      <c r="E1610" s="62" t="s">
        <v>519</v>
      </c>
      <c r="F1610" s="58" t="s">
        <v>181</v>
      </c>
      <c r="G1610" s="57">
        <v>1</v>
      </c>
      <c r="H1610" s="57">
        <v>127</v>
      </c>
      <c r="I1610" s="57">
        <v>127</v>
      </c>
      <c r="J1610" s="57">
        <v>1</v>
      </c>
      <c r="K1610" s="57">
        <v>0</v>
      </c>
      <c r="L1610" s="57" t="s">
        <v>2193</v>
      </c>
      <c r="M1610" s="57">
        <v>0</v>
      </c>
      <c r="N1610" s="57" t="s">
        <v>2193</v>
      </c>
      <c r="O1610" s="57">
        <v>127</v>
      </c>
      <c r="P1610" s="57">
        <v>127</v>
      </c>
      <c r="Q1610" s="60"/>
    </row>
    <row r="1611" spans="1:31" ht="23.25" customHeight="1" x14ac:dyDescent="0.15">
      <c r="A1611" s="9" t="s">
        <v>919</v>
      </c>
      <c r="B1611" s="9" t="s">
        <v>1347</v>
      </c>
      <c r="C1611" s="148" t="s">
        <v>676</v>
      </c>
      <c r="D1611" s="56" t="s">
        <v>70</v>
      </c>
      <c r="E1611" s="62" t="s">
        <v>677</v>
      </c>
      <c r="F1611" s="58" t="s">
        <v>678</v>
      </c>
      <c r="G1611" s="57">
        <v>1.6E-2</v>
      </c>
      <c r="H1611" s="57">
        <v>0</v>
      </c>
      <c r="I1611" s="57" t="s">
        <v>2193</v>
      </c>
      <c r="J1611" s="57">
        <v>1.6E-2</v>
      </c>
      <c r="K1611" s="57">
        <v>268915</v>
      </c>
      <c r="L1611" s="57">
        <v>4302.6000000000004</v>
      </c>
      <c r="M1611" s="57">
        <v>0</v>
      </c>
      <c r="N1611" s="57" t="s">
        <v>2193</v>
      </c>
      <c r="O1611" s="57">
        <v>268915</v>
      </c>
      <c r="P1611" s="57">
        <v>4302.6000000000004</v>
      </c>
      <c r="Q1611" s="60"/>
      <c r="AE1611" s="2">
        <v>4302.6000000000004</v>
      </c>
    </row>
    <row r="1612" spans="1:31" ht="23.25" customHeight="1" x14ac:dyDescent="0.15">
      <c r="A1612" s="9" t="s">
        <v>1649</v>
      </c>
      <c r="B1612" s="9" t="s">
        <v>1347</v>
      </c>
      <c r="C1612" s="148" t="s">
        <v>1650</v>
      </c>
      <c r="D1612" s="56" t="s">
        <v>1651</v>
      </c>
      <c r="E1612" s="62" t="s">
        <v>1652</v>
      </c>
      <c r="F1612" s="58" t="s">
        <v>616</v>
      </c>
      <c r="G1612" s="57">
        <v>1</v>
      </c>
      <c r="H1612" s="57">
        <v>129</v>
      </c>
      <c r="I1612" s="57">
        <v>129</v>
      </c>
      <c r="J1612" s="57">
        <v>1</v>
      </c>
      <c r="K1612" s="57"/>
      <c r="L1612" s="57" t="s">
        <v>2193</v>
      </c>
      <c r="M1612" s="57"/>
      <c r="N1612" s="57" t="s">
        <v>2193</v>
      </c>
      <c r="O1612" s="57">
        <v>129</v>
      </c>
      <c r="P1612" s="57">
        <v>129</v>
      </c>
      <c r="Q1612" s="60"/>
    </row>
    <row r="1613" spans="1:31" ht="23.25" customHeight="1" x14ac:dyDescent="0.15">
      <c r="B1613" s="9" t="s">
        <v>1646</v>
      </c>
      <c r="C1613" s="148"/>
      <c r="D1613" s="56" t="s">
        <v>1647</v>
      </c>
      <c r="E1613" s="62"/>
      <c r="F1613" s="58"/>
      <c r="G1613" s="57"/>
      <c r="H1613" s="57"/>
      <c r="I1613" s="57">
        <v>256</v>
      </c>
      <c r="J1613" s="57"/>
      <c r="K1613" s="57"/>
      <c r="L1613" s="57">
        <v>4302</v>
      </c>
      <c r="M1613" s="57"/>
      <c r="N1613" s="57">
        <v>0</v>
      </c>
      <c r="O1613" s="57" t="s">
        <v>2193</v>
      </c>
      <c r="P1613" s="57">
        <v>4558</v>
      </c>
      <c r="Q1613" s="60"/>
      <c r="AC1613" s="2">
        <v>129</v>
      </c>
      <c r="AD1613" s="2">
        <v>4302</v>
      </c>
      <c r="AE1613" s="2">
        <v>4302</v>
      </c>
    </row>
    <row r="1614" spans="1:31" ht="23.25" customHeight="1" x14ac:dyDescent="0.15">
      <c r="C1614" s="148"/>
      <c r="D1614" s="56"/>
      <c r="E1614" s="62"/>
      <c r="F1614" s="58"/>
      <c r="G1614" s="57"/>
      <c r="H1614" s="57"/>
      <c r="I1614" s="57"/>
      <c r="J1614" s="57"/>
      <c r="K1614" s="57"/>
      <c r="L1614" s="57"/>
      <c r="M1614" s="57"/>
      <c r="N1614" s="57"/>
      <c r="O1614" s="57"/>
      <c r="P1614" s="57"/>
      <c r="Q1614" s="60"/>
    </row>
    <row r="1615" spans="1:31" ht="23.25" customHeight="1" x14ac:dyDescent="0.15">
      <c r="A1615" s="9" t="s">
        <v>1379</v>
      </c>
      <c r="B1615" s="9" t="s">
        <v>2293</v>
      </c>
      <c r="C1615" s="148" t="s">
        <v>1380</v>
      </c>
      <c r="D1615" s="56" t="s">
        <v>2390</v>
      </c>
      <c r="E1615" s="62"/>
      <c r="F1615" s="58"/>
      <c r="G1615" s="57"/>
      <c r="H1615" s="57"/>
      <c r="I1615" s="57"/>
      <c r="J1615" s="57"/>
      <c r="K1615" s="57"/>
      <c r="L1615" s="57"/>
      <c r="M1615" s="57"/>
      <c r="N1615" s="57"/>
      <c r="O1615" s="57"/>
      <c r="P1615" s="57"/>
      <c r="Q1615" s="60"/>
    </row>
    <row r="1616" spans="1:31" ht="23.25" customHeight="1" x14ac:dyDescent="0.15">
      <c r="A1616" s="9" t="s">
        <v>854</v>
      </c>
      <c r="B1616" s="9" t="s">
        <v>1351</v>
      </c>
      <c r="C1616" s="148" t="s">
        <v>532</v>
      </c>
      <c r="D1616" s="56" t="s">
        <v>533</v>
      </c>
      <c r="E1616" s="62" t="s">
        <v>534</v>
      </c>
      <c r="F1616" s="58" t="s">
        <v>132</v>
      </c>
      <c r="G1616" s="57">
        <v>1</v>
      </c>
      <c r="H1616" s="57">
        <v>720</v>
      </c>
      <c r="I1616" s="57">
        <v>720</v>
      </c>
      <c r="J1616" s="57">
        <v>1</v>
      </c>
      <c r="K1616" s="57">
        <v>0</v>
      </c>
      <c r="L1616" s="57" t="s">
        <v>2193</v>
      </c>
      <c r="M1616" s="57">
        <v>0</v>
      </c>
      <c r="N1616" s="57" t="s">
        <v>2193</v>
      </c>
      <c r="O1616" s="57">
        <v>720</v>
      </c>
      <c r="P1616" s="57">
        <v>720</v>
      </c>
      <c r="Q1616" s="60"/>
    </row>
    <row r="1617" spans="1:31" ht="23.25" customHeight="1" x14ac:dyDescent="0.15">
      <c r="A1617" s="9" t="s">
        <v>920</v>
      </c>
      <c r="B1617" s="9" t="s">
        <v>1351</v>
      </c>
      <c r="C1617" s="148" t="s">
        <v>679</v>
      </c>
      <c r="D1617" s="56" t="s">
        <v>70</v>
      </c>
      <c r="E1617" s="62" t="s">
        <v>680</v>
      </c>
      <c r="F1617" s="58" t="s">
        <v>678</v>
      </c>
      <c r="G1617" s="57">
        <v>5.0000000000000001E-4</v>
      </c>
      <c r="H1617" s="57">
        <v>0</v>
      </c>
      <c r="I1617" s="57" t="s">
        <v>2193</v>
      </c>
      <c r="J1617" s="57">
        <v>5.0000000000000001E-4</v>
      </c>
      <c r="K1617" s="57">
        <v>300337</v>
      </c>
      <c r="L1617" s="57">
        <v>150.1</v>
      </c>
      <c r="M1617" s="57">
        <v>0</v>
      </c>
      <c r="N1617" s="57" t="s">
        <v>2193</v>
      </c>
      <c r="O1617" s="57">
        <v>300337</v>
      </c>
      <c r="P1617" s="57">
        <v>150.1</v>
      </c>
      <c r="Q1617" s="60"/>
      <c r="AE1617" s="2">
        <v>150.1</v>
      </c>
    </row>
    <row r="1618" spans="1:31" ht="23.25" customHeight="1" x14ac:dyDescent="0.15">
      <c r="A1618" s="9" t="s">
        <v>925</v>
      </c>
      <c r="B1618" s="9" t="s">
        <v>1351</v>
      </c>
      <c r="C1618" s="148" t="s">
        <v>689</v>
      </c>
      <c r="D1618" s="56" t="s">
        <v>70</v>
      </c>
      <c r="E1618" s="62" t="s">
        <v>690</v>
      </c>
      <c r="F1618" s="58" t="s">
        <v>678</v>
      </c>
      <c r="G1618" s="57">
        <v>1E-3</v>
      </c>
      <c r="H1618" s="57">
        <v>0</v>
      </c>
      <c r="I1618" s="57" t="s">
        <v>2193</v>
      </c>
      <c r="J1618" s="57">
        <v>1E-3</v>
      </c>
      <c r="K1618" s="57">
        <v>169804</v>
      </c>
      <c r="L1618" s="57">
        <v>169.8</v>
      </c>
      <c r="M1618" s="57">
        <v>0</v>
      </c>
      <c r="N1618" s="57" t="s">
        <v>2193</v>
      </c>
      <c r="O1618" s="57">
        <v>169804</v>
      </c>
      <c r="P1618" s="57">
        <v>169.8</v>
      </c>
      <c r="Q1618" s="60"/>
      <c r="AE1618" s="2">
        <v>169.8</v>
      </c>
    </row>
    <row r="1619" spans="1:31" ht="23.25" customHeight="1" x14ac:dyDescent="0.15">
      <c r="A1619" s="9" t="s">
        <v>1649</v>
      </c>
      <c r="B1619" s="9" t="s">
        <v>1351</v>
      </c>
      <c r="C1619" s="148" t="s">
        <v>1650</v>
      </c>
      <c r="D1619" s="56" t="s">
        <v>1651</v>
      </c>
      <c r="E1619" s="62" t="s">
        <v>1652</v>
      </c>
      <c r="F1619" s="58" t="s">
        <v>616</v>
      </c>
      <c r="G1619" s="57">
        <v>1</v>
      </c>
      <c r="H1619" s="57">
        <v>9.5</v>
      </c>
      <c r="I1619" s="57">
        <v>9.5</v>
      </c>
      <c r="J1619" s="57">
        <v>1</v>
      </c>
      <c r="K1619" s="57"/>
      <c r="L1619" s="57" t="s">
        <v>2193</v>
      </c>
      <c r="M1619" s="57"/>
      <c r="N1619" s="57" t="s">
        <v>2193</v>
      </c>
      <c r="O1619" s="57">
        <v>9.5</v>
      </c>
      <c r="P1619" s="57">
        <v>9.5</v>
      </c>
      <c r="Q1619" s="60"/>
    </row>
    <row r="1620" spans="1:31" ht="23.25" customHeight="1" x14ac:dyDescent="0.15">
      <c r="B1620" s="9" t="s">
        <v>1646</v>
      </c>
      <c r="C1620" s="148"/>
      <c r="D1620" s="56" t="s">
        <v>1647</v>
      </c>
      <c r="E1620" s="62"/>
      <c r="F1620" s="58"/>
      <c r="G1620" s="57"/>
      <c r="H1620" s="57"/>
      <c r="I1620" s="57">
        <v>729</v>
      </c>
      <c r="J1620" s="57"/>
      <c r="K1620" s="57"/>
      <c r="L1620" s="57">
        <v>319</v>
      </c>
      <c r="M1620" s="57"/>
      <c r="N1620" s="57">
        <v>0</v>
      </c>
      <c r="O1620" s="57" t="s">
        <v>2193</v>
      </c>
      <c r="P1620" s="57">
        <v>1048</v>
      </c>
      <c r="Q1620" s="60"/>
      <c r="AC1620" s="2">
        <v>9.5</v>
      </c>
      <c r="AD1620" s="2">
        <v>319</v>
      </c>
      <c r="AE1620" s="2">
        <v>319</v>
      </c>
    </row>
    <row r="1621" spans="1:31" ht="23.25" customHeight="1" x14ac:dyDescent="0.15">
      <c r="C1621" s="148"/>
      <c r="D1621" s="56"/>
      <c r="E1621" s="62"/>
      <c r="F1621" s="58"/>
      <c r="G1621" s="57"/>
      <c r="H1621" s="57"/>
      <c r="I1621" s="57"/>
      <c r="J1621" s="57"/>
      <c r="K1621" s="57"/>
      <c r="L1621" s="57"/>
      <c r="M1621" s="57"/>
      <c r="N1621" s="57"/>
      <c r="O1621" s="57"/>
      <c r="P1621" s="57"/>
      <c r="Q1621" s="60"/>
    </row>
    <row r="1622" spans="1:31" ht="23.25" customHeight="1" x14ac:dyDescent="0.15">
      <c r="A1622" s="9" t="s">
        <v>1382</v>
      </c>
      <c r="B1622" s="9" t="s">
        <v>2293</v>
      </c>
      <c r="C1622" s="148" t="s">
        <v>1383</v>
      </c>
      <c r="D1622" s="56" t="s">
        <v>2391</v>
      </c>
      <c r="E1622" s="62"/>
      <c r="F1622" s="58"/>
      <c r="G1622" s="57"/>
      <c r="H1622" s="57"/>
      <c r="I1622" s="57"/>
      <c r="J1622" s="57"/>
      <c r="K1622" s="57"/>
      <c r="L1622" s="57"/>
      <c r="M1622" s="57"/>
      <c r="N1622" s="57"/>
      <c r="O1622" s="57"/>
      <c r="P1622" s="57"/>
      <c r="Q1622" s="60"/>
    </row>
    <row r="1623" spans="1:31" ht="23.25" customHeight="1" x14ac:dyDescent="0.15">
      <c r="A1623" s="9" t="s">
        <v>2236</v>
      </c>
      <c r="B1623" s="9" t="s">
        <v>1354</v>
      </c>
      <c r="C1623" s="148" t="s">
        <v>2237</v>
      </c>
      <c r="D1623" s="56" t="s">
        <v>2203</v>
      </c>
      <c r="E1623" s="62" t="s">
        <v>2204</v>
      </c>
      <c r="F1623" s="58" t="s">
        <v>275</v>
      </c>
      <c r="G1623" s="57">
        <v>1</v>
      </c>
      <c r="H1623" s="57">
        <v>55000</v>
      </c>
      <c r="I1623" s="57">
        <v>55000</v>
      </c>
      <c r="J1623" s="57">
        <v>1</v>
      </c>
      <c r="K1623" s="57">
        <v>0</v>
      </c>
      <c r="L1623" s="57" t="s">
        <v>2193</v>
      </c>
      <c r="M1623" s="57">
        <v>0</v>
      </c>
      <c r="N1623" s="57" t="s">
        <v>2193</v>
      </c>
      <c r="O1623" s="57">
        <v>55000</v>
      </c>
      <c r="P1623" s="57">
        <v>55000</v>
      </c>
      <c r="Q1623" s="60"/>
      <c r="R1623" s="2" t="s">
        <v>2238</v>
      </c>
    </row>
    <row r="1624" spans="1:31" ht="23.25" customHeight="1" x14ac:dyDescent="0.15">
      <c r="A1624" s="9" t="s">
        <v>919</v>
      </c>
      <c r="B1624" s="9" t="s">
        <v>1354</v>
      </c>
      <c r="C1624" s="148" t="s">
        <v>676</v>
      </c>
      <c r="D1624" s="56" t="s">
        <v>70</v>
      </c>
      <c r="E1624" s="62" t="s">
        <v>677</v>
      </c>
      <c r="F1624" s="58" t="s">
        <v>678</v>
      </c>
      <c r="G1624" s="57">
        <v>0.13300000000000001</v>
      </c>
      <c r="H1624" s="57">
        <v>0</v>
      </c>
      <c r="I1624" s="57" t="s">
        <v>2193</v>
      </c>
      <c r="J1624" s="57">
        <v>0.13300000000000001</v>
      </c>
      <c r="K1624" s="57">
        <v>268915</v>
      </c>
      <c r="L1624" s="57">
        <v>35765.599999999999</v>
      </c>
      <c r="M1624" s="57">
        <v>0</v>
      </c>
      <c r="N1624" s="57" t="s">
        <v>2193</v>
      </c>
      <c r="O1624" s="57">
        <v>268915</v>
      </c>
      <c r="P1624" s="57">
        <v>35765.599999999999</v>
      </c>
      <c r="Q1624" s="60"/>
      <c r="AE1624" s="2">
        <v>35765.599999999999</v>
      </c>
    </row>
    <row r="1625" spans="1:31" ht="23.25" customHeight="1" x14ac:dyDescent="0.15">
      <c r="A1625" s="9" t="s">
        <v>1649</v>
      </c>
      <c r="B1625" s="9" t="s">
        <v>1354</v>
      </c>
      <c r="C1625" s="148" t="s">
        <v>1650</v>
      </c>
      <c r="D1625" s="56" t="s">
        <v>1651</v>
      </c>
      <c r="E1625" s="62" t="s">
        <v>1652</v>
      </c>
      <c r="F1625" s="58" t="s">
        <v>616</v>
      </c>
      <c r="G1625" s="57">
        <v>1</v>
      </c>
      <c r="H1625" s="57">
        <v>1072.9000000000015</v>
      </c>
      <c r="I1625" s="57">
        <v>1072.9000000000015</v>
      </c>
      <c r="J1625" s="57">
        <v>1</v>
      </c>
      <c r="K1625" s="57"/>
      <c r="L1625" s="57" t="s">
        <v>2193</v>
      </c>
      <c r="M1625" s="57"/>
      <c r="N1625" s="57" t="s">
        <v>2193</v>
      </c>
      <c r="O1625" s="57">
        <v>1072.9000000000015</v>
      </c>
      <c r="P1625" s="57">
        <v>1072.9000000000015</v>
      </c>
      <c r="Q1625" s="60"/>
    </row>
    <row r="1626" spans="1:31" ht="23.25" customHeight="1" x14ac:dyDescent="0.15">
      <c r="B1626" s="9" t="s">
        <v>1646</v>
      </c>
      <c r="C1626" s="148"/>
      <c r="D1626" s="56" t="s">
        <v>1647</v>
      </c>
      <c r="E1626" s="62"/>
      <c r="F1626" s="58"/>
      <c r="G1626" s="57"/>
      <c r="H1626" s="57"/>
      <c r="I1626" s="57">
        <v>56072</v>
      </c>
      <c r="J1626" s="57"/>
      <c r="K1626" s="57"/>
      <c r="L1626" s="57">
        <v>35765</v>
      </c>
      <c r="M1626" s="57"/>
      <c r="N1626" s="57">
        <v>0</v>
      </c>
      <c r="O1626" s="57" t="s">
        <v>2193</v>
      </c>
      <c r="P1626" s="57">
        <v>91837</v>
      </c>
      <c r="Q1626" s="60"/>
      <c r="AC1626" s="2">
        <v>1072.9000000000001</v>
      </c>
      <c r="AD1626" s="2">
        <v>35765</v>
      </c>
      <c r="AE1626" s="2">
        <v>35765</v>
      </c>
    </row>
    <row r="1627" spans="1:31" ht="23.25" customHeight="1" x14ac:dyDescent="0.15">
      <c r="C1627" s="148"/>
      <c r="D1627" s="56"/>
      <c r="E1627" s="62"/>
      <c r="F1627" s="58"/>
      <c r="G1627" s="57"/>
      <c r="H1627" s="57"/>
      <c r="I1627" s="57"/>
      <c r="J1627" s="57"/>
      <c r="K1627" s="57"/>
      <c r="L1627" s="57"/>
      <c r="M1627" s="57"/>
      <c r="N1627" s="57"/>
      <c r="O1627" s="57"/>
      <c r="P1627" s="57"/>
      <c r="Q1627" s="60"/>
    </row>
    <row r="1628" spans="1:31" ht="23.25" customHeight="1" x14ac:dyDescent="0.15">
      <c r="A1628" s="9" t="s">
        <v>1385</v>
      </c>
      <c r="B1628" s="9" t="s">
        <v>2293</v>
      </c>
      <c r="C1628" s="148" t="s">
        <v>1386</v>
      </c>
      <c r="D1628" s="56" t="s">
        <v>2392</v>
      </c>
      <c r="E1628" s="62"/>
      <c r="F1628" s="58"/>
      <c r="G1628" s="57"/>
      <c r="H1628" s="57"/>
      <c r="I1628" s="57"/>
      <c r="J1628" s="57"/>
      <c r="K1628" s="57"/>
      <c r="L1628" s="57"/>
      <c r="M1628" s="57"/>
      <c r="N1628" s="57"/>
      <c r="O1628" s="57"/>
      <c r="P1628" s="57"/>
      <c r="Q1628" s="60"/>
    </row>
    <row r="1629" spans="1:31" ht="23.25" customHeight="1" x14ac:dyDescent="0.15">
      <c r="A1629" s="9" t="s">
        <v>865</v>
      </c>
      <c r="B1629" s="9" t="s">
        <v>1357</v>
      </c>
      <c r="C1629" s="148" t="s">
        <v>578</v>
      </c>
      <c r="D1629" s="56" t="s">
        <v>579</v>
      </c>
      <c r="E1629" s="62"/>
      <c r="F1629" s="58" t="s">
        <v>275</v>
      </c>
      <c r="G1629" s="57">
        <v>1</v>
      </c>
      <c r="H1629" s="57">
        <v>80000</v>
      </c>
      <c r="I1629" s="57">
        <v>80000</v>
      </c>
      <c r="J1629" s="57">
        <v>1</v>
      </c>
      <c r="K1629" s="57">
        <v>0</v>
      </c>
      <c r="L1629" s="57" t="s">
        <v>2193</v>
      </c>
      <c r="M1629" s="57">
        <v>0</v>
      </c>
      <c r="N1629" s="57" t="s">
        <v>2193</v>
      </c>
      <c r="O1629" s="57">
        <v>80000</v>
      </c>
      <c r="P1629" s="57">
        <v>80000</v>
      </c>
      <c r="Q1629" s="60"/>
    </row>
    <row r="1630" spans="1:31" ht="23.25" customHeight="1" x14ac:dyDescent="0.15">
      <c r="A1630" s="9" t="s">
        <v>919</v>
      </c>
      <c r="B1630" s="9" t="s">
        <v>1357</v>
      </c>
      <c r="C1630" s="148" t="s">
        <v>676</v>
      </c>
      <c r="D1630" s="56" t="s">
        <v>70</v>
      </c>
      <c r="E1630" s="62" t="s">
        <v>677</v>
      </c>
      <c r="F1630" s="58" t="s">
        <v>678</v>
      </c>
      <c r="G1630" s="57">
        <v>6.5000000000000002E-2</v>
      </c>
      <c r="H1630" s="57">
        <v>0</v>
      </c>
      <c r="I1630" s="57" t="s">
        <v>2193</v>
      </c>
      <c r="J1630" s="57">
        <v>6.5000000000000002E-2</v>
      </c>
      <c r="K1630" s="57">
        <v>268915</v>
      </c>
      <c r="L1630" s="57">
        <v>17479.400000000001</v>
      </c>
      <c r="M1630" s="57">
        <v>0</v>
      </c>
      <c r="N1630" s="57" t="s">
        <v>2193</v>
      </c>
      <c r="O1630" s="57">
        <v>268915</v>
      </c>
      <c r="P1630" s="57">
        <v>17479.400000000001</v>
      </c>
      <c r="Q1630" s="60"/>
      <c r="AE1630" s="2">
        <v>17479.400000000001</v>
      </c>
    </row>
    <row r="1631" spans="1:31" ht="23.25" customHeight="1" x14ac:dyDescent="0.15">
      <c r="A1631" s="9" t="s">
        <v>1649</v>
      </c>
      <c r="B1631" s="9" t="s">
        <v>1357</v>
      </c>
      <c r="C1631" s="148" t="s">
        <v>1650</v>
      </c>
      <c r="D1631" s="56" t="s">
        <v>1651</v>
      </c>
      <c r="E1631" s="62" t="s">
        <v>1652</v>
      </c>
      <c r="F1631" s="58" t="s">
        <v>616</v>
      </c>
      <c r="G1631" s="57">
        <v>1</v>
      </c>
      <c r="H1631" s="57">
        <v>524.29999999999927</v>
      </c>
      <c r="I1631" s="57">
        <v>524.29999999999927</v>
      </c>
      <c r="J1631" s="57">
        <v>1</v>
      </c>
      <c r="K1631" s="57"/>
      <c r="L1631" s="57" t="s">
        <v>2193</v>
      </c>
      <c r="M1631" s="57"/>
      <c r="N1631" s="57" t="s">
        <v>2193</v>
      </c>
      <c r="O1631" s="57">
        <v>524.29999999999927</v>
      </c>
      <c r="P1631" s="57">
        <v>524.29999999999927</v>
      </c>
      <c r="Q1631" s="60"/>
    </row>
    <row r="1632" spans="1:31" ht="23.25" customHeight="1" x14ac:dyDescent="0.15">
      <c r="B1632" s="9" t="s">
        <v>1646</v>
      </c>
      <c r="C1632" s="148"/>
      <c r="D1632" s="56" t="s">
        <v>1647</v>
      </c>
      <c r="E1632" s="62"/>
      <c r="F1632" s="58"/>
      <c r="G1632" s="57"/>
      <c r="H1632" s="57"/>
      <c r="I1632" s="57">
        <v>80524</v>
      </c>
      <c r="J1632" s="57"/>
      <c r="K1632" s="57"/>
      <c r="L1632" s="57">
        <v>17479</v>
      </c>
      <c r="M1632" s="57"/>
      <c r="N1632" s="57">
        <v>0</v>
      </c>
      <c r="O1632" s="57" t="s">
        <v>2193</v>
      </c>
      <c r="P1632" s="57">
        <v>98003</v>
      </c>
      <c r="Q1632" s="60"/>
      <c r="AC1632" s="2">
        <v>524.29999999999995</v>
      </c>
      <c r="AD1632" s="2">
        <v>17479</v>
      </c>
      <c r="AE1632" s="2">
        <v>17479</v>
      </c>
    </row>
    <row r="1633" spans="1:31" ht="23.25" customHeight="1" x14ac:dyDescent="0.15">
      <c r="C1633" s="148"/>
      <c r="D1633" s="56"/>
      <c r="E1633" s="62"/>
      <c r="F1633" s="58"/>
      <c r="G1633" s="57"/>
      <c r="H1633" s="57"/>
      <c r="I1633" s="57"/>
      <c r="J1633" s="57"/>
      <c r="K1633" s="57"/>
      <c r="L1633" s="57"/>
      <c r="M1633" s="57"/>
      <c r="N1633" s="57"/>
      <c r="O1633" s="57"/>
      <c r="P1633" s="57"/>
      <c r="Q1633" s="60"/>
    </row>
    <row r="1634" spans="1:31" ht="23.25" customHeight="1" x14ac:dyDescent="0.15">
      <c r="A1634" s="9" t="s">
        <v>1388</v>
      </c>
      <c r="B1634" s="9" t="s">
        <v>2293</v>
      </c>
      <c r="C1634" s="148" t="s">
        <v>1389</v>
      </c>
      <c r="D1634" s="56" t="s">
        <v>2393</v>
      </c>
      <c r="E1634" s="62"/>
      <c r="F1634" s="58"/>
      <c r="G1634" s="57"/>
      <c r="H1634" s="57"/>
      <c r="I1634" s="57"/>
      <c r="J1634" s="57"/>
      <c r="K1634" s="57"/>
      <c r="L1634" s="57"/>
      <c r="M1634" s="57"/>
      <c r="N1634" s="57"/>
      <c r="O1634" s="57"/>
      <c r="P1634" s="57"/>
      <c r="Q1634" s="60"/>
    </row>
    <row r="1635" spans="1:31" ht="23.25" customHeight="1" x14ac:dyDescent="0.15">
      <c r="A1635" s="9" t="s">
        <v>866</v>
      </c>
      <c r="B1635" s="9" t="s">
        <v>1360</v>
      </c>
      <c r="C1635" s="148" t="s">
        <v>581</v>
      </c>
      <c r="D1635" s="56" t="s">
        <v>582</v>
      </c>
      <c r="E1635" s="62"/>
      <c r="F1635" s="58" t="s">
        <v>275</v>
      </c>
      <c r="G1635" s="57">
        <v>1</v>
      </c>
      <c r="H1635" s="57">
        <v>240000</v>
      </c>
      <c r="I1635" s="57">
        <v>240000</v>
      </c>
      <c r="J1635" s="57">
        <v>1</v>
      </c>
      <c r="K1635" s="57">
        <v>0</v>
      </c>
      <c r="L1635" s="57" t="s">
        <v>2193</v>
      </c>
      <c r="M1635" s="57">
        <v>0</v>
      </c>
      <c r="N1635" s="57" t="s">
        <v>2193</v>
      </c>
      <c r="O1635" s="57">
        <v>240000</v>
      </c>
      <c r="P1635" s="57">
        <v>240000</v>
      </c>
      <c r="Q1635" s="60"/>
    </row>
    <row r="1636" spans="1:31" ht="23.25" customHeight="1" x14ac:dyDescent="0.15">
      <c r="A1636" s="9" t="s">
        <v>919</v>
      </c>
      <c r="B1636" s="9" t="s">
        <v>1360</v>
      </c>
      <c r="C1636" s="148" t="s">
        <v>676</v>
      </c>
      <c r="D1636" s="56" t="s">
        <v>70</v>
      </c>
      <c r="E1636" s="62" t="s">
        <v>677</v>
      </c>
      <c r="F1636" s="58" t="s">
        <v>678</v>
      </c>
      <c r="G1636" s="57">
        <v>6.5000000000000002E-2</v>
      </c>
      <c r="H1636" s="57">
        <v>0</v>
      </c>
      <c r="I1636" s="57" t="s">
        <v>2193</v>
      </c>
      <c r="J1636" s="57">
        <v>6.5000000000000002E-2</v>
      </c>
      <c r="K1636" s="57">
        <v>268915</v>
      </c>
      <c r="L1636" s="57">
        <v>17479.400000000001</v>
      </c>
      <c r="M1636" s="57">
        <v>0</v>
      </c>
      <c r="N1636" s="57" t="s">
        <v>2193</v>
      </c>
      <c r="O1636" s="57">
        <v>268915</v>
      </c>
      <c r="P1636" s="57">
        <v>17479.400000000001</v>
      </c>
      <c r="Q1636" s="60"/>
      <c r="AE1636" s="2">
        <v>17479.400000000001</v>
      </c>
    </row>
    <row r="1637" spans="1:31" ht="23.25" customHeight="1" x14ac:dyDescent="0.15">
      <c r="A1637" s="9" t="s">
        <v>1649</v>
      </c>
      <c r="B1637" s="9" t="s">
        <v>1360</v>
      </c>
      <c r="C1637" s="148" t="s">
        <v>1650</v>
      </c>
      <c r="D1637" s="56" t="s">
        <v>1651</v>
      </c>
      <c r="E1637" s="62" t="s">
        <v>1652</v>
      </c>
      <c r="F1637" s="58" t="s">
        <v>616</v>
      </c>
      <c r="G1637" s="57">
        <v>1</v>
      </c>
      <c r="H1637" s="57">
        <v>524.29999999999927</v>
      </c>
      <c r="I1637" s="57">
        <v>524.29999999999927</v>
      </c>
      <c r="J1637" s="57">
        <v>1</v>
      </c>
      <c r="K1637" s="57"/>
      <c r="L1637" s="57" t="s">
        <v>2193</v>
      </c>
      <c r="M1637" s="57"/>
      <c r="N1637" s="57" t="s">
        <v>2193</v>
      </c>
      <c r="O1637" s="57">
        <v>524.29999999999927</v>
      </c>
      <c r="P1637" s="57">
        <v>524.29999999999927</v>
      </c>
      <c r="Q1637" s="60"/>
    </row>
    <row r="1638" spans="1:31" ht="23.25" customHeight="1" x14ac:dyDescent="0.15">
      <c r="B1638" s="9" t="s">
        <v>1646</v>
      </c>
      <c r="C1638" s="148"/>
      <c r="D1638" s="56" t="s">
        <v>1647</v>
      </c>
      <c r="E1638" s="62"/>
      <c r="F1638" s="58"/>
      <c r="G1638" s="57"/>
      <c r="H1638" s="57"/>
      <c r="I1638" s="57">
        <v>240524</v>
      </c>
      <c r="J1638" s="57"/>
      <c r="K1638" s="57"/>
      <c r="L1638" s="57">
        <v>17479</v>
      </c>
      <c r="M1638" s="57"/>
      <c r="N1638" s="57">
        <v>0</v>
      </c>
      <c r="O1638" s="57" t="s">
        <v>2193</v>
      </c>
      <c r="P1638" s="57">
        <v>258003</v>
      </c>
      <c r="Q1638" s="60"/>
      <c r="AC1638" s="2">
        <v>524.29999999999995</v>
      </c>
      <c r="AD1638" s="2">
        <v>17479</v>
      </c>
      <c r="AE1638" s="2">
        <v>17479</v>
      </c>
    </row>
    <row r="1639" spans="1:31" ht="23.25" customHeight="1" x14ac:dyDescent="0.15">
      <c r="C1639" s="148"/>
      <c r="D1639" s="56"/>
      <c r="E1639" s="62"/>
      <c r="F1639" s="58"/>
      <c r="G1639" s="57"/>
      <c r="H1639" s="57"/>
      <c r="I1639" s="57"/>
      <c r="J1639" s="57"/>
      <c r="K1639" s="57"/>
      <c r="L1639" s="57"/>
      <c r="M1639" s="57"/>
      <c r="N1639" s="57"/>
      <c r="O1639" s="57"/>
      <c r="P1639" s="57"/>
      <c r="Q1639" s="60"/>
    </row>
    <row r="1640" spans="1:31" ht="23.25" customHeight="1" x14ac:dyDescent="0.15">
      <c r="A1640" s="9" t="s">
        <v>1391</v>
      </c>
      <c r="B1640" s="9" t="s">
        <v>2293</v>
      </c>
      <c r="C1640" s="148" t="s">
        <v>1392</v>
      </c>
      <c r="D1640" s="56" t="s">
        <v>2394</v>
      </c>
      <c r="E1640" s="62"/>
      <c r="F1640" s="58"/>
      <c r="G1640" s="57"/>
      <c r="H1640" s="57"/>
      <c r="I1640" s="57"/>
      <c r="J1640" s="57"/>
      <c r="K1640" s="57"/>
      <c r="L1640" s="57"/>
      <c r="M1640" s="57"/>
      <c r="N1640" s="57"/>
      <c r="O1640" s="57"/>
      <c r="P1640" s="57"/>
      <c r="Q1640" s="60"/>
    </row>
    <row r="1641" spans="1:31" ht="23.25" customHeight="1" x14ac:dyDescent="0.15">
      <c r="A1641" s="9" t="s">
        <v>2395</v>
      </c>
      <c r="B1641" s="9" t="s">
        <v>1363</v>
      </c>
      <c r="C1641" s="148" t="s">
        <v>2396</v>
      </c>
      <c r="D1641" s="56" t="s">
        <v>2272</v>
      </c>
      <c r="E1641" s="62" t="s">
        <v>2273</v>
      </c>
      <c r="F1641" s="58" t="s">
        <v>275</v>
      </c>
      <c r="G1641" s="57">
        <v>1</v>
      </c>
      <c r="H1641" s="57">
        <v>6900</v>
      </c>
      <c r="I1641" s="57">
        <v>6900</v>
      </c>
      <c r="J1641" s="57">
        <v>1</v>
      </c>
      <c r="K1641" s="57">
        <v>0</v>
      </c>
      <c r="L1641" s="57" t="s">
        <v>2193</v>
      </c>
      <c r="M1641" s="57">
        <v>0</v>
      </c>
      <c r="N1641" s="57" t="s">
        <v>2193</v>
      </c>
      <c r="O1641" s="57">
        <v>6900</v>
      </c>
      <c r="P1641" s="57">
        <v>6900</v>
      </c>
      <c r="Q1641" s="60"/>
    </row>
    <row r="1642" spans="1:31" ht="23.25" customHeight="1" x14ac:dyDescent="0.15">
      <c r="A1642" s="9" t="s">
        <v>920</v>
      </c>
      <c r="B1642" s="9" t="s">
        <v>1363</v>
      </c>
      <c r="C1642" s="148" t="s">
        <v>679</v>
      </c>
      <c r="D1642" s="56" t="s">
        <v>70</v>
      </c>
      <c r="E1642" s="62" t="s">
        <v>680</v>
      </c>
      <c r="F1642" s="58" t="s">
        <v>678</v>
      </c>
      <c r="G1642" s="57">
        <v>5.8000000000000003E-2</v>
      </c>
      <c r="H1642" s="57">
        <v>0</v>
      </c>
      <c r="I1642" s="57" t="s">
        <v>2193</v>
      </c>
      <c r="J1642" s="57">
        <v>5.8000000000000003E-2</v>
      </c>
      <c r="K1642" s="57">
        <v>300337</v>
      </c>
      <c r="L1642" s="57">
        <v>17419.5</v>
      </c>
      <c r="M1642" s="57">
        <v>0</v>
      </c>
      <c r="N1642" s="57" t="s">
        <v>2193</v>
      </c>
      <c r="O1642" s="57">
        <v>300337</v>
      </c>
      <c r="P1642" s="57">
        <v>17419.5</v>
      </c>
      <c r="Q1642" s="60"/>
      <c r="AE1642" s="2">
        <v>17419.5</v>
      </c>
    </row>
    <row r="1643" spans="1:31" ht="23.25" customHeight="1" x14ac:dyDescent="0.15">
      <c r="A1643" s="9" t="s">
        <v>925</v>
      </c>
      <c r="B1643" s="9" t="s">
        <v>1363</v>
      </c>
      <c r="C1643" s="148" t="s">
        <v>689</v>
      </c>
      <c r="D1643" s="56" t="s">
        <v>70</v>
      </c>
      <c r="E1643" s="62" t="s">
        <v>690</v>
      </c>
      <c r="F1643" s="58" t="s">
        <v>678</v>
      </c>
      <c r="G1643" s="57">
        <v>2.9000000000000001E-2</v>
      </c>
      <c r="H1643" s="57">
        <v>0</v>
      </c>
      <c r="I1643" s="57" t="s">
        <v>2193</v>
      </c>
      <c r="J1643" s="57">
        <v>2.9000000000000001E-2</v>
      </c>
      <c r="K1643" s="57">
        <v>169804</v>
      </c>
      <c r="L1643" s="57">
        <v>4924.3</v>
      </c>
      <c r="M1643" s="57">
        <v>0</v>
      </c>
      <c r="N1643" s="57" t="s">
        <v>2193</v>
      </c>
      <c r="O1643" s="57">
        <v>169804</v>
      </c>
      <c r="P1643" s="57">
        <v>4924.3</v>
      </c>
      <c r="Q1643" s="60"/>
      <c r="AE1643" s="2">
        <v>4924.3</v>
      </c>
    </row>
    <row r="1644" spans="1:31" ht="23.25" customHeight="1" x14ac:dyDescent="0.15">
      <c r="A1644" s="9" t="s">
        <v>1649</v>
      </c>
      <c r="B1644" s="9" t="s">
        <v>1363</v>
      </c>
      <c r="C1644" s="148" t="s">
        <v>1650</v>
      </c>
      <c r="D1644" s="56" t="s">
        <v>1651</v>
      </c>
      <c r="E1644" s="62" t="s">
        <v>1652</v>
      </c>
      <c r="F1644" s="58" t="s">
        <v>616</v>
      </c>
      <c r="G1644" s="57">
        <v>1</v>
      </c>
      <c r="H1644" s="57">
        <v>670.20000000000073</v>
      </c>
      <c r="I1644" s="57">
        <v>670.20000000000073</v>
      </c>
      <c r="J1644" s="57">
        <v>1</v>
      </c>
      <c r="K1644" s="57"/>
      <c r="L1644" s="57" t="s">
        <v>2193</v>
      </c>
      <c r="M1644" s="57"/>
      <c r="N1644" s="57" t="s">
        <v>2193</v>
      </c>
      <c r="O1644" s="57">
        <v>670.20000000000073</v>
      </c>
      <c r="P1644" s="57">
        <v>670.20000000000073</v>
      </c>
      <c r="Q1644" s="60"/>
    </row>
    <row r="1645" spans="1:31" ht="23.25" customHeight="1" x14ac:dyDescent="0.15">
      <c r="B1645" s="9" t="s">
        <v>1646</v>
      </c>
      <c r="C1645" s="148"/>
      <c r="D1645" s="56" t="s">
        <v>1647</v>
      </c>
      <c r="E1645" s="62"/>
      <c r="F1645" s="58"/>
      <c r="G1645" s="57"/>
      <c r="H1645" s="57"/>
      <c r="I1645" s="57">
        <v>7570</v>
      </c>
      <c r="J1645" s="57"/>
      <c r="K1645" s="57"/>
      <c r="L1645" s="57">
        <v>22343</v>
      </c>
      <c r="M1645" s="57"/>
      <c r="N1645" s="57">
        <v>0</v>
      </c>
      <c r="O1645" s="57" t="s">
        <v>2193</v>
      </c>
      <c r="P1645" s="57">
        <v>29913</v>
      </c>
      <c r="Q1645" s="60"/>
      <c r="AC1645" s="2">
        <v>670.2</v>
      </c>
      <c r="AD1645" s="2">
        <v>22343</v>
      </c>
      <c r="AE1645" s="2">
        <v>22343</v>
      </c>
    </row>
    <row r="1646" spans="1:31" ht="23.25" customHeight="1" x14ac:dyDescent="0.15">
      <c r="C1646" s="148"/>
      <c r="D1646" s="56"/>
      <c r="E1646" s="62"/>
      <c r="F1646" s="58"/>
      <c r="G1646" s="57"/>
      <c r="H1646" s="57"/>
      <c r="I1646" s="57"/>
      <c r="J1646" s="57"/>
      <c r="K1646" s="57"/>
      <c r="L1646" s="57"/>
      <c r="M1646" s="57"/>
      <c r="N1646" s="57"/>
      <c r="O1646" s="57"/>
      <c r="P1646" s="57"/>
      <c r="Q1646" s="60"/>
    </row>
    <row r="1647" spans="1:31" ht="23.25" customHeight="1" x14ac:dyDescent="0.15">
      <c r="A1647" s="9" t="s">
        <v>1394</v>
      </c>
      <c r="B1647" s="9" t="s">
        <v>2293</v>
      </c>
      <c r="C1647" s="148" t="s">
        <v>1395</v>
      </c>
      <c r="D1647" s="56" t="s">
        <v>2397</v>
      </c>
      <c r="E1647" s="62"/>
      <c r="F1647" s="58"/>
      <c r="G1647" s="57"/>
      <c r="H1647" s="57"/>
      <c r="I1647" s="57"/>
      <c r="J1647" s="57"/>
      <c r="K1647" s="57"/>
      <c r="L1647" s="57"/>
      <c r="M1647" s="57"/>
      <c r="N1647" s="57"/>
      <c r="O1647" s="57"/>
      <c r="P1647" s="57"/>
      <c r="Q1647" s="60"/>
    </row>
    <row r="1648" spans="1:31" ht="23.25" customHeight="1" x14ac:dyDescent="0.15">
      <c r="A1648" s="9" t="s">
        <v>892</v>
      </c>
      <c r="B1648" s="9" t="s">
        <v>1366</v>
      </c>
      <c r="C1648" s="148" t="s">
        <v>498</v>
      </c>
      <c r="D1648" s="56" t="s">
        <v>620</v>
      </c>
      <c r="E1648" s="62" t="s">
        <v>621</v>
      </c>
      <c r="F1648" s="58" t="s">
        <v>275</v>
      </c>
      <c r="G1648" s="57">
        <v>1</v>
      </c>
      <c r="H1648" s="57">
        <v>7500</v>
      </c>
      <c r="I1648" s="57">
        <v>7500</v>
      </c>
      <c r="J1648" s="57">
        <v>1</v>
      </c>
      <c r="K1648" s="57">
        <v>0</v>
      </c>
      <c r="L1648" s="57" t="s">
        <v>2193</v>
      </c>
      <c r="M1648" s="57">
        <v>0</v>
      </c>
      <c r="N1648" s="57" t="s">
        <v>2193</v>
      </c>
      <c r="O1648" s="57">
        <v>7500</v>
      </c>
      <c r="P1648" s="57">
        <v>7500</v>
      </c>
      <c r="Q1648" s="60"/>
    </row>
    <row r="1649" spans="1:31" ht="23.25" customHeight="1" x14ac:dyDescent="0.15">
      <c r="A1649" s="9" t="s">
        <v>919</v>
      </c>
      <c r="B1649" s="9" t="s">
        <v>1366</v>
      </c>
      <c r="C1649" s="148" t="s">
        <v>676</v>
      </c>
      <c r="D1649" s="56" t="s">
        <v>70</v>
      </c>
      <c r="E1649" s="62" t="s">
        <v>677</v>
      </c>
      <c r="F1649" s="58" t="s">
        <v>678</v>
      </c>
      <c r="G1649" s="57">
        <v>0.02</v>
      </c>
      <c r="H1649" s="57">
        <v>0</v>
      </c>
      <c r="I1649" s="57" t="s">
        <v>2193</v>
      </c>
      <c r="J1649" s="57">
        <v>0.02</v>
      </c>
      <c r="K1649" s="57">
        <v>268915</v>
      </c>
      <c r="L1649" s="57">
        <v>5378.3</v>
      </c>
      <c r="M1649" s="57">
        <v>0</v>
      </c>
      <c r="N1649" s="57" t="s">
        <v>2193</v>
      </c>
      <c r="O1649" s="57">
        <v>268915</v>
      </c>
      <c r="P1649" s="57">
        <v>5378.3</v>
      </c>
      <c r="Q1649" s="60"/>
      <c r="AE1649" s="2">
        <v>5378.3</v>
      </c>
    </row>
    <row r="1650" spans="1:31" ht="23.25" customHeight="1" x14ac:dyDescent="0.15">
      <c r="A1650" s="9" t="s">
        <v>1649</v>
      </c>
      <c r="B1650" s="9" t="s">
        <v>1366</v>
      </c>
      <c r="C1650" s="148" t="s">
        <v>1650</v>
      </c>
      <c r="D1650" s="56" t="s">
        <v>1651</v>
      </c>
      <c r="E1650" s="62" t="s">
        <v>1652</v>
      </c>
      <c r="F1650" s="58" t="s">
        <v>616</v>
      </c>
      <c r="G1650" s="57">
        <v>1</v>
      </c>
      <c r="H1650" s="57">
        <v>161.30000000000018</v>
      </c>
      <c r="I1650" s="57">
        <v>161.30000000000018</v>
      </c>
      <c r="J1650" s="57">
        <v>1</v>
      </c>
      <c r="K1650" s="57"/>
      <c r="L1650" s="57" t="s">
        <v>2193</v>
      </c>
      <c r="M1650" s="57"/>
      <c r="N1650" s="57" t="s">
        <v>2193</v>
      </c>
      <c r="O1650" s="57">
        <v>161.30000000000018</v>
      </c>
      <c r="P1650" s="57">
        <v>161.30000000000018</v>
      </c>
      <c r="Q1650" s="60"/>
    </row>
    <row r="1651" spans="1:31" ht="23.25" customHeight="1" x14ac:dyDescent="0.15">
      <c r="B1651" s="9" t="s">
        <v>1646</v>
      </c>
      <c r="C1651" s="148"/>
      <c r="D1651" s="56" t="s">
        <v>1647</v>
      </c>
      <c r="E1651" s="62"/>
      <c r="F1651" s="58"/>
      <c r="G1651" s="57"/>
      <c r="H1651" s="57"/>
      <c r="I1651" s="57">
        <v>7661</v>
      </c>
      <c r="J1651" s="57"/>
      <c r="K1651" s="57"/>
      <c r="L1651" s="57">
        <v>5378</v>
      </c>
      <c r="M1651" s="57"/>
      <c r="N1651" s="57">
        <v>0</v>
      </c>
      <c r="O1651" s="57" t="s">
        <v>2193</v>
      </c>
      <c r="P1651" s="57">
        <v>13039</v>
      </c>
      <c r="Q1651" s="60"/>
      <c r="AC1651" s="2">
        <v>161.30000000000001</v>
      </c>
      <c r="AD1651" s="2">
        <v>5378</v>
      </c>
      <c r="AE1651" s="2">
        <v>5378</v>
      </c>
    </row>
    <row r="1652" spans="1:31" ht="23.25" customHeight="1" x14ac:dyDescent="0.15">
      <c r="C1652" s="148"/>
      <c r="D1652" s="56"/>
      <c r="E1652" s="62"/>
      <c r="F1652" s="58"/>
      <c r="G1652" s="57"/>
      <c r="H1652" s="57"/>
      <c r="I1652" s="57"/>
      <c r="J1652" s="57"/>
      <c r="K1652" s="57"/>
      <c r="L1652" s="57"/>
      <c r="M1652" s="57"/>
      <c r="N1652" s="57"/>
      <c r="O1652" s="57"/>
      <c r="P1652" s="57"/>
      <c r="Q1652" s="60"/>
    </row>
    <row r="1653" spans="1:31" ht="23.25" customHeight="1" x14ac:dyDescent="0.15">
      <c r="A1653" s="9" t="s">
        <v>1397</v>
      </c>
      <c r="B1653" s="9" t="s">
        <v>2293</v>
      </c>
      <c r="C1653" s="148" t="s">
        <v>1398</v>
      </c>
      <c r="D1653" s="56" t="s">
        <v>2398</v>
      </c>
      <c r="E1653" s="62"/>
      <c r="F1653" s="58"/>
      <c r="G1653" s="57"/>
      <c r="H1653" s="57"/>
      <c r="I1653" s="57"/>
      <c r="J1653" s="57"/>
      <c r="K1653" s="57"/>
      <c r="L1653" s="57"/>
      <c r="M1653" s="57"/>
      <c r="N1653" s="57"/>
      <c r="O1653" s="57"/>
      <c r="P1653" s="57"/>
      <c r="Q1653" s="60"/>
    </row>
    <row r="1654" spans="1:31" ht="23.25" customHeight="1" x14ac:dyDescent="0.15">
      <c r="A1654" s="9" t="s">
        <v>893</v>
      </c>
      <c r="B1654" s="9" t="s">
        <v>1369</v>
      </c>
      <c r="C1654" s="148" t="s">
        <v>498</v>
      </c>
      <c r="D1654" s="56" t="s">
        <v>623</v>
      </c>
      <c r="E1654" s="62" t="s">
        <v>624</v>
      </c>
      <c r="F1654" s="58" t="s">
        <v>275</v>
      </c>
      <c r="G1654" s="57">
        <v>1</v>
      </c>
      <c r="H1654" s="57">
        <v>3200</v>
      </c>
      <c r="I1654" s="57">
        <v>3200</v>
      </c>
      <c r="J1654" s="57">
        <v>1</v>
      </c>
      <c r="K1654" s="57">
        <v>0</v>
      </c>
      <c r="L1654" s="57" t="s">
        <v>2193</v>
      </c>
      <c r="M1654" s="57">
        <v>0</v>
      </c>
      <c r="N1654" s="57" t="s">
        <v>2193</v>
      </c>
      <c r="O1654" s="57">
        <v>3200</v>
      </c>
      <c r="P1654" s="57">
        <v>3200</v>
      </c>
      <c r="Q1654" s="60"/>
    </row>
    <row r="1655" spans="1:31" ht="23.25" customHeight="1" x14ac:dyDescent="0.15">
      <c r="A1655" s="9" t="s">
        <v>919</v>
      </c>
      <c r="B1655" s="9" t="s">
        <v>1369</v>
      </c>
      <c r="C1655" s="148" t="s">
        <v>676</v>
      </c>
      <c r="D1655" s="56" t="s">
        <v>70</v>
      </c>
      <c r="E1655" s="62" t="s">
        <v>677</v>
      </c>
      <c r="F1655" s="58" t="s">
        <v>678</v>
      </c>
      <c r="G1655" s="57">
        <v>9.7000000000000003E-2</v>
      </c>
      <c r="H1655" s="57">
        <v>0</v>
      </c>
      <c r="I1655" s="57" t="s">
        <v>2193</v>
      </c>
      <c r="J1655" s="57">
        <v>9.7000000000000003E-2</v>
      </c>
      <c r="K1655" s="57">
        <v>268915</v>
      </c>
      <c r="L1655" s="57">
        <v>26084.7</v>
      </c>
      <c r="M1655" s="57">
        <v>0</v>
      </c>
      <c r="N1655" s="57" t="s">
        <v>2193</v>
      </c>
      <c r="O1655" s="57">
        <v>268915</v>
      </c>
      <c r="P1655" s="57">
        <v>26084.7</v>
      </c>
      <c r="Q1655" s="60"/>
      <c r="AE1655" s="2">
        <v>26084.7</v>
      </c>
    </row>
    <row r="1656" spans="1:31" ht="23.25" customHeight="1" x14ac:dyDescent="0.15">
      <c r="A1656" s="9" t="s">
        <v>1649</v>
      </c>
      <c r="B1656" s="9" t="s">
        <v>1369</v>
      </c>
      <c r="C1656" s="148" t="s">
        <v>1650</v>
      </c>
      <c r="D1656" s="56" t="s">
        <v>1651</v>
      </c>
      <c r="E1656" s="62" t="s">
        <v>1652</v>
      </c>
      <c r="F1656" s="58" t="s">
        <v>616</v>
      </c>
      <c r="G1656" s="57">
        <v>1</v>
      </c>
      <c r="H1656" s="57">
        <v>782.5</v>
      </c>
      <c r="I1656" s="57">
        <v>782.5</v>
      </c>
      <c r="J1656" s="57">
        <v>1</v>
      </c>
      <c r="K1656" s="57"/>
      <c r="L1656" s="57" t="s">
        <v>2193</v>
      </c>
      <c r="M1656" s="57"/>
      <c r="N1656" s="57" t="s">
        <v>2193</v>
      </c>
      <c r="O1656" s="57">
        <v>782.5</v>
      </c>
      <c r="P1656" s="57">
        <v>782.5</v>
      </c>
      <c r="Q1656" s="60"/>
    </row>
    <row r="1657" spans="1:31" ht="23.25" customHeight="1" x14ac:dyDescent="0.15">
      <c r="B1657" s="9" t="s">
        <v>1646</v>
      </c>
      <c r="C1657" s="148"/>
      <c r="D1657" s="56" t="s">
        <v>1647</v>
      </c>
      <c r="E1657" s="62"/>
      <c r="F1657" s="58"/>
      <c r="G1657" s="57"/>
      <c r="H1657" s="57"/>
      <c r="I1657" s="57">
        <v>3982</v>
      </c>
      <c r="J1657" s="57"/>
      <c r="K1657" s="57"/>
      <c r="L1657" s="57">
        <v>26084</v>
      </c>
      <c r="M1657" s="57"/>
      <c r="N1657" s="57">
        <v>0</v>
      </c>
      <c r="O1657" s="57" t="s">
        <v>2193</v>
      </c>
      <c r="P1657" s="57">
        <v>30066</v>
      </c>
      <c r="Q1657" s="60"/>
      <c r="AC1657" s="2">
        <v>782.5</v>
      </c>
      <c r="AD1657" s="2">
        <v>26084</v>
      </c>
      <c r="AE1657" s="2">
        <v>26084</v>
      </c>
    </row>
    <row r="1658" spans="1:31" ht="23.25" customHeight="1" x14ac:dyDescent="0.15">
      <c r="C1658" s="148"/>
      <c r="D1658" s="56"/>
      <c r="E1658" s="62"/>
      <c r="F1658" s="58"/>
      <c r="G1658" s="57"/>
      <c r="H1658" s="57"/>
      <c r="I1658" s="57"/>
      <c r="J1658" s="57"/>
      <c r="K1658" s="57"/>
      <c r="L1658" s="57"/>
      <c r="M1658" s="57"/>
      <c r="N1658" s="57"/>
      <c r="O1658" s="57"/>
      <c r="P1658" s="57"/>
      <c r="Q1658" s="60"/>
    </row>
    <row r="1659" spans="1:31" ht="23.25" customHeight="1" x14ac:dyDescent="0.15">
      <c r="A1659" s="9" t="s">
        <v>1400</v>
      </c>
      <c r="B1659" s="9" t="s">
        <v>2293</v>
      </c>
      <c r="C1659" s="148" t="s">
        <v>1401</v>
      </c>
      <c r="D1659" s="56" t="s">
        <v>2399</v>
      </c>
      <c r="E1659" s="62"/>
      <c r="F1659" s="58"/>
      <c r="G1659" s="57"/>
      <c r="H1659" s="57"/>
      <c r="I1659" s="57"/>
      <c r="J1659" s="57"/>
      <c r="K1659" s="57"/>
      <c r="L1659" s="57"/>
      <c r="M1659" s="57"/>
      <c r="N1659" s="57"/>
      <c r="O1659" s="57"/>
      <c r="P1659" s="57"/>
      <c r="Q1659" s="60"/>
    </row>
    <row r="1660" spans="1:31" ht="23.25" customHeight="1" x14ac:dyDescent="0.15">
      <c r="A1660" s="9" t="s">
        <v>894</v>
      </c>
      <c r="B1660" s="9" t="s">
        <v>1372</v>
      </c>
      <c r="C1660" s="148" t="s">
        <v>498</v>
      </c>
      <c r="D1660" s="56" t="s">
        <v>625</v>
      </c>
      <c r="E1660" s="62" t="s">
        <v>626</v>
      </c>
      <c r="F1660" s="58" t="s">
        <v>275</v>
      </c>
      <c r="G1660" s="57">
        <v>1</v>
      </c>
      <c r="H1660" s="57">
        <v>450000</v>
      </c>
      <c r="I1660" s="57">
        <v>450000</v>
      </c>
      <c r="J1660" s="57">
        <v>1</v>
      </c>
      <c r="K1660" s="57">
        <v>0</v>
      </c>
      <c r="L1660" s="57" t="s">
        <v>2193</v>
      </c>
      <c r="M1660" s="57">
        <v>0</v>
      </c>
      <c r="N1660" s="57" t="s">
        <v>2193</v>
      </c>
      <c r="O1660" s="57">
        <v>450000</v>
      </c>
      <c r="P1660" s="57">
        <v>450000</v>
      </c>
      <c r="Q1660" s="60"/>
    </row>
    <row r="1661" spans="1:31" ht="23.25" customHeight="1" x14ac:dyDescent="0.15">
      <c r="A1661" s="9" t="s">
        <v>919</v>
      </c>
      <c r="B1661" s="9" t="s">
        <v>1372</v>
      </c>
      <c r="C1661" s="148" t="s">
        <v>676</v>
      </c>
      <c r="D1661" s="56" t="s">
        <v>70</v>
      </c>
      <c r="E1661" s="62" t="s">
        <v>677</v>
      </c>
      <c r="F1661" s="58" t="s">
        <v>678</v>
      </c>
      <c r="G1661" s="57">
        <v>0.27</v>
      </c>
      <c r="H1661" s="57">
        <v>0</v>
      </c>
      <c r="I1661" s="57" t="s">
        <v>2193</v>
      </c>
      <c r="J1661" s="57">
        <v>0.27</v>
      </c>
      <c r="K1661" s="57">
        <v>268915</v>
      </c>
      <c r="L1661" s="57">
        <v>72607</v>
      </c>
      <c r="M1661" s="57">
        <v>0</v>
      </c>
      <c r="N1661" s="57" t="s">
        <v>2193</v>
      </c>
      <c r="O1661" s="57">
        <v>268915</v>
      </c>
      <c r="P1661" s="57">
        <v>72607</v>
      </c>
      <c r="Q1661" s="60"/>
      <c r="AE1661" s="2">
        <v>72607</v>
      </c>
    </row>
    <row r="1662" spans="1:31" ht="23.25" customHeight="1" x14ac:dyDescent="0.15">
      <c r="A1662" s="9" t="s">
        <v>925</v>
      </c>
      <c r="B1662" s="9" t="s">
        <v>1372</v>
      </c>
      <c r="C1662" s="148" t="s">
        <v>689</v>
      </c>
      <c r="D1662" s="56" t="s">
        <v>70</v>
      </c>
      <c r="E1662" s="62" t="s">
        <v>690</v>
      </c>
      <c r="F1662" s="58" t="s">
        <v>678</v>
      </c>
      <c r="G1662" s="57">
        <v>0.46</v>
      </c>
      <c r="H1662" s="57">
        <v>0</v>
      </c>
      <c r="I1662" s="57" t="s">
        <v>2193</v>
      </c>
      <c r="J1662" s="57">
        <v>0.46</v>
      </c>
      <c r="K1662" s="57">
        <v>169804</v>
      </c>
      <c r="L1662" s="57">
        <v>78109.8</v>
      </c>
      <c r="M1662" s="57">
        <v>0</v>
      </c>
      <c r="N1662" s="57" t="s">
        <v>2193</v>
      </c>
      <c r="O1662" s="57">
        <v>169804</v>
      </c>
      <c r="P1662" s="57">
        <v>78109.8</v>
      </c>
      <c r="Q1662" s="60"/>
      <c r="AE1662" s="2">
        <v>78109.8</v>
      </c>
    </row>
    <row r="1663" spans="1:31" ht="23.25" customHeight="1" x14ac:dyDescent="0.15">
      <c r="A1663" s="9" t="s">
        <v>1649</v>
      </c>
      <c r="B1663" s="9" t="s">
        <v>1372</v>
      </c>
      <c r="C1663" s="148" t="s">
        <v>1650</v>
      </c>
      <c r="D1663" s="56" t="s">
        <v>1651</v>
      </c>
      <c r="E1663" s="62" t="s">
        <v>1652</v>
      </c>
      <c r="F1663" s="58" t="s">
        <v>616</v>
      </c>
      <c r="G1663" s="57">
        <v>1</v>
      </c>
      <c r="H1663" s="57">
        <v>4521.3999999999942</v>
      </c>
      <c r="I1663" s="57">
        <v>4521.3999999999942</v>
      </c>
      <c r="J1663" s="57">
        <v>1</v>
      </c>
      <c r="K1663" s="57"/>
      <c r="L1663" s="57" t="s">
        <v>2193</v>
      </c>
      <c r="M1663" s="57"/>
      <c r="N1663" s="57" t="s">
        <v>2193</v>
      </c>
      <c r="O1663" s="57">
        <v>4521.3999999999942</v>
      </c>
      <c r="P1663" s="57">
        <v>4521.3999999999942</v>
      </c>
      <c r="Q1663" s="60"/>
    </row>
    <row r="1664" spans="1:31" ht="23.25" customHeight="1" x14ac:dyDescent="0.15">
      <c r="B1664" s="9" t="s">
        <v>1646</v>
      </c>
      <c r="C1664" s="148"/>
      <c r="D1664" s="56" t="s">
        <v>1647</v>
      </c>
      <c r="E1664" s="62"/>
      <c r="F1664" s="58"/>
      <c r="G1664" s="57"/>
      <c r="H1664" s="57"/>
      <c r="I1664" s="57">
        <v>454521</v>
      </c>
      <c r="J1664" s="57"/>
      <c r="K1664" s="57"/>
      <c r="L1664" s="57">
        <v>150716</v>
      </c>
      <c r="M1664" s="57"/>
      <c r="N1664" s="57">
        <v>0</v>
      </c>
      <c r="O1664" s="57" t="s">
        <v>2193</v>
      </c>
      <c r="P1664" s="57">
        <v>605237</v>
      </c>
      <c r="Q1664" s="60"/>
      <c r="AC1664" s="2">
        <v>4521.3999999999996</v>
      </c>
      <c r="AD1664" s="2">
        <v>150716</v>
      </c>
      <c r="AE1664" s="2">
        <v>150716</v>
      </c>
    </row>
    <row r="1665" spans="1:31" ht="23.25" customHeight="1" x14ac:dyDescent="0.15">
      <c r="C1665" s="148"/>
      <c r="D1665" s="56"/>
      <c r="E1665" s="62"/>
      <c r="F1665" s="58"/>
      <c r="G1665" s="57"/>
      <c r="H1665" s="57"/>
      <c r="I1665" s="57"/>
      <c r="J1665" s="57"/>
      <c r="K1665" s="57"/>
      <c r="L1665" s="57"/>
      <c r="M1665" s="57"/>
      <c r="N1665" s="57"/>
      <c r="O1665" s="57"/>
      <c r="P1665" s="57"/>
      <c r="Q1665" s="60"/>
    </row>
    <row r="1666" spans="1:31" ht="23.25" customHeight="1" x14ac:dyDescent="0.15">
      <c r="A1666" s="9" t="s">
        <v>1403</v>
      </c>
      <c r="B1666" s="9" t="s">
        <v>2293</v>
      </c>
      <c r="C1666" s="148" t="s">
        <v>1404</v>
      </c>
      <c r="D1666" s="56" t="s">
        <v>2400</v>
      </c>
      <c r="E1666" s="62"/>
      <c r="F1666" s="58"/>
      <c r="G1666" s="57"/>
      <c r="H1666" s="57"/>
      <c r="I1666" s="57"/>
      <c r="J1666" s="57"/>
      <c r="K1666" s="57"/>
      <c r="L1666" s="57"/>
      <c r="M1666" s="57"/>
      <c r="N1666" s="57"/>
      <c r="O1666" s="57"/>
      <c r="P1666" s="57"/>
      <c r="Q1666" s="60"/>
    </row>
    <row r="1667" spans="1:31" ht="23.25" customHeight="1" x14ac:dyDescent="0.15">
      <c r="A1667" s="9" t="s">
        <v>895</v>
      </c>
      <c r="B1667" s="9" t="s">
        <v>1375</v>
      </c>
      <c r="C1667" s="148" t="s">
        <v>498</v>
      </c>
      <c r="D1667" s="56" t="s">
        <v>627</v>
      </c>
      <c r="E1667" s="62" t="s">
        <v>628</v>
      </c>
      <c r="F1667" s="58" t="s">
        <v>629</v>
      </c>
      <c r="G1667" s="57">
        <v>1</v>
      </c>
      <c r="H1667" s="57">
        <v>45000</v>
      </c>
      <c r="I1667" s="57">
        <v>45000</v>
      </c>
      <c r="J1667" s="57">
        <v>1</v>
      </c>
      <c r="K1667" s="57">
        <v>0</v>
      </c>
      <c r="L1667" s="57" t="s">
        <v>2193</v>
      </c>
      <c r="M1667" s="57">
        <v>0</v>
      </c>
      <c r="N1667" s="57" t="s">
        <v>2193</v>
      </c>
      <c r="O1667" s="57">
        <v>45000</v>
      </c>
      <c r="P1667" s="57">
        <v>45000</v>
      </c>
      <c r="Q1667" s="60"/>
    </row>
    <row r="1668" spans="1:31" ht="23.25" customHeight="1" x14ac:dyDescent="0.15">
      <c r="A1668" s="9" t="s">
        <v>919</v>
      </c>
      <c r="B1668" s="9" t="s">
        <v>1375</v>
      </c>
      <c r="C1668" s="148" t="s">
        <v>676</v>
      </c>
      <c r="D1668" s="56" t="s">
        <v>70</v>
      </c>
      <c r="E1668" s="62" t="s">
        <v>677</v>
      </c>
      <c r="F1668" s="58" t="s">
        <v>678</v>
      </c>
      <c r="G1668" s="57">
        <v>0.11</v>
      </c>
      <c r="H1668" s="57">
        <v>0</v>
      </c>
      <c r="I1668" s="57" t="s">
        <v>2193</v>
      </c>
      <c r="J1668" s="57">
        <v>0.11</v>
      </c>
      <c r="K1668" s="57">
        <v>268915</v>
      </c>
      <c r="L1668" s="57">
        <v>29580.6</v>
      </c>
      <c r="M1668" s="57">
        <v>0</v>
      </c>
      <c r="N1668" s="57" t="s">
        <v>2193</v>
      </c>
      <c r="O1668" s="57">
        <v>268915</v>
      </c>
      <c r="P1668" s="57">
        <v>29580.6</v>
      </c>
      <c r="Q1668" s="60"/>
      <c r="AE1668" s="2">
        <v>29580.6</v>
      </c>
    </row>
    <row r="1669" spans="1:31" ht="23.25" customHeight="1" x14ac:dyDescent="0.15">
      <c r="A1669" s="9" t="s">
        <v>1649</v>
      </c>
      <c r="B1669" s="9" t="s">
        <v>1375</v>
      </c>
      <c r="C1669" s="148" t="s">
        <v>1650</v>
      </c>
      <c r="D1669" s="56" t="s">
        <v>1651</v>
      </c>
      <c r="E1669" s="62" t="s">
        <v>1652</v>
      </c>
      <c r="F1669" s="58" t="s">
        <v>616</v>
      </c>
      <c r="G1669" s="57">
        <v>1</v>
      </c>
      <c r="H1669" s="57">
        <v>887.40000000000146</v>
      </c>
      <c r="I1669" s="57">
        <v>887.40000000000146</v>
      </c>
      <c r="J1669" s="57">
        <v>1</v>
      </c>
      <c r="K1669" s="57"/>
      <c r="L1669" s="57" t="s">
        <v>2193</v>
      </c>
      <c r="M1669" s="57"/>
      <c r="N1669" s="57" t="s">
        <v>2193</v>
      </c>
      <c r="O1669" s="57">
        <v>887.40000000000146</v>
      </c>
      <c r="P1669" s="57">
        <v>887.40000000000146</v>
      </c>
      <c r="Q1669" s="60"/>
    </row>
    <row r="1670" spans="1:31" ht="23.25" customHeight="1" x14ac:dyDescent="0.15">
      <c r="B1670" s="9" t="s">
        <v>1646</v>
      </c>
      <c r="C1670" s="148"/>
      <c r="D1670" s="56" t="s">
        <v>1647</v>
      </c>
      <c r="E1670" s="62"/>
      <c r="F1670" s="58"/>
      <c r="G1670" s="57"/>
      <c r="H1670" s="57"/>
      <c r="I1670" s="57">
        <v>45887</v>
      </c>
      <c r="J1670" s="57"/>
      <c r="K1670" s="57"/>
      <c r="L1670" s="57">
        <v>29580</v>
      </c>
      <c r="M1670" s="57"/>
      <c r="N1670" s="57">
        <v>0</v>
      </c>
      <c r="O1670" s="57" t="s">
        <v>2193</v>
      </c>
      <c r="P1670" s="57">
        <v>75467</v>
      </c>
      <c r="Q1670" s="60"/>
      <c r="AC1670" s="2">
        <v>887.4</v>
      </c>
      <c r="AD1670" s="2">
        <v>29580</v>
      </c>
      <c r="AE1670" s="2">
        <v>29580</v>
      </c>
    </row>
    <row r="1671" spans="1:31" ht="23.25" customHeight="1" x14ac:dyDescent="0.15">
      <c r="C1671" s="148"/>
      <c r="D1671" s="56"/>
      <c r="E1671" s="62"/>
      <c r="F1671" s="58"/>
      <c r="G1671" s="57"/>
      <c r="H1671" s="57"/>
      <c r="I1671" s="57"/>
      <c r="J1671" s="57"/>
      <c r="K1671" s="57"/>
      <c r="L1671" s="57"/>
      <c r="M1671" s="57"/>
      <c r="N1671" s="57"/>
      <c r="O1671" s="57"/>
      <c r="P1671" s="57"/>
      <c r="Q1671" s="60"/>
    </row>
    <row r="1672" spans="1:31" ht="23.25" customHeight="1" x14ac:dyDescent="0.15">
      <c r="A1672" s="9" t="s">
        <v>1406</v>
      </c>
      <c r="B1672" s="9" t="s">
        <v>2293</v>
      </c>
      <c r="C1672" s="148" t="s">
        <v>1407</v>
      </c>
      <c r="D1672" s="56" t="s">
        <v>2401</v>
      </c>
      <c r="E1672" s="62"/>
      <c r="F1672" s="58"/>
      <c r="G1672" s="57"/>
      <c r="H1672" s="57"/>
      <c r="I1672" s="57"/>
      <c r="J1672" s="57"/>
      <c r="K1672" s="57"/>
      <c r="L1672" s="57"/>
      <c r="M1672" s="57"/>
      <c r="N1672" s="57"/>
      <c r="O1672" s="57"/>
      <c r="P1672" s="57"/>
      <c r="Q1672" s="60"/>
    </row>
    <row r="1673" spans="1:31" ht="23.25" customHeight="1" x14ac:dyDescent="0.15">
      <c r="A1673" s="9" t="s">
        <v>896</v>
      </c>
      <c r="B1673" s="9" t="s">
        <v>1378</v>
      </c>
      <c r="C1673" s="148" t="s">
        <v>498</v>
      </c>
      <c r="D1673" s="56" t="s">
        <v>630</v>
      </c>
      <c r="E1673" s="62" t="s">
        <v>631</v>
      </c>
      <c r="F1673" s="58" t="s">
        <v>275</v>
      </c>
      <c r="G1673" s="57">
        <v>1</v>
      </c>
      <c r="H1673" s="57">
        <v>40000</v>
      </c>
      <c r="I1673" s="57">
        <v>40000</v>
      </c>
      <c r="J1673" s="57">
        <v>1</v>
      </c>
      <c r="K1673" s="57">
        <v>0</v>
      </c>
      <c r="L1673" s="57" t="s">
        <v>2193</v>
      </c>
      <c r="M1673" s="57">
        <v>0</v>
      </c>
      <c r="N1673" s="57" t="s">
        <v>2193</v>
      </c>
      <c r="O1673" s="57">
        <v>40000</v>
      </c>
      <c r="P1673" s="57">
        <v>40000</v>
      </c>
      <c r="Q1673" s="60"/>
    </row>
    <row r="1674" spans="1:31" ht="23.25" customHeight="1" x14ac:dyDescent="0.15">
      <c r="A1674" s="9" t="s">
        <v>919</v>
      </c>
      <c r="B1674" s="9" t="s">
        <v>1378</v>
      </c>
      <c r="C1674" s="148" t="s">
        <v>676</v>
      </c>
      <c r="D1674" s="56" t="s">
        <v>70</v>
      </c>
      <c r="E1674" s="62" t="s">
        <v>677</v>
      </c>
      <c r="F1674" s="58" t="s">
        <v>678</v>
      </c>
      <c r="G1674" s="57">
        <v>0.19400000000000001</v>
      </c>
      <c r="H1674" s="57">
        <v>0</v>
      </c>
      <c r="I1674" s="57" t="s">
        <v>2193</v>
      </c>
      <c r="J1674" s="57">
        <v>0.19400000000000001</v>
      </c>
      <c r="K1674" s="57">
        <v>268915</v>
      </c>
      <c r="L1674" s="57">
        <v>52169.5</v>
      </c>
      <c r="M1674" s="57">
        <v>0</v>
      </c>
      <c r="N1674" s="57" t="s">
        <v>2193</v>
      </c>
      <c r="O1674" s="57">
        <v>268915</v>
      </c>
      <c r="P1674" s="57">
        <v>52169.5</v>
      </c>
      <c r="Q1674" s="60"/>
      <c r="AE1674" s="2">
        <v>52169.5</v>
      </c>
    </row>
    <row r="1675" spans="1:31" ht="23.25" customHeight="1" x14ac:dyDescent="0.15">
      <c r="A1675" s="9" t="s">
        <v>1649</v>
      </c>
      <c r="B1675" s="9" t="s">
        <v>1378</v>
      </c>
      <c r="C1675" s="148" t="s">
        <v>1650</v>
      </c>
      <c r="D1675" s="56" t="s">
        <v>1651</v>
      </c>
      <c r="E1675" s="62" t="s">
        <v>1652</v>
      </c>
      <c r="F1675" s="58" t="s">
        <v>616</v>
      </c>
      <c r="G1675" s="57">
        <v>1</v>
      </c>
      <c r="H1675" s="57">
        <v>1565</v>
      </c>
      <c r="I1675" s="57">
        <v>1565</v>
      </c>
      <c r="J1675" s="57">
        <v>1</v>
      </c>
      <c r="K1675" s="57"/>
      <c r="L1675" s="57" t="s">
        <v>2193</v>
      </c>
      <c r="M1675" s="57"/>
      <c r="N1675" s="57" t="s">
        <v>2193</v>
      </c>
      <c r="O1675" s="57">
        <v>1565</v>
      </c>
      <c r="P1675" s="57">
        <v>1565</v>
      </c>
      <c r="Q1675" s="60"/>
    </row>
    <row r="1676" spans="1:31" ht="23.25" customHeight="1" x14ac:dyDescent="0.15">
      <c r="B1676" s="9" t="s">
        <v>1646</v>
      </c>
      <c r="C1676" s="148"/>
      <c r="D1676" s="56" t="s">
        <v>1647</v>
      </c>
      <c r="E1676" s="62"/>
      <c r="F1676" s="58"/>
      <c r="G1676" s="57"/>
      <c r="H1676" s="57"/>
      <c r="I1676" s="57">
        <v>41565</v>
      </c>
      <c r="J1676" s="57"/>
      <c r="K1676" s="57"/>
      <c r="L1676" s="57">
        <v>52169</v>
      </c>
      <c r="M1676" s="57"/>
      <c r="N1676" s="57">
        <v>0</v>
      </c>
      <c r="O1676" s="57" t="s">
        <v>2193</v>
      </c>
      <c r="P1676" s="57">
        <v>93734</v>
      </c>
      <c r="Q1676" s="60"/>
      <c r="AC1676" s="2">
        <v>1565</v>
      </c>
      <c r="AD1676" s="2">
        <v>52169</v>
      </c>
      <c r="AE1676" s="2">
        <v>52169</v>
      </c>
    </row>
    <row r="1677" spans="1:31" ht="23.25" customHeight="1" x14ac:dyDescent="0.15">
      <c r="C1677" s="148"/>
      <c r="D1677" s="56"/>
      <c r="E1677" s="62"/>
      <c r="F1677" s="58"/>
      <c r="G1677" s="57"/>
      <c r="H1677" s="57"/>
      <c r="I1677" s="57"/>
      <c r="J1677" s="57"/>
      <c r="K1677" s="57"/>
      <c r="L1677" s="57"/>
      <c r="M1677" s="57"/>
      <c r="N1677" s="57"/>
      <c r="O1677" s="57"/>
      <c r="P1677" s="57"/>
      <c r="Q1677" s="60"/>
    </row>
    <row r="1678" spans="1:31" ht="23.25" customHeight="1" x14ac:dyDescent="0.15">
      <c r="A1678" s="9" t="s">
        <v>1409</v>
      </c>
      <c r="B1678" s="9" t="s">
        <v>2293</v>
      </c>
      <c r="C1678" s="148" t="s">
        <v>1410</v>
      </c>
      <c r="D1678" s="56" t="s">
        <v>2402</v>
      </c>
      <c r="E1678" s="62"/>
      <c r="F1678" s="58"/>
      <c r="G1678" s="57"/>
      <c r="H1678" s="57"/>
      <c r="I1678" s="57"/>
      <c r="J1678" s="57"/>
      <c r="K1678" s="57"/>
      <c r="L1678" s="57"/>
      <c r="M1678" s="57"/>
      <c r="N1678" s="57"/>
      <c r="O1678" s="57"/>
      <c r="P1678" s="57"/>
      <c r="Q1678" s="60"/>
    </row>
    <row r="1679" spans="1:31" ht="23.25" customHeight="1" x14ac:dyDescent="0.15">
      <c r="A1679" s="9" t="s">
        <v>906</v>
      </c>
      <c r="B1679" s="9" t="s">
        <v>1381</v>
      </c>
      <c r="C1679" s="148" t="s">
        <v>498</v>
      </c>
      <c r="D1679" s="56" t="s">
        <v>648</v>
      </c>
      <c r="E1679" s="62"/>
      <c r="F1679" s="58" t="s">
        <v>275</v>
      </c>
      <c r="G1679" s="57">
        <v>1</v>
      </c>
      <c r="H1679" s="57">
        <v>30000</v>
      </c>
      <c r="I1679" s="57">
        <v>30000</v>
      </c>
      <c r="J1679" s="57">
        <v>1</v>
      </c>
      <c r="K1679" s="57">
        <v>0</v>
      </c>
      <c r="L1679" s="57" t="s">
        <v>2193</v>
      </c>
      <c r="M1679" s="57">
        <v>0</v>
      </c>
      <c r="N1679" s="57" t="s">
        <v>2193</v>
      </c>
      <c r="O1679" s="57">
        <v>30000</v>
      </c>
      <c r="P1679" s="57">
        <v>30000</v>
      </c>
      <c r="Q1679" s="60"/>
    </row>
    <row r="1680" spans="1:31" ht="23.25" customHeight="1" x14ac:dyDescent="0.15">
      <c r="A1680" s="9" t="s">
        <v>919</v>
      </c>
      <c r="B1680" s="9" t="s">
        <v>1381</v>
      </c>
      <c r="C1680" s="148" t="s">
        <v>676</v>
      </c>
      <c r="D1680" s="56" t="s">
        <v>70</v>
      </c>
      <c r="E1680" s="62" t="s">
        <v>677</v>
      </c>
      <c r="F1680" s="58" t="s">
        <v>678</v>
      </c>
      <c r="G1680" s="57">
        <v>0.16</v>
      </c>
      <c r="H1680" s="57">
        <v>0</v>
      </c>
      <c r="I1680" s="57" t="s">
        <v>2193</v>
      </c>
      <c r="J1680" s="57">
        <v>0.16</v>
      </c>
      <c r="K1680" s="57">
        <v>268915</v>
      </c>
      <c r="L1680" s="57">
        <v>43026.400000000001</v>
      </c>
      <c r="M1680" s="57">
        <v>0</v>
      </c>
      <c r="N1680" s="57" t="s">
        <v>2193</v>
      </c>
      <c r="O1680" s="57">
        <v>268915</v>
      </c>
      <c r="P1680" s="57">
        <v>43026.400000000001</v>
      </c>
      <c r="Q1680" s="60"/>
      <c r="AE1680" s="2">
        <v>43026.400000000001</v>
      </c>
    </row>
    <row r="1681" spans="1:31" ht="23.25" customHeight="1" x14ac:dyDescent="0.15">
      <c r="A1681" s="9" t="s">
        <v>1649</v>
      </c>
      <c r="B1681" s="9" t="s">
        <v>1381</v>
      </c>
      <c r="C1681" s="148" t="s">
        <v>1650</v>
      </c>
      <c r="D1681" s="56" t="s">
        <v>1651</v>
      </c>
      <c r="E1681" s="62" t="s">
        <v>1652</v>
      </c>
      <c r="F1681" s="58" t="s">
        <v>616</v>
      </c>
      <c r="G1681" s="57">
        <v>1</v>
      </c>
      <c r="H1681" s="57">
        <v>1290.6999999999971</v>
      </c>
      <c r="I1681" s="57">
        <v>1290.6999999999971</v>
      </c>
      <c r="J1681" s="57">
        <v>1</v>
      </c>
      <c r="K1681" s="57"/>
      <c r="L1681" s="57" t="s">
        <v>2193</v>
      </c>
      <c r="M1681" s="57"/>
      <c r="N1681" s="57" t="s">
        <v>2193</v>
      </c>
      <c r="O1681" s="57">
        <v>1290.6999999999971</v>
      </c>
      <c r="P1681" s="57">
        <v>1290.6999999999971</v>
      </c>
      <c r="Q1681" s="60"/>
    </row>
    <row r="1682" spans="1:31" ht="23.25" customHeight="1" x14ac:dyDescent="0.15">
      <c r="B1682" s="9" t="s">
        <v>1646</v>
      </c>
      <c r="C1682" s="148"/>
      <c r="D1682" s="56" t="s">
        <v>1647</v>
      </c>
      <c r="E1682" s="62"/>
      <c r="F1682" s="58"/>
      <c r="G1682" s="57"/>
      <c r="H1682" s="57"/>
      <c r="I1682" s="57">
        <v>31290</v>
      </c>
      <c r="J1682" s="57"/>
      <c r="K1682" s="57"/>
      <c r="L1682" s="57">
        <v>43026</v>
      </c>
      <c r="M1682" s="57"/>
      <c r="N1682" s="57">
        <v>0</v>
      </c>
      <c r="O1682" s="57" t="s">
        <v>2193</v>
      </c>
      <c r="P1682" s="57">
        <v>74316</v>
      </c>
      <c r="Q1682" s="60"/>
      <c r="AC1682" s="2">
        <v>1290.7</v>
      </c>
      <c r="AD1682" s="2">
        <v>43026</v>
      </c>
      <c r="AE1682" s="2">
        <v>43026</v>
      </c>
    </row>
    <row r="1683" spans="1:31" ht="23.25" customHeight="1" x14ac:dyDescent="0.15">
      <c r="C1683" s="148"/>
      <c r="D1683" s="56"/>
      <c r="E1683" s="62"/>
      <c r="F1683" s="58"/>
      <c r="G1683" s="57"/>
      <c r="H1683" s="57"/>
      <c r="I1683" s="57"/>
      <c r="J1683" s="57"/>
      <c r="K1683" s="57"/>
      <c r="L1683" s="57"/>
      <c r="M1683" s="57"/>
      <c r="N1683" s="57"/>
      <c r="O1683" s="57"/>
      <c r="P1683" s="57"/>
      <c r="Q1683" s="60"/>
    </row>
    <row r="1684" spans="1:31" ht="23.25" customHeight="1" x14ac:dyDescent="0.15">
      <c r="A1684" s="9" t="s">
        <v>1412</v>
      </c>
      <c r="B1684" s="9" t="s">
        <v>2293</v>
      </c>
      <c r="C1684" s="148" t="s">
        <v>1413</v>
      </c>
      <c r="D1684" s="56" t="s">
        <v>2403</v>
      </c>
      <c r="E1684" s="62"/>
      <c r="F1684" s="58"/>
      <c r="G1684" s="57"/>
      <c r="H1684" s="57"/>
      <c r="I1684" s="57"/>
      <c r="J1684" s="57"/>
      <c r="K1684" s="57"/>
      <c r="L1684" s="57"/>
      <c r="M1684" s="57"/>
      <c r="N1684" s="57"/>
      <c r="O1684" s="57"/>
      <c r="P1684" s="57"/>
      <c r="Q1684" s="60"/>
    </row>
    <row r="1685" spans="1:31" ht="23.25" customHeight="1" x14ac:dyDescent="0.15">
      <c r="A1685" s="9" t="s">
        <v>2404</v>
      </c>
      <c r="B1685" s="9" t="s">
        <v>1384</v>
      </c>
      <c r="C1685" s="148" t="s">
        <v>498</v>
      </c>
      <c r="D1685" s="56" t="s">
        <v>2283</v>
      </c>
      <c r="E1685" s="62" t="s">
        <v>2284</v>
      </c>
      <c r="F1685" s="58" t="s">
        <v>275</v>
      </c>
      <c r="G1685" s="57">
        <v>1</v>
      </c>
      <c r="H1685" s="57">
        <v>450000</v>
      </c>
      <c r="I1685" s="57">
        <v>450000</v>
      </c>
      <c r="J1685" s="57">
        <v>1</v>
      </c>
      <c r="K1685" s="57">
        <v>0</v>
      </c>
      <c r="L1685" s="57" t="s">
        <v>2193</v>
      </c>
      <c r="M1685" s="57">
        <v>0</v>
      </c>
      <c r="N1685" s="57" t="s">
        <v>2193</v>
      </c>
      <c r="O1685" s="57">
        <v>450000</v>
      </c>
      <c r="P1685" s="57">
        <v>450000</v>
      </c>
      <c r="Q1685" s="60"/>
    </row>
    <row r="1686" spans="1:31" ht="23.25" customHeight="1" x14ac:dyDescent="0.15">
      <c r="A1686" s="9" t="s">
        <v>919</v>
      </c>
      <c r="B1686" s="9" t="s">
        <v>1384</v>
      </c>
      <c r="C1686" s="148" t="s">
        <v>676</v>
      </c>
      <c r="D1686" s="56" t="s">
        <v>70</v>
      </c>
      <c r="E1686" s="62" t="s">
        <v>677</v>
      </c>
      <c r="F1686" s="58" t="s">
        <v>678</v>
      </c>
      <c r="G1686" s="57">
        <v>0.66</v>
      </c>
      <c r="H1686" s="57">
        <v>0</v>
      </c>
      <c r="I1686" s="57" t="s">
        <v>2193</v>
      </c>
      <c r="J1686" s="57">
        <v>0.66</v>
      </c>
      <c r="K1686" s="57">
        <v>268915</v>
      </c>
      <c r="L1686" s="57">
        <v>177483.9</v>
      </c>
      <c r="M1686" s="57">
        <v>0</v>
      </c>
      <c r="N1686" s="57" t="s">
        <v>2193</v>
      </c>
      <c r="O1686" s="57">
        <v>268915</v>
      </c>
      <c r="P1686" s="57">
        <v>177483.9</v>
      </c>
      <c r="Q1686" s="60"/>
      <c r="AE1686" s="2">
        <v>177483.9</v>
      </c>
    </row>
    <row r="1687" spans="1:31" ht="23.25" customHeight="1" x14ac:dyDescent="0.15">
      <c r="A1687" s="9" t="s">
        <v>1649</v>
      </c>
      <c r="B1687" s="9" t="s">
        <v>1384</v>
      </c>
      <c r="C1687" s="148" t="s">
        <v>1650</v>
      </c>
      <c r="D1687" s="56" t="s">
        <v>1651</v>
      </c>
      <c r="E1687" s="62" t="s">
        <v>1652</v>
      </c>
      <c r="F1687" s="58" t="s">
        <v>616</v>
      </c>
      <c r="G1687" s="57">
        <v>1</v>
      </c>
      <c r="H1687" s="57">
        <v>5324.3999999999942</v>
      </c>
      <c r="I1687" s="57">
        <v>5324.3999999999942</v>
      </c>
      <c r="J1687" s="57">
        <v>1</v>
      </c>
      <c r="K1687" s="57"/>
      <c r="L1687" s="57" t="s">
        <v>2193</v>
      </c>
      <c r="M1687" s="57"/>
      <c r="N1687" s="57" t="s">
        <v>2193</v>
      </c>
      <c r="O1687" s="57">
        <v>5324.3999999999942</v>
      </c>
      <c r="P1687" s="57">
        <v>5324.3999999999942</v>
      </c>
      <c r="Q1687" s="60"/>
    </row>
    <row r="1688" spans="1:31" ht="23.25" customHeight="1" x14ac:dyDescent="0.15">
      <c r="B1688" s="9" t="s">
        <v>1646</v>
      </c>
      <c r="C1688" s="148"/>
      <c r="D1688" s="56" t="s">
        <v>1647</v>
      </c>
      <c r="E1688" s="62"/>
      <c r="F1688" s="58"/>
      <c r="G1688" s="57"/>
      <c r="H1688" s="57"/>
      <c r="I1688" s="57">
        <v>455324</v>
      </c>
      <c r="J1688" s="57"/>
      <c r="K1688" s="57"/>
      <c r="L1688" s="57">
        <v>177483</v>
      </c>
      <c r="M1688" s="57"/>
      <c r="N1688" s="57">
        <v>0</v>
      </c>
      <c r="O1688" s="57" t="s">
        <v>2193</v>
      </c>
      <c r="P1688" s="57">
        <v>632807</v>
      </c>
      <c r="Q1688" s="60"/>
      <c r="AC1688" s="2">
        <v>5324.4</v>
      </c>
      <c r="AD1688" s="2">
        <v>177483</v>
      </c>
      <c r="AE1688" s="2">
        <v>177483</v>
      </c>
    </row>
    <row r="1689" spans="1:31" ht="23.25" customHeight="1" x14ac:dyDescent="0.15">
      <c r="C1689" s="148"/>
      <c r="D1689" s="56"/>
      <c r="E1689" s="62"/>
      <c r="F1689" s="58"/>
      <c r="G1689" s="57"/>
      <c r="H1689" s="57"/>
      <c r="I1689" s="57"/>
      <c r="J1689" s="57"/>
      <c r="K1689" s="57"/>
      <c r="L1689" s="57"/>
      <c r="M1689" s="57"/>
      <c r="N1689" s="57"/>
      <c r="O1689" s="57"/>
      <c r="P1689" s="57"/>
      <c r="Q1689" s="60"/>
    </row>
    <row r="1690" spans="1:31" ht="23.25" customHeight="1" x14ac:dyDescent="0.15">
      <c r="A1690" s="9" t="s">
        <v>2274</v>
      </c>
      <c r="B1690" s="9" t="s">
        <v>2293</v>
      </c>
      <c r="C1690" s="148" t="s">
        <v>1222</v>
      </c>
      <c r="D1690" s="56" t="s">
        <v>2405</v>
      </c>
      <c r="E1690" s="62"/>
      <c r="F1690" s="58"/>
      <c r="G1690" s="57"/>
      <c r="H1690" s="57"/>
      <c r="I1690" s="57"/>
      <c r="J1690" s="57"/>
      <c r="K1690" s="57"/>
      <c r="L1690" s="57"/>
      <c r="M1690" s="57"/>
      <c r="N1690" s="57"/>
      <c r="O1690" s="57"/>
      <c r="P1690" s="57"/>
      <c r="Q1690" s="60"/>
    </row>
    <row r="1691" spans="1:31" ht="23.25" customHeight="1" x14ac:dyDescent="0.15">
      <c r="A1691" s="9" t="s">
        <v>2285</v>
      </c>
      <c r="B1691" s="9" t="s">
        <v>1387</v>
      </c>
      <c r="C1691" s="148" t="s">
        <v>498</v>
      </c>
      <c r="D1691" s="56" t="s">
        <v>2286</v>
      </c>
      <c r="E1691" s="62" t="s">
        <v>2276</v>
      </c>
      <c r="F1691" s="58" t="s">
        <v>492</v>
      </c>
      <c r="G1691" s="57">
        <v>1</v>
      </c>
      <c r="H1691" s="57"/>
      <c r="I1691" s="57" t="s">
        <v>2193</v>
      </c>
      <c r="J1691" s="57">
        <v>1</v>
      </c>
      <c r="K1691" s="57">
        <v>0</v>
      </c>
      <c r="L1691" s="57" t="s">
        <v>2193</v>
      </c>
      <c r="M1691" s="57">
        <v>0</v>
      </c>
      <c r="N1691" s="57" t="s">
        <v>2193</v>
      </c>
      <c r="O1691" s="57" t="s">
        <v>2193</v>
      </c>
      <c r="P1691" s="57" t="s">
        <v>2193</v>
      </c>
      <c r="Q1691" s="60" t="s">
        <v>1671</v>
      </c>
      <c r="AB1691" s="2">
        <v>557000</v>
      </c>
    </row>
    <row r="1692" spans="1:31" ht="23.25" customHeight="1" x14ac:dyDescent="0.15">
      <c r="A1692" s="9" t="s">
        <v>919</v>
      </c>
      <c r="B1692" s="9" t="s">
        <v>1387</v>
      </c>
      <c r="C1692" s="148" t="s">
        <v>676</v>
      </c>
      <c r="D1692" s="56" t="s">
        <v>70</v>
      </c>
      <c r="E1692" s="62" t="s">
        <v>677</v>
      </c>
      <c r="F1692" s="58" t="s">
        <v>678</v>
      </c>
      <c r="G1692" s="57">
        <v>0.66</v>
      </c>
      <c r="H1692" s="57">
        <v>0</v>
      </c>
      <c r="I1692" s="57" t="s">
        <v>2193</v>
      </c>
      <c r="J1692" s="57">
        <v>0.66</v>
      </c>
      <c r="K1692" s="57">
        <v>268915</v>
      </c>
      <c r="L1692" s="57">
        <v>177483.9</v>
      </c>
      <c r="M1692" s="57">
        <v>0</v>
      </c>
      <c r="N1692" s="57" t="s">
        <v>2193</v>
      </c>
      <c r="O1692" s="57">
        <v>268915</v>
      </c>
      <c r="P1692" s="57">
        <v>177483.9</v>
      </c>
      <c r="Q1692" s="60"/>
      <c r="AE1692" s="2">
        <v>177483.9</v>
      </c>
    </row>
    <row r="1693" spans="1:31" ht="23.25" customHeight="1" x14ac:dyDescent="0.15">
      <c r="A1693" s="9" t="s">
        <v>1649</v>
      </c>
      <c r="B1693" s="9" t="s">
        <v>1387</v>
      </c>
      <c r="C1693" s="148" t="s">
        <v>1650</v>
      </c>
      <c r="D1693" s="56" t="s">
        <v>1651</v>
      </c>
      <c r="E1693" s="62" t="s">
        <v>1652</v>
      </c>
      <c r="F1693" s="58" t="s">
        <v>616</v>
      </c>
      <c r="G1693" s="57">
        <v>1</v>
      </c>
      <c r="H1693" s="57">
        <v>5324.3999999999942</v>
      </c>
      <c r="I1693" s="57">
        <v>5324.3999999999942</v>
      </c>
      <c r="J1693" s="57">
        <v>1</v>
      </c>
      <c r="K1693" s="57"/>
      <c r="L1693" s="57" t="s">
        <v>2193</v>
      </c>
      <c r="M1693" s="57"/>
      <c r="N1693" s="57" t="s">
        <v>2193</v>
      </c>
      <c r="O1693" s="57">
        <v>5324.3999999999942</v>
      </c>
      <c r="P1693" s="57">
        <v>5324.3999999999942</v>
      </c>
      <c r="Q1693" s="60"/>
    </row>
    <row r="1694" spans="1:31" ht="23.25" customHeight="1" x14ac:dyDescent="0.15">
      <c r="B1694" s="9" t="s">
        <v>1646</v>
      </c>
      <c r="C1694" s="148"/>
      <c r="D1694" s="56" t="s">
        <v>1647</v>
      </c>
      <c r="E1694" s="62"/>
      <c r="F1694" s="58"/>
      <c r="G1694" s="57"/>
      <c r="H1694" s="57"/>
      <c r="I1694" s="57">
        <v>5324</v>
      </c>
      <c r="J1694" s="57"/>
      <c r="K1694" s="57"/>
      <c r="L1694" s="57">
        <v>177483</v>
      </c>
      <c r="M1694" s="57"/>
      <c r="N1694" s="57">
        <v>0</v>
      </c>
      <c r="O1694" s="57" t="s">
        <v>2193</v>
      </c>
      <c r="P1694" s="57">
        <v>182807</v>
      </c>
      <c r="Q1694" s="60"/>
      <c r="AC1694" s="2">
        <v>5324.4</v>
      </c>
      <c r="AD1694" s="2">
        <v>177483</v>
      </c>
      <c r="AE1694" s="2">
        <v>177483</v>
      </c>
    </row>
    <row r="1695" spans="1:31" ht="23.25" customHeight="1" x14ac:dyDescent="0.15">
      <c r="C1695" s="148"/>
      <c r="D1695" s="56"/>
      <c r="E1695" s="62"/>
      <c r="F1695" s="58"/>
      <c r="G1695" s="57"/>
      <c r="H1695" s="57"/>
      <c r="I1695" s="57"/>
      <c r="J1695" s="57"/>
      <c r="K1695" s="57"/>
      <c r="L1695" s="57"/>
      <c r="M1695" s="57"/>
      <c r="N1695" s="57"/>
      <c r="O1695" s="57"/>
      <c r="P1695" s="57"/>
      <c r="Q1695" s="60"/>
    </row>
    <row r="1696" spans="1:31" ht="23.25" customHeight="1" x14ac:dyDescent="0.15">
      <c r="A1696" s="9" t="s">
        <v>1415</v>
      </c>
      <c r="B1696" s="9" t="s">
        <v>2293</v>
      </c>
      <c r="C1696" s="148" t="s">
        <v>1416</v>
      </c>
      <c r="D1696" s="56" t="s">
        <v>2406</v>
      </c>
      <c r="E1696" s="62"/>
      <c r="F1696" s="58"/>
      <c r="G1696" s="57"/>
      <c r="H1696" s="57"/>
      <c r="I1696" s="57"/>
      <c r="J1696" s="57"/>
      <c r="K1696" s="57"/>
      <c r="L1696" s="57"/>
      <c r="M1696" s="57"/>
      <c r="N1696" s="57"/>
      <c r="O1696" s="57"/>
      <c r="P1696" s="57"/>
      <c r="Q1696" s="60"/>
    </row>
    <row r="1697" spans="1:31" ht="23.25" customHeight="1" x14ac:dyDescent="0.15">
      <c r="A1697" s="9" t="s">
        <v>2287</v>
      </c>
      <c r="B1697" s="9" t="s">
        <v>1390</v>
      </c>
      <c r="C1697" s="148" t="s">
        <v>498</v>
      </c>
      <c r="D1697" s="56" t="s">
        <v>2286</v>
      </c>
      <c r="E1697" s="62" t="s">
        <v>2277</v>
      </c>
      <c r="F1697" s="58" t="s">
        <v>492</v>
      </c>
      <c r="G1697" s="57">
        <v>1</v>
      </c>
      <c r="H1697" s="57"/>
      <c r="I1697" s="57" t="s">
        <v>2193</v>
      </c>
      <c r="J1697" s="57">
        <v>1</v>
      </c>
      <c r="K1697" s="57">
        <v>0</v>
      </c>
      <c r="L1697" s="57" t="s">
        <v>2193</v>
      </c>
      <c r="M1697" s="57">
        <v>0</v>
      </c>
      <c r="N1697" s="57" t="s">
        <v>2193</v>
      </c>
      <c r="O1697" s="57" t="s">
        <v>2193</v>
      </c>
      <c r="P1697" s="57" t="s">
        <v>2193</v>
      </c>
      <c r="Q1697" s="60" t="s">
        <v>1671</v>
      </c>
      <c r="AB1697" s="2">
        <v>4158000</v>
      </c>
    </row>
    <row r="1698" spans="1:31" ht="23.25" customHeight="1" x14ac:dyDescent="0.15">
      <c r="A1698" s="9" t="s">
        <v>919</v>
      </c>
      <c r="B1698" s="9" t="s">
        <v>1390</v>
      </c>
      <c r="C1698" s="148" t="s">
        <v>676</v>
      </c>
      <c r="D1698" s="56" t="s">
        <v>70</v>
      </c>
      <c r="E1698" s="62" t="s">
        <v>677</v>
      </c>
      <c r="F1698" s="58" t="s">
        <v>678</v>
      </c>
      <c r="G1698" s="57">
        <v>1.23</v>
      </c>
      <c r="H1698" s="57">
        <v>0</v>
      </c>
      <c r="I1698" s="57" t="s">
        <v>2193</v>
      </c>
      <c r="J1698" s="57">
        <v>1.23</v>
      </c>
      <c r="K1698" s="57">
        <v>268915</v>
      </c>
      <c r="L1698" s="57">
        <v>330765.40000000002</v>
      </c>
      <c r="M1698" s="57">
        <v>0</v>
      </c>
      <c r="N1698" s="57" t="s">
        <v>2193</v>
      </c>
      <c r="O1698" s="57">
        <v>268915</v>
      </c>
      <c r="P1698" s="57">
        <v>330765.40000000002</v>
      </c>
      <c r="Q1698" s="60"/>
      <c r="AE1698" s="2">
        <v>330765.40000000002</v>
      </c>
    </row>
    <row r="1699" spans="1:31" ht="23.25" customHeight="1" x14ac:dyDescent="0.15">
      <c r="A1699" s="9" t="s">
        <v>1649</v>
      </c>
      <c r="B1699" s="9" t="s">
        <v>1390</v>
      </c>
      <c r="C1699" s="148" t="s">
        <v>1650</v>
      </c>
      <c r="D1699" s="56" t="s">
        <v>1651</v>
      </c>
      <c r="E1699" s="62" t="s">
        <v>1652</v>
      </c>
      <c r="F1699" s="58" t="s">
        <v>616</v>
      </c>
      <c r="G1699" s="57">
        <v>1</v>
      </c>
      <c r="H1699" s="57">
        <v>9922.9000000000233</v>
      </c>
      <c r="I1699" s="57">
        <v>9922.9000000000233</v>
      </c>
      <c r="J1699" s="57">
        <v>1</v>
      </c>
      <c r="K1699" s="57"/>
      <c r="L1699" s="57" t="s">
        <v>2193</v>
      </c>
      <c r="M1699" s="57"/>
      <c r="N1699" s="57" t="s">
        <v>2193</v>
      </c>
      <c r="O1699" s="57">
        <v>9922.9000000000233</v>
      </c>
      <c r="P1699" s="57">
        <v>9922.9000000000233</v>
      </c>
      <c r="Q1699" s="60"/>
    </row>
    <row r="1700" spans="1:31" ht="23.25" customHeight="1" x14ac:dyDescent="0.15">
      <c r="B1700" s="9" t="s">
        <v>1646</v>
      </c>
      <c r="C1700" s="148"/>
      <c r="D1700" s="56" t="s">
        <v>1647</v>
      </c>
      <c r="E1700" s="62"/>
      <c r="F1700" s="58"/>
      <c r="G1700" s="57"/>
      <c r="H1700" s="57"/>
      <c r="I1700" s="57">
        <v>9922</v>
      </c>
      <c r="J1700" s="57"/>
      <c r="K1700" s="57"/>
      <c r="L1700" s="57">
        <v>330765</v>
      </c>
      <c r="M1700" s="57"/>
      <c r="N1700" s="57">
        <v>0</v>
      </c>
      <c r="O1700" s="57" t="s">
        <v>2193</v>
      </c>
      <c r="P1700" s="57">
        <v>340687</v>
      </c>
      <c r="Q1700" s="60"/>
      <c r="AC1700" s="2">
        <v>9922.9</v>
      </c>
      <c r="AD1700" s="2">
        <v>330765</v>
      </c>
      <c r="AE1700" s="2">
        <v>330765</v>
      </c>
    </row>
    <row r="1701" spans="1:31" ht="23.25" customHeight="1" x14ac:dyDescent="0.15">
      <c r="C1701" s="148"/>
      <c r="D1701" s="56"/>
      <c r="E1701" s="62"/>
      <c r="F1701" s="58"/>
      <c r="G1701" s="57"/>
      <c r="H1701" s="57"/>
      <c r="I1701" s="57"/>
      <c r="J1701" s="57"/>
      <c r="K1701" s="57"/>
      <c r="L1701" s="57"/>
      <c r="M1701" s="57"/>
      <c r="N1701" s="57"/>
      <c r="O1701" s="57"/>
      <c r="P1701" s="57"/>
      <c r="Q1701" s="60"/>
    </row>
    <row r="1702" spans="1:31" ht="23.25" customHeight="1" x14ac:dyDescent="0.15">
      <c r="A1702" s="9" t="s">
        <v>1418</v>
      </c>
      <c r="B1702" s="9" t="s">
        <v>2293</v>
      </c>
      <c r="C1702" s="148" t="s">
        <v>1419</v>
      </c>
      <c r="D1702" s="56" t="s">
        <v>2407</v>
      </c>
      <c r="E1702" s="62"/>
      <c r="F1702" s="58"/>
      <c r="G1702" s="57"/>
      <c r="H1702" s="57"/>
      <c r="I1702" s="57"/>
      <c r="J1702" s="57"/>
      <c r="K1702" s="57"/>
      <c r="L1702" s="57"/>
      <c r="M1702" s="57"/>
      <c r="N1702" s="57"/>
      <c r="O1702" s="57"/>
      <c r="P1702" s="57"/>
      <c r="Q1702" s="60"/>
    </row>
    <row r="1703" spans="1:31" ht="23.25" customHeight="1" x14ac:dyDescent="0.15">
      <c r="A1703" s="9" t="s">
        <v>2288</v>
      </c>
      <c r="B1703" s="9" t="s">
        <v>1393</v>
      </c>
      <c r="C1703" s="148" t="s">
        <v>498</v>
      </c>
      <c r="D1703" s="56" t="s">
        <v>2289</v>
      </c>
      <c r="E1703" s="62" t="s">
        <v>584</v>
      </c>
      <c r="F1703" s="58" t="s">
        <v>275</v>
      </c>
      <c r="G1703" s="57">
        <v>1</v>
      </c>
      <c r="H1703" s="57"/>
      <c r="I1703" s="57" t="s">
        <v>2193</v>
      </c>
      <c r="J1703" s="57">
        <v>1</v>
      </c>
      <c r="K1703" s="57">
        <v>0</v>
      </c>
      <c r="L1703" s="57" t="s">
        <v>2193</v>
      </c>
      <c r="M1703" s="57">
        <v>0</v>
      </c>
      <c r="N1703" s="57" t="s">
        <v>2193</v>
      </c>
      <c r="O1703" s="57" t="s">
        <v>2193</v>
      </c>
      <c r="P1703" s="57" t="s">
        <v>2193</v>
      </c>
      <c r="Q1703" s="60" t="s">
        <v>1671</v>
      </c>
      <c r="AB1703" s="2">
        <v>84000</v>
      </c>
    </row>
    <row r="1704" spans="1:31" ht="23.25" customHeight="1" x14ac:dyDescent="0.15">
      <c r="A1704" s="9" t="s">
        <v>919</v>
      </c>
      <c r="B1704" s="9" t="s">
        <v>1393</v>
      </c>
      <c r="C1704" s="148" t="s">
        <v>676</v>
      </c>
      <c r="D1704" s="56" t="s">
        <v>70</v>
      </c>
      <c r="E1704" s="62" t="s">
        <v>677</v>
      </c>
      <c r="F1704" s="58" t="s">
        <v>678</v>
      </c>
      <c r="G1704" s="57">
        <v>0.221</v>
      </c>
      <c r="H1704" s="57">
        <v>0</v>
      </c>
      <c r="I1704" s="57" t="s">
        <v>2193</v>
      </c>
      <c r="J1704" s="57">
        <v>0.221</v>
      </c>
      <c r="K1704" s="57">
        <v>268915</v>
      </c>
      <c r="L1704" s="57">
        <v>59430.2</v>
      </c>
      <c r="M1704" s="57">
        <v>0</v>
      </c>
      <c r="N1704" s="57" t="s">
        <v>2193</v>
      </c>
      <c r="O1704" s="57">
        <v>268915</v>
      </c>
      <c r="P1704" s="57">
        <v>59430.2</v>
      </c>
      <c r="Q1704" s="60"/>
      <c r="AE1704" s="2">
        <v>59430.2</v>
      </c>
    </row>
    <row r="1705" spans="1:31" ht="23.25" customHeight="1" x14ac:dyDescent="0.15">
      <c r="A1705" s="9" t="s">
        <v>1649</v>
      </c>
      <c r="B1705" s="9" t="s">
        <v>1393</v>
      </c>
      <c r="C1705" s="148" t="s">
        <v>1650</v>
      </c>
      <c r="D1705" s="56" t="s">
        <v>1651</v>
      </c>
      <c r="E1705" s="62" t="s">
        <v>1652</v>
      </c>
      <c r="F1705" s="58" t="s">
        <v>616</v>
      </c>
      <c r="G1705" s="57">
        <v>1</v>
      </c>
      <c r="H1705" s="57">
        <v>1782.9000000000015</v>
      </c>
      <c r="I1705" s="57">
        <v>1782.9000000000015</v>
      </c>
      <c r="J1705" s="57">
        <v>1</v>
      </c>
      <c r="K1705" s="57"/>
      <c r="L1705" s="57" t="s">
        <v>2193</v>
      </c>
      <c r="M1705" s="57"/>
      <c r="N1705" s="57" t="s">
        <v>2193</v>
      </c>
      <c r="O1705" s="57">
        <v>1782.9000000000015</v>
      </c>
      <c r="P1705" s="57">
        <v>1782.9000000000015</v>
      </c>
      <c r="Q1705" s="60"/>
    </row>
    <row r="1706" spans="1:31" ht="23.25" customHeight="1" x14ac:dyDescent="0.15">
      <c r="B1706" s="9" t="s">
        <v>1646</v>
      </c>
      <c r="C1706" s="148"/>
      <c r="D1706" s="56" t="s">
        <v>1647</v>
      </c>
      <c r="E1706" s="62"/>
      <c r="F1706" s="58"/>
      <c r="G1706" s="57"/>
      <c r="H1706" s="57"/>
      <c r="I1706" s="57">
        <v>1782</v>
      </c>
      <c r="J1706" s="57"/>
      <c r="K1706" s="57"/>
      <c r="L1706" s="57">
        <v>59430</v>
      </c>
      <c r="M1706" s="57"/>
      <c r="N1706" s="57">
        <v>0</v>
      </c>
      <c r="O1706" s="57" t="s">
        <v>2193</v>
      </c>
      <c r="P1706" s="57">
        <v>61212</v>
      </c>
      <c r="Q1706" s="60"/>
      <c r="AC1706" s="2">
        <v>1782.9</v>
      </c>
      <c r="AD1706" s="2">
        <v>59430</v>
      </c>
      <c r="AE1706" s="2">
        <v>59430</v>
      </c>
    </row>
    <row r="1707" spans="1:31" ht="23.25" customHeight="1" x14ac:dyDescent="0.15">
      <c r="C1707" s="148"/>
      <c r="D1707" s="56"/>
      <c r="E1707" s="62"/>
      <c r="F1707" s="58"/>
      <c r="G1707" s="57"/>
      <c r="H1707" s="57"/>
      <c r="I1707" s="57"/>
      <c r="J1707" s="57"/>
      <c r="K1707" s="57"/>
      <c r="L1707" s="57"/>
      <c r="M1707" s="57"/>
      <c r="N1707" s="57"/>
      <c r="O1707" s="57"/>
      <c r="P1707" s="57"/>
      <c r="Q1707" s="60"/>
    </row>
    <row r="1708" spans="1:31" ht="23.25" customHeight="1" x14ac:dyDescent="0.15">
      <c r="A1708" s="9" t="s">
        <v>1421</v>
      </c>
      <c r="B1708" s="9" t="s">
        <v>2293</v>
      </c>
      <c r="C1708" s="148" t="s">
        <v>1422</v>
      </c>
      <c r="D1708" s="56" t="s">
        <v>2408</v>
      </c>
      <c r="E1708" s="62"/>
      <c r="F1708" s="58"/>
      <c r="G1708" s="57"/>
      <c r="H1708" s="57"/>
      <c r="I1708" s="57"/>
      <c r="J1708" s="57"/>
      <c r="K1708" s="57"/>
      <c r="L1708" s="57"/>
      <c r="M1708" s="57"/>
      <c r="N1708" s="57"/>
      <c r="O1708" s="57"/>
      <c r="P1708" s="57"/>
      <c r="Q1708" s="60"/>
    </row>
    <row r="1709" spans="1:31" ht="23.25" customHeight="1" x14ac:dyDescent="0.15">
      <c r="A1709" s="9" t="s">
        <v>2290</v>
      </c>
      <c r="B1709" s="9" t="s">
        <v>1396</v>
      </c>
      <c r="C1709" s="148" t="s">
        <v>498</v>
      </c>
      <c r="D1709" s="56" t="s">
        <v>2289</v>
      </c>
      <c r="E1709" s="62" t="s">
        <v>588</v>
      </c>
      <c r="F1709" s="58" t="s">
        <v>275</v>
      </c>
      <c r="G1709" s="57">
        <v>1</v>
      </c>
      <c r="H1709" s="57"/>
      <c r="I1709" s="57" t="s">
        <v>2193</v>
      </c>
      <c r="J1709" s="57">
        <v>1</v>
      </c>
      <c r="K1709" s="57">
        <v>0</v>
      </c>
      <c r="L1709" s="57" t="s">
        <v>2193</v>
      </c>
      <c r="M1709" s="57">
        <v>0</v>
      </c>
      <c r="N1709" s="57" t="s">
        <v>2193</v>
      </c>
      <c r="O1709" s="57" t="s">
        <v>2193</v>
      </c>
      <c r="P1709" s="57" t="s">
        <v>2193</v>
      </c>
      <c r="Q1709" s="60" t="s">
        <v>1671</v>
      </c>
      <c r="AB1709" s="2">
        <v>27500</v>
      </c>
    </row>
    <row r="1710" spans="1:31" ht="23.25" customHeight="1" x14ac:dyDescent="0.15">
      <c r="A1710" s="9" t="s">
        <v>919</v>
      </c>
      <c r="B1710" s="9" t="s">
        <v>1396</v>
      </c>
      <c r="C1710" s="148" t="s">
        <v>676</v>
      </c>
      <c r="D1710" s="56" t="s">
        <v>70</v>
      </c>
      <c r="E1710" s="62" t="s">
        <v>677</v>
      </c>
      <c r="F1710" s="58" t="s">
        <v>678</v>
      </c>
      <c r="G1710" s="57">
        <v>0.155</v>
      </c>
      <c r="H1710" s="57">
        <v>0</v>
      </c>
      <c r="I1710" s="57" t="s">
        <v>2193</v>
      </c>
      <c r="J1710" s="57">
        <v>0.155</v>
      </c>
      <c r="K1710" s="57">
        <v>268915</v>
      </c>
      <c r="L1710" s="57">
        <v>41681.800000000003</v>
      </c>
      <c r="M1710" s="57">
        <v>0</v>
      </c>
      <c r="N1710" s="57" t="s">
        <v>2193</v>
      </c>
      <c r="O1710" s="57">
        <v>268915</v>
      </c>
      <c r="P1710" s="57">
        <v>41681.800000000003</v>
      </c>
      <c r="Q1710" s="60"/>
      <c r="AE1710" s="2">
        <v>41681.800000000003</v>
      </c>
    </row>
    <row r="1711" spans="1:31" ht="23.25" customHeight="1" x14ac:dyDescent="0.15">
      <c r="A1711" s="9" t="s">
        <v>1649</v>
      </c>
      <c r="B1711" s="9" t="s">
        <v>1396</v>
      </c>
      <c r="C1711" s="148" t="s">
        <v>1650</v>
      </c>
      <c r="D1711" s="56" t="s">
        <v>1651</v>
      </c>
      <c r="E1711" s="62" t="s">
        <v>1652</v>
      </c>
      <c r="F1711" s="58" t="s">
        <v>616</v>
      </c>
      <c r="G1711" s="57">
        <v>1</v>
      </c>
      <c r="H1711" s="57">
        <v>1250.4000000000015</v>
      </c>
      <c r="I1711" s="57">
        <v>1250.4000000000015</v>
      </c>
      <c r="J1711" s="57">
        <v>1</v>
      </c>
      <c r="K1711" s="57"/>
      <c r="L1711" s="57" t="s">
        <v>2193</v>
      </c>
      <c r="M1711" s="57"/>
      <c r="N1711" s="57" t="s">
        <v>2193</v>
      </c>
      <c r="O1711" s="57">
        <v>1250.4000000000015</v>
      </c>
      <c r="P1711" s="57">
        <v>1250.4000000000015</v>
      </c>
      <c r="Q1711" s="60"/>
    </row>
    <row r="1712" spans="1:31" ht="23.25" customHeight="1" x14ac:dyDescent="0.15">
      <c r="B1712" s="9" t="s">
        <v>1646</v>
      </c>
      <c r="C1712" s="148"/>
      <c r="D1712" s="56" t="s">
        <v>1647</v>
      </c>
      <c r="E1712" s="62"/>
      <c r="F1712" s="58"/>
      <c r="G1712" s="57"/>
      <c r="H1712" s="57"/>
      <c r="I1712" s="57">
        <v>1250</v>
      </c>
      <c r="J1712" s="57"/>
      <c r="K1712" s="57"/>
      <c r="L1712" s="57">
        <v>41681</v>
      </c>
      <c r="M1712" s="57"/>
      <c r="N1712" s="57">
        <v>0</v>
      </c>
      <c r="O1712" s="57" t="s">
        <v>2193</v>
      </c>
      <c r="P1712" s="57">
        <v>42931</v>
      </c>
      <c r="Q1712" s="60"/>
      <c r="AC1712" s="2">
        <v>1250.4000000000001</v>
      </c>
      <c r="AD1712" s="2">
        <v>41681</v>
      </c>
      <c r="AE1712" s="2">
        <v>41681</v>
      </c>
    </row>
    <row r="1713" spans="1:31" ht="23.25" customHeight="1" x14ac:dyDescent="0.15">
      <c r="C1713" s="148"/>
      <c r="D1713" s="56"/>
      <c r="E1713" s="62"/>
      <c r="F1713" s="58"/>
      <c r="G1713" s="57"/>
      <c r="H1713" s="57"/>
      <c r="I1713" s="57"/>
      <c r="J1713" s="57"/>
      <c r="K1713" s="57"/>
      <c r="L1713" s="57"/>
      <c r="M1713" s="57"/>
      <c r="N1713" s="57"/>
      <c r="O1713" s="57"/>
      <c r="P1713" s="57"/>
      <c r="Q1713" s="60"/>
    </row>
    <row r="1714" spans="1:31" ht="23.25" customHeight="1" x14ac:dyDescent="0.15">
      <c r="A1714" s="9" t="s">
        <v>1424</v>
      </c>
      <c r="B1714" s="9" t="s">
        <v>2293</v>
      </c>
      <c r="C1714" s="148" t="s">
        <v>1425</v>
      </c>
      <c r="D1714" s="56" t="s">
        <v>2409</v>
      </c>
      <c r="E1714" s="62"/>
      <c r="F1714" s="58"/>
      <c r="G1714" s="57"/>
      <c r="H1714" s="57"/>
      <c r="I1714" s="57"/>
      <c r="J1714" s="57"/>
      <c r="K1714" s="57"/>
      <c r="L1714" s="57"/>
      <c r="M1714" s="57"/>
      <c r="N1714" s="57"/>
      <c r="O1714" s="57"/>
      <c r="P1714" s="57"/>
      <c r="Q1714" s="60"/>
    </row>
    <row r="1715" spans="1:31" ht="23.25" customHeight="1" x14ac:dyDescent="0.15">
      <c r="A1715" s="9" t="s">
        <v>2291</v>
      </c>
      <c r="B1715" s="9" t="s">
        <v>1399</v>
      </c>
      <c r="C1715" s="148" t="s">
        <v>498</v>
      </c>
      <c r="D1715" s="56" t="s">
        <v>2289</v>
      </c>
      <c r="E1715" s="62" t="s">
        <v>589</v>
      </c>
      <c r="F1715" s="58" t="s">
        <v>275</v>
      </c>
      <c r="G1715" s="57">
        <v>1</v>
      </c>
      <c r="H1715" s="57"/>
      <c r="I1715" s="57" t="s">
        <v>2193</v>
      </c>
      <c r="J1715" s="57">
        <v>1</v>
      </c>
      <c r="K1715" s="57">
        <v>0</v>
      </c>
      <c r="L1715" s="57" t="s">
        <v>2193</v>
      </c>
      <c r="M1715" s="57">
        <v>0</v>
      </c>
      <c r="N1715" s="57" t="s">
        <v>2193</v>
      </c>
      <c r="O1715" s="57" t="s">
        <v>2193</v>
      </c>
      <c r="P1715" s="57" t="s">
        <v>2193</v>
      </c>
      <c r="Q1715" s="60" t="s">
        <v>1671</v>
      </c>
      <c r="AB1715" s="2">
        <v>90000</v>
      </c>
    </row>
    <row r="1716" spans="1:31" ht="23.25" customHeight="1" x14ac:dyDescent="0.15">
      <c r="A1716" s="9" t="s">
        <v>919</v>
      </c>
      <c r="B1716" s="9" t="s">
        <v>1399</v>
      </c>
      <c r="C1716" s="148" t="s">
        <v>676</v>
      </c>
      <c r="D1716" s="56" t="s">
        <v>70</v>
      </c>
      <c r="E1716" s="62" t="s">
        <v>677</v>
      </c>
      <c r="F1716" s="58" t="s">
        <v>678</v>
      </c>
      <c r="G1716" s="57">
        <v>0.11700000000000001</v>
      </c>
      <c r="H1716" s="57">
        <v>0</v>
      </c>
      <c r="I1716" s="57" t="s">
        <v>2193</v>
      </c>
      <c r="J1716" s="57">
        <v>0.11700000000000001</v>
      </c>
      <c r="K1716" s="57">
        <v>268915</v>
      </c>
      <c r="L1716" s="57">
        <v>31463</v>
      </c>
      <c r="M1716" s="57">
        <v>0</v>
      </c>
      <c r="N1716" s="57" t="s">
        <v>2193</v>
      </c>
      <c r="O1716" s="57">
        <v>268915</v>
      </c>
      <c r="P1716" s="57">
        <v>31463</v>
      </c>
      <c r="Q1716" s="60"/>
      <c r="AE1716" s="2">
        <v>31463</v>
      </c>
    </row>
    <row r="1717" spans="1:31" ht="23.25" customHeight="1" x14ac:dyDescent="0.15">
      <c r="A1717" s="9" t="s">
        <v>1649</v>
      </c>
      <c r="B1717" s="9" t="s">
        <v>1399</v>
      </c>
      <c r="C1717" s="148" t="s">
        <v>1650</v>
      </c>
      <c r="D1717" s="56" t="s">
        <v>1651</v>
      </c>
      <c r="E1717" s="62" t="s">
        <v>1652</v>
      </c>
      <c r="F1717" s="58" t="s">
        <v>616</v>
      </c>
      <c r="G1717" s="57">
        <v>1</v>
      </c>
      <c r="H1717" s="57">
        <v>943.79999999999927</v>
      </c>
      <c r="I1717" s="57">
        <v>943.79999999999927</v>
      </c>
      <c r="J1717" s="57">
        <v>1</v>
      </c>
      <c r="K1717" s="57"/>
      <c r="L1717" s="57" t="s">
        <v>2193</v>
      </c>
      <c r="M1717" s="57"/>
      <c r="N1717" s="57" t="s">
        <v>2193</v>
      </c>
      <c r="O1717" s="57">
        <v>943.79999999999927</v>
      </c>
      <c r="P1717" s="57">
        <v>943.79999999999927</v>
      </c>
      <c r="Q1717" s="60"/>
    </row>
    <row r="1718" spans="1:31" ht="23.25" customHeight="1" x14ac:dyDescent="0.15">
      <c r="B1718" s="9" t="s">
        <v>1646</v>
      </c>
      <c r="C1718" s="148"/>
      <c r="D1718" s="56" t="s">
        <v>1647</v>
      </c>
      <c r="E1718" s="62"/>
      <c r="F1718" s="58"/>
      <c r="G1718" s="57"/>
      <c r="H1718" s="57"/>
      <c r="I1718" s="57">
        <v>943</v>
      </c>
      <c r="J1718" s="57"/>
      <c r="K1718" s="57"/>
      <c r="L1718" s="57">
        <v>31463</v>
      </c>
      <c r="M1718" s="57"/>
      <c r="N1718" s="57">
        <v>0</v>
      </c>
      <c r="O1718" s="57" t="s">
        <v>2193</v>
      </c>
      <c r="P1718" s="57">
        <v>32406</v>
      </c>
      <c r="Q1718" s="60"/>
      <c r="AC1718" s="2">
        <v>943.8</v>
      </c>
      <c r="AD1718" s="2">
        <v>31463</v>
      </c>
      <c r="AE1718" s="2">
        <v>31463</v>
      </c>
    </row>
    <row r="1719" spans="1:31" ht="23.25" customHeight="1" x14ac:dyDescent="0.15">
      <c r="C1719" s="148"/>
      <c r="D1719" s="56"/>
      <c r="E1719" s="62"/>
      <c r="F1719" s="58"/>
      <c r="G1719" s="57"/>
      <c r="H1719" s="57"/>
      <c r="I1719" s="57"/>
      <c r="J1719" s="57"/>
      <c r="K1719" s="57"/>
      <c r="L1719" s="57"/>
      <c r="M1719" s="57"/>
      <c r="N1719" s="57"/>
      <c r="O1719" s="57"/>
      <c r="P1719" s="57"/>
      <c r="Q1719" s="60"/>
    </row>
    <row r="1720" spans="1:31" ht="23.25" customHeight="1" x14ac:dyDescent="0.15">
      <c r="A1720" s="9" t="s">
        <v>1427</v>
      </c>
      <c r="B1720" s="9" t="s">
        <v>2293</v>
      </c>
      <c r="C1720" s="148" t="s">
        <v>1428</v>
      </c>
      <c r="D1720" s="56" t="s">
        <v>2410</v>
      </c>
      <c r="E1720" s="62"/>
      <c r="F1720" s="58"/>
      <c r="G1720" s="57"/>
      <c r="H1720" s="57"/>
      <c r="I1720" s="57"/>
      <c r="J1720" s="57"/>
      <c r="K1720" s="57"/>
      <c r="L1720" s="57"/>
      <c r="M1720" s="57"/>
      <c r="N1720" s="57"/>
      <c r="O1720" s="57"/>
      <c r="P1720" s="57"/>
      <c r="Q1720" s="60"/>
    </row>
    <row r="1721" spans="1:31" ht="23.25" customHeight="1" x14ac:dyDescent="0.15">
      <c r="A1721" s="9" t="s">
        <v>2292</v>
      </c>
      <c r="B1721" s="9" t="s">
        <v>1402</v>
      </c>
      <c r="C1721" s="148" t="s">
        <v>498</v>
      </c>
      <c r="D1721" s="56" t="s">
        <v>2289</v>
      </c>
      <c r="E1721" s="62" t="s">
        <v>2209</v>
      </c>
      <c r="F1721" s="58" t="s">
        <v>275</v>
      </c>
      <c r="G1721" s="57">
        <v>1</v>
      </c>
      <c r="H1721" s="57"/>
      <c r="I1721" s="57" t="s">
        <v>2193</v>
      </c>
      <c r="J1721" s="57">
        <v>1</v>
      </c>
      <c r="K1721" s="57">
        <v>0</v>
      </c>
      <c r="L1721" s="57" t="s">
        <v>2193</v>
      </c>
      <c r="M1721" s="57">
        <v>0</v>
      </c>
      <c r="N1721" s="57" t="s">
        <v>2193</v>
      </c>
      <c r="O1721" s="57" t="s">
        <v>2193</v>
      </c>
      <c r="P1721" s="57" t="s">
        <v>2193</v>
      </c>
      <c r="Q1721" s="60" t="s">
        <v>1671</v>
      </c>
      <c r="AB1721" s="2">
        <v>390000</v>
      </c>
    </row>
    <row r="1722" spans="1:31" ht="23.25" customHeight="1" x14ac:dyDescent="0.15">
      <c r="A1722" s="9" t="s">
        <v>919</v>
      </c>
      <c r="B1722" s="9" t="s">
        <v>1402</v>
      </c>
      <c r="C1722" s="148" t="s">
        <v>676</v>
      </c>
      <c r="D1722" s="56" t="s">
        <v>70</v>
      </c>
      <c r="E1722" s="62" t="s">
        <v>677</v>
      </c>
      <c r="F1722" s="58" t="s">
        <v>678</v>
      </c>
      <c r="G1722" s="57">
        <v>0.183</v>
      </c>
      <c r="H1722" s="57">
        <v>0</v>
      </c>
      <c r="I1722" s="57" t="s">
        <v>2193</v>
      </c>
      <c r="J1722" s="57">
        <v>0.183</v>
      </c>
      <c r="K1722" s="57">
        <v>268915</v>
      </c>
      <c r="L1722" s="57">
        <v>49211.4</v>
      </c>
      <c r="M1722" s="57">
        <v>0</v>
      </c>
      <c r="N1722" s="57" t="s">
        <v>2193</v>
      </c>
      <c r="O1722" s="57">
        <v>268915</v>
      </c>
      <c r="P1722" s="57">
        <v>49211.4</v>
      </c>
      <c r="Q1722" s="60"/>
      <c r="AE1722" s="2">
        <v>49211.4</v>
      </c>
    </row>
    <row r="1723" spans="1:31" ht="23.25" customHeight="1" x14ac:dyDescent="0.15">
      <c r="A1723" s="9" t="s">
        <v>1649</v>
      </c>
      <c r="B1723" s="9" t="s">
        <v>1402</v>
      </c>
      <c r="C1723" s="148" t="s">
        <v>1650</v>
      </c>
      <c r="D1723" s="56" t="s">
        <v>1651</v>
      </c>
      <c r="E1723" s="62" t="s">
        <v>1652</v>
      </c>
      <c r="F1723" s="58" t="s">
        <v>616</v>
      </c>
      <c r="G1723" s="57">
        <v>1</v>
      </c>
      <c r="H1723" s="57">
        <v>1476.3000000000029</v>
      </c>
      <c r="I1723" s="57">
        <v>1476.3000000000029</v>
      </c>
      <c r="J1723" s="57">
        <v>1</v>
      </c>
      <c r="K1723" s="57"/>
      <c r="L1723" s="57" t="s">
        <v>2193</v>
      </c>
      <c r="M1723" s="57"/>
      <c r="N1723" s="57" t="s">
        <v>2193</v>
      </c>
      <c r="O1723" s="57">
        <v>1476.3000000000029</v>
      </c>
      <c r="P1723" s="57">
        <v>1476.3000000000029</v>
      </c>
      <c r="Q1723" s="60"/>
    </row>
    <row r="1724" spans="1:31" ht="23.25" customHeight="1" x14ac:dyDescent="0.15">
      <c r="B1724" s="9" t="s">
        <v>1646</v>
      </c>
      <c r="C1724" s="148"/>
      <c r="D1724" s="56" t="s">
        <v>1647</v>
      </c>
      <c r="E1724" s="62"/>
      <c r="F1724" s="58"/>
      <c r="G1724" s="57"/>
      <c r="H1724" s="57"/>
      <c r="I1724" s="57">
        <v>1476</v>
      </c>
      <c r="J1724" s="57"/>
      <c r="K1724" s="57"/>
      <c r="L1724" s="57">
        <v>49211</v>
      </c>
      <c r="M1724" s="57"/>
      <c r="N1724" s="57">
        <v>0</v>
      </c>
      <c r="O1724" s="57" t="s">
        <v>2193</v>
      </c>
      <c r="P1724" s="57">
        <v>50687</v>
      </c>
      <c r="Q1724" s="60"/>
      <c r="AC1724" s="2">
        <v>1476.3</v>
      </c>
      <c r="AD1724" s="2">
        <v>49211</v>
      </c>
      <c r="AE1724" s="2">
        <v>49211</v>
      </c>
    </row>
    <row r="1725" spans="1:31" ht="23.25" customHeight="1" x14ac:dyDescent="0.15">
      <c r="C1725" s="148"/>
      <c r="D1725" s="56"/>
      <c r="E1725" s="62"/>
      <c r="F1725" s="58"/>
      <c r="G1725" s="57"/>
      <c r="H1725" s="57"/>
      <c r="I1725" s="57"/>
      <c r="J1725" s="57"/>
      <c r="K1725" s="57"/>
      <c r="L1725" s="57"/>
      <c r="M1725" s="57"/>
      <c r="N1725" s="57"/>
      <c r="O1725" s="57"/>
      <c r="P1725" s="57"/>
      <c r="Q1725" s="60"/>
    </row>
    <row r="1726" spans="1:31" ht="23.25" customHeight="1" x14ac:dyDescent="0.15">
      <c r="C1726" s="148"/>
      <c r="D1726" s="56"/>
      <c r="E1726" s="62"/>
      <c r="F1726" s="58"/>
      <c r="G1726" s="57"/>
      <c r="H1726" s="57"/>
      <c r="I1726" s="57"/>
      <c r="J1726" s="57"/>
      <c r="K1726" s="57"/>
      <c r="L1726" s="57"/>
      <c r="M1726" s="57"/>
      <c r="N1726" s="57"/>
      <c r="O1726" s="57"/>
      <c r="P1726" s="57"/>
      <c r="Q1726" s="60"/>
    </row>
    <row r="1727" spans="1:31" ht="23.25" customHeight="1" x14ac:dyDescent="0.15">
      <c r="C1727" s="148"/>
      <c r="D1727" s="56"/>
      <c r="E1727" s="62"/>
      <c r="F1727" s="58"/>
      <c r="G1727" s="57"/>
      <c r="H1727" s="57"/>
      <c r="I1727" s="57"/>
      <c r="J1727" s="57"/>
      <c r="K1727" s="57"/>
      <c r="L1727" s="57"/>
      <c r="M1727" s="57"/>
      <c r="N1727" s="57"/>
      <c r="O1727" s="57"/>
      <c r="P1727" s="57"/>
      <c r="Q1727" s="60"/>
    </row>
    <row r="1728" spans="1:31" ht="23.25" customHeight="1" x14ac:dyDescent="0.15">
      <c r="C1728" s="148"/>
      <c r="D1728" s="56"/>
      <c r="E1728" s="62"/>
      <c r="F1728" s="58"/>
      <c r="G1728" s="57"/>
      <c r="H1728" s="57"/>
      <c r="I1728" s="57"/>
      <c r="J1728" s="57"/>
      <c r="K1728" s="57"/>
      <c r="L1728" s="57"/>
      <c r="M1728" s="57"/>
      <c r="N1728" s="57"/>
      <c r="O1728" s="57"/>
      <c r="P1728" s="57"/>
      <c r="Q1728" s="60"/>
    </row>
    <row r="1729" spans="3:17" ht="23.25" customHeight="1" x14ac:dyDescent="0.15">
      <c r="C1729" s="148"/>
      <c r="D1729" s="56"/>
      <c r="E1729" s="62"/>
      <c r="F1729" s="58"/>
      <c r="G1729" s="57"/>
      <c r="H1729" s="57"/>
      <c r="I1729" s="57"/>
      <c r="J1729" s="57"/>
      <c r="K1729" s="57"/>
      <c r="L1729" s="57"/>
      <c r="M1729" s="57"/>
      <c r="N1729" s="57"/>
      <c r="O1729" s="57"/>
      <c r="P1729" s="57"/>
      <c r="Q1729" s="60"/>
    </row>
    <row r="1730" spans="3:17" ht="23.25" customHeight="1" x14ac:dyDescent="0.15">
      <c r="C1730" s="148"/>
      <c r="D1730" s="56"/>
      <c r="E1730" s="62"/>
      <c r="F1730" s="58"/>
      <c r="G1730" s="57"/>
      <c r="H1730" s="57"/>
      <c r="I1730" s="57"/>
      <c r="J1730" s="57"/>
      <c r="K1730" s="57"/>
      <c r="L1730" s="57"/>
      <c r="M1730" s="57"/>
      <c r="N1730" s="57"/>
      <c r="O1730" s="57"/>
      <c r="P1730" s="57"/>
      <c r="Q1730" s="60"/>
    </row>
    <row r="1731" spans="3:17" ht="23.25" customHeight="1" x14ac:dyDescent="0.15">
      <c r="C1731" s="148"/>
      <c r="D1731" s="56"/>
      <c r="E1731" s="62"/>
      <c r="F1731" s="58"/>
      <c r="G1731" s="57"/>
      <c r="H1731" s="57"/>
      <c r="I1731" s="57"/>
      <c r="J1731" s="57"/>
      <c r="K1731" s="57"/>
      <c r="L1731" s="57"/>
      <c r="M1731" s="57"/>
      <c r="N1731" s="57"/>
      <c r="O1731" s="57"/>
      <c r="P1731" s="57"/>
      <c r="Q1731" s="60"/>
    </row>
    <row r="1732" spans="3:17" ht="23.25" customHeight="1" x14ac:dyDescent="0.15">
      <c r="C1732" s="148"/>
      <c r="D1732" s="56"/>
      <c r="E1732" s="62"/>
      <c r="F1732" s="58"/>
      <c r="G1732" s="57"/>
      <c r="H1732" s="57"/>
      <c r="I1732" s="57"/>
      <c r="J1732" s="57"/>
      <c r="K1732" s="57"/>
      <c r="L1732" s="57"/>
      <c r="M1732" s="57"/>
      <c r="N1732" s="57"/>
      <c r="O1732" s="57"/>
      <c r="P1732" s="57"/>
      <c r="Q1732" s="60"/>
    </row>
    <row r="1733" spans="3:17" ht="23.25" customHeight="1" x14ac:dyDescent="0.15">
      <c r="C1733" s="148"/>
      <c r="D1733" s="56"/>
      <c r="E1733" s="62"/>
      <c r="F1733" s="58"/>
      <c r="G1733" s="57"/>
      <c r="H1733" s="57"/>
      <c r="I1733" s="57"/>
      <c r="J1733" s="57"/>
      <c r="K1733" s="57"/>
      <c r="L1733" s="57"/>
      <c r="M1733" s="57"/>
      <c r="N1733" s="57"/>
      <c r="O1733" s="57"/>
      <c r="P1733" s="57"/>
      <c r="Q1733" s="60"/>
    </row>
    <row r="1734" spans="3:17" ht="23.25" customHeight="1" x14ac:dyDescent="0.15">
      <c r="C1734" s="148"/>
      <c r="D1734" s="56"/>
      <c r="E1734" s="62"/>
      <c r="F1734" s="58"/>
      <c r="G1734" s="57"/>
      <c r="H1734" s="57"/>
      <c r="I1734" s="57"/>
      <c r="J1734" s="57"/>
      <c r="K1734" s="57"/>
      <c r="L1734" s="57"/>
      <c r="M1734" s="57"/>
      <c r="N1734" s="57"/>
      <c r="O1734" s="57"/>
      <c r="P1734" s="57"/>
      <c r="Q1734" s="60"/>
    </row>
    <row r="1735" spans="3:17" ht="23.25" customHeight="1" x14ac:dyDescent="0.15">
      <c r="C1735" s="148"/>
      <c r="D1735" s="56"/>
      <c r="E1735" s="62"/>
      <c r="F1735" s="58"/>
      <c r="G1735" s="57"/>
      <c r="H1735" s="57"/>
      <c r="I1735" s="57"/>
      <c r="J1735" s="57"/>
      <c r="K1735" s="57"/>
      <c r="L1735" s="57"/>
      <c r="M1735" s="57"/>
      <c r="N1735" s="57"/>
      <c r="O1735" s="57"/>
      <c r="P1735" s="57"/>
      <c r="Q1735" s="60"/>
    </row>
    <row r="1736" spans="3:17" ht="23.25" customHeight="1" x14ac:dyDescent="0.15">
      <c r="C1736" s="148"/>
      <c r="D1736" s="56"/>
      <c r="E1736" s="62"/>
      <c r="F1736" s="58"/>
      <c r="G1736" s="57"/>
      <c r="H1736" s="57"/>
      <c r="I1736" s="57"/>
      <c r="J1736" s="57"/>
      <c r="K1736" s="57"/>
      <c r="L1736" s="57"/>
      <c r="M1736" s="57"/>
      <c r="N1736" s="57"/>
      <c r="O1736" s="57"/>
      <c r="P1736" s="57"/>
      <c r="Q1736" s="60"/>
    </row>
    <row r="1737" spans="3:17" ht="23.25" customHeight="1" x14ac:dyDescent="0.15">
      <c r="C1737" s="148"/>
      <c r="D1737" s="56"/>
      <c r="E1737" s="62"/>
      <c r="F1737" s="58"/>
      <c r="G1737" s="57"/>
      <c r="H1737" s="57"/>
      <c r="I1737" s="57"/>
      <c r="J1737" s="57"/>
      <c r="K1737" s="57"/>
      <c r="L1737" s="57"/>
      <c r="M1737" s="57"/>
      <c r="N1737" s="57"/>
      <c r="O1737" s="57"/>
      <c r="P1737" s="57"/>
      <c r="Q1737" s="60"/>
    </row>
    <row r="1738" spans="3:17" ht="23.25" customHeight="1" x14ac:dyDescent="0.15">
      <c r="C1738" s="148"/>
      <c r="D1738" s="56"/>
      <c r="E1738" s="62"/>
      <c r="F1738" s="58"/>
      <c r="G1738" s="57"/>
      <c r="H1738" s="57"/>
      <c r="I1738" s="57"/>
      <c r="J1738" s="57"/>
      <c r="K1738" s="57"/>
      <c r="L1738" s="57"/>
      <c r="M1738" s="57"/>
      <c r="N1738" s="57"/>
      <c r="O1738" s="57"/>
      <c r="P1738" s="57"/>
      <c r="Q1738" s="60"/>
    </row>
    <row r="1739" spans="3:17" ht="23.25" customHeight="1" x14ac:dyDescent="0.15">
      <c r="C1739" s="148"/>
      <c r="D1739" s="56"/>
      <c r="E1739" s="62"/>
      <c r="F1739" s="58"/>
      <c r="G1739" s="57"/>
      <c r="H1739" s="57"/>
      <c r="I1739" s="57"/>
      <c r="J1739" s="57"/>
      <c r="K1739" s="57"/>
      <c r="L1739" s="57"/>
      <c r="M1739" s="57"/>
      <c r="N1739" s="57"/>
      <c r="O1739" s="57"/>
      <c r="P1739" s="57"/>
      <c r="Q1739" s="60"/>
    </row>
    <row r="1740" spans="3:17" ht="23.25" customHeight="1" x14ac:dyDescent="0.15">
      <c r="C1740" s="148"/>
      <c r="D1740" s="56"/>
      <c r="E1740" s="62"/>
      <c r="F1740" s="58"/>
      <c r="G1740" s="57"/>
      <c r="H1740" s="57"/>
      <c r="I1740" s="57"/>
      <c r="J1740" s="57"/>
      <c r="K1740" s="57"/>
      <c r="L1740" s="57"/>
      <c r="M1740" s="57"/>
      <c r="N1740" s="57"/>
      <c r="O1740" s="57"/>
      <c r="P1740" s="57"/>
      <c r="Q1740" s="60"/>
    </row>
    <row r="1741" spans="3:17" ht="23.25" customHeight="1" x14ac:dyDescent="0.15">
      <c r="C1741" s="148"/>
      <c r="D1741" s="56"/>
      <c r="E1741" s="62"/>
      <c r="F1741" s="58"/>
      <c r="G1741" s="57"/>
      <c r="H1741" s="57"/>
      <c r="I1741" s="57"/>
      <c r="J1741" s="57"/>
      <c r="K1741" s="57"/>
      <c r="L1741" s="57"/>
      <c r="M1741" s="57"/>
      <c r="N1741" s="57"/>
      <c r="O1741" s="57"/>
      <c r="P1741" s="57"/>
      <c r="Q1741" s="60"/>
    </row>
    <row r="1742" spans="3:17" ht="23.25" customHeight="1" x14ac:dyDescent="0.15">
      <c r="C1742" s="148"/>
      <c r="D1742" s="56"/>
      <c r="E1742" s="62"/>
      <c r="F1742" s="58"/>
      <c r="G1742" s="57"/>
      <c r="H1742" s="57"/>
      <c r="I1742" s="57"/>
      <c r="J1742" s="57"/>
      <c r="K1742" s="57"/>
      <c r="L1742" s="57"/>
      <c r="M1742" s="57"/>
      <c r="N1742" s="57"/>
      <c r="O1742" s="57"/>
      <c r="P1742" s="57"/>
      <c r="Q1742" s="60"/>
    </row>
    <row r="1743" spans="3:17" ht="23.25" customHeight="1" x14ac:dyDescent="0.15">
      <c r="C1743" s="148"/>
      <c r="D1743" s="56"/>
      <c r="E1743" s="62"/>
      <c r="F1743" s="58"/>
      <c r="G1743" s="57"/>
      <c r="H1743" s="57"/>
      <c r="I1743" s="57"/>
      <c r="J1743" s="57"/>
      <c r="K1743" s="57"/>
      <c r="L1743" s="57"/>
      <c r="M1743" s="57"/>
      <c r="N1743" s="57"/>
      <c r="O1743" s="57"/>
      <c r="P1743" s="57"/>
      <c r="Q1743" s="60"/>
    </row>
    <row r="1744" spans="3:17" ht="23.25" customHeight="1" x14ac:dyDescent="0.15">
      <c r="C1744" s="148"/>
      <c r="D1744" s="56"/>
      <c r="E1744" s="62"/>
      <c r="F1744" s="58"/>
      <c r="G1744" s="57"/>
      <c r="H1744" s="57"/>
      <c r="I1744" s="57"/>
      <c r="J1744" s="57"/>
      <c r="K1744" s="57"/>
      <c r="L1744" s="57"/>
      <c r="M1744" s="57"/>
      <c r="N1744" s="57"/>
      <c r="O1744" s="57"/>
      <c r="P1744" s="57"/>
      <c r="Q1744" s="60"/>
    </row>
    <row r="1745" spans="1:31" ht="23.25" customHeight="1" x14ac:dyDescent="0.15">
      <c r="C1745" s="148"/>
      <c r="D1745" s="56"/>
      <c r="E1745" s="62"/>
      <c r="F1745" s="58"/>
      <c r="G1745" s="57"/>
      <c r="H1745" s="57"/>
      <c r="I1745" s="57"/>
      <c r="J1745" s="57"/>
      <c r="K1745" s="57"/>
      <c r="L1745" s="57"/>
      <c r="M1745" s="57"/>
      <c r="N1745" s="57"/>
      <c r="O1745" s="57"/>
      <c r="P1745" s="57"/>
      <c r="Q1745" s="60"/>
    </row>
    <row r="1746" spans="1:31" ht="23.25" customHeight="1" x14ac:dyDescent="0.15">
      <c r="C1746" s="148"/>
      <c r="D1746" s="56"/>
      <c r="E1746" s="62"/>
      <c r="F1746" s="58"/>
      <c r="G1746" s="57"/>
      <c r="H1746" s="57"/>
      <c r="I1746" s="57"/>
      <c r="J1746" s="57"/>
      <c r="K1746" s="57"/>
      <c r="L1746" s="57"/>
      <c r="M1746" s="57"/>
      <c r="N1746" s="57"/>
      <c r="O1746" s="57"/>
      <c r="P1746" s="57"/>
      <c r="Q1746" s="60"/>
    </row>
    <row r="1747" spans="1:31" ht="23.25" customHeight="1" x14ac:dyDescent="0.15">
      <c r="C1747" s="148"/>
      <c r="D1747" s="56"/>
      <c r="E1747" s="62"/>
      <c r="F1747" s="58"/>
      <c r="G1747" s="57"/>
      <c r="H1747" s="57"/>
      <c r="I1747" s="57"/>
      <c r="J1747" s="57"/>
      <c r="K1747" s="57"/>
      <c r="L1747" s="57"/>
      <c r="M1747" s="57"/>
      <c r="N1747" s="57"/>
      <c r="O1747" s="57"/>
      <c r="P1747" s="57"/>
      <c r="Q1747" s="60"/>
    </row>
    <row r="1748" spans="1:31" ht="23.25" customHeight="1" x14ac:dyDescent="0.15">
      <c r="C1748" s="148"/>
      <c r="D1748" s="93"/>
      <c r="E1748" s="94"/>
      <c r="F1748" s="95"/>
      <c r="G1748" s="96"/>
      <c r="H1748" s="96"/>
      <c r="I1748" s="96"/>
      <c r="J1748" s="96"/>
      <c r="K1748" s="96"/>
      <c r="L1748" s="96"/>
      <c r="M1748" s="96"/>
      <c r="N1748" s="96"/>
      <c r="O1748" s="96"/>
      <c r="P1748" s="96"/>
      <c r="Q1748" s="98"/>
    </row>
    <row r="1749" spans="1:31" ht="20.45" customHeight="1" x14ac:dyDescent="0.15">
      <c r="A1749" s="2"/>
      <c r="B1749" s="9" t="s">
        <v>2192</v>
      </c>
      <c r="C1749" s="80"/>
      <c r="D1749" s="258" t="s">
        <v>2487</v>
      </c>
      <c r="E1749" s="259"/>
      <c r="F1749" s="259"/>
      <c r="G1749" s="259"/>
      <c r="H1749" s="259"/>
      <c r="I1749" s="259"/>
      <c r="J1749" s="259"/>
      <c r="K1749" s="259"/>
      <c r="L1749" s="259"/>
      <c r="M1749" s="259"/>
      <c r="N1749" s="259"/>
      <c r="O1749" s="259"/>
      <c r="P1749" s="259"/>
      <c r="Q1749" s="260"/>
    </row>
    <row r="1750" spans="1:31" ht="23.25" customHeight="1" x14ac:dyDescent="0.15">
      <c r="A1750" s="9" t="s">
        <v>1145</v>
      </c>
      <c r="B1750" s="9" t="s">
        <v>2293</v>
      </c>
      <c r="C1750" s="148" t="s">
        <v>1146</v>
      </c>
      <c r="D1750" s="119" t="s">
        <v>1672</v>
      </c>
      <c r="E1750" s="141"/>
      <c r="F1750" s="90"/>
      <c r="G1750" s="91"/>
      <c r="H1750" s="91"/>
      <c r="I1750" s="91"/>
      <c r="J1750" s="91"/>
      <c r="K1750" s="91"/>
      <c r="L1750" s="91"/>
      <c r="M1750" s="91"/>
      <c r="N1750" s="91"/>
      <c r="O1750" s="91"/>
      <c r="P1750" s="91"/>
      <c r="Q1750" s="92"/>
    </row>
    <row r="1751" spans="1:31" ht="23.25" customHeight="1" x14ac:dyDescent="0.15">
      <c r="A1751" s="9" t="s">
        <v>925</v>
      </c>
      <c r="B1751" s="9" t="s">
        <v>1147</v>
      </c>
      <c r="C1751" s="148" t="s">
        <v>689</v>
      </c>
      <c r="D1751" s="56" t="s">
        <v>70</v>
      </c>
      <c r="E1751" s="62" t="s">
        <v>690</v>
      </c>
      <c r="F1751" s="58" t="s">
        <v>678</v>
      </c>
      <c r="G1751" s="57">
        <v>0.2</v>
      </c>
      <c r="H1751" s="57">
        <v>0</v>
      </c>
      <c r="I1751" s="57" t="s">
        <v>2193</v>
      </c>
      <c r="J1751" s="57">
        <v>0.2</v>
      </c>
      <c r="K1751" s="57">
        <v>169804</v>
      </c>
      <c r="L1751" s="57">
        <v>33960.800000000003</v>
      </c>
      <c r="M1751" s="57">
        <v>0</v>
      </c>
      <c r="N1751" s="57" t="s">
        <v>2193</v>
      </c>
      <c r="O1751" s="57">
        <v>169804</v>
      </c>
      <c r="P1751" s="57">
        <v>33960.800000000003</v>
      </c>
      <c r="Q1751" s="60"/>
      <c r="AE1751" s="2">
        <v>33960.800000000003</v>
      </c>
    </row>
    <row r="1752" spans="1:31" ht="23.25" customHeight="1" x14ac:dyDescent="0.15">
      <c r="B1752" s="9" t="s">
        <v>1646</v>
      </c>
      <c r="C1752" s="148"/>
      <c r="D1752" s="56" t="s">
        <v>1647</v>
      </c>
      <c r="E1752" s="62"/>
      <c r="F1752" s="58"/>
      <c r="G1752" s="57"/>
      <c r="H1752" s="57"/>
      <c r="I1752" s="57">
        <v>0</v>
      </c>
      <c r="J1752" s="57"/>
      <c r="K1752" s="57"/>
      <c r="L1752" s="57">
        <v>33960</v>
      </c>
      <c r="M1752" s="57"/>
      <c r="N1752" s="57">
        <v>0</v>
      </c>
      <c r="O1752" s="57" t="s">
        <v>2193</v>
      </c>
      <c r="P1752" s="57">
        <v>33960</v>
      </c>
      <c r="Q1752" s="60"/>
      <c r="AE1752" s="2">
        <v>33960</v>
      </c>
    </row>
    <row r="1753" spans="1:31" ht="23.25" customHeight="1" x14ac:dyDescent="0.15">
      <c r="C1753" s="148"/>
      <c r="D1753" s="56"/>
      <c r="E1753" s="62"/>
      <c r="F1753" s="58"/>
      <c r="G1753" s="57"/>
      <c r="H1753" s="57"/>
      <c r="I1753" s="57"/>
      <c r="J1753" s="57"/>
      <c r="K1753" s="57"/>
      <c r="L1753" s="57"/>
      <c r="M1753" s="57"/>
      <c r="N1753" s="57"/>
      <c r="O1753" s="57"/>
      <c r="P1753" s="57"/>
      <c r="Q1753" s="60"/>
    </row>
    <row r="1754" spans="1:31" ht="23.25" customHeight="1" x14ac:dyDescent="0.15">
      <c r="A1754" s="9" t="s">
        <v>1151</v>
      </c>
      <c r="B1754" s="9" t="s">
        <v>2293</v>
      </c>
      <c r="C1754" s="148" t="s">
        <v>1152</v>
      </c>
      <c r="D1754" s="56" t="s">
        <v>1676</v>
      </c>
      <c r="E1754" s="62"/>
      <c r="F1754" s="58"/>
      <c r="G1754" s="57"/>
      <c r="H1754" s="57"/>
      <c r="I1754" s="57"/>
      <c r="J1754" s="57"/>
      <c r="K1754" s="57"/>
      <c r="L1754" s="57"/>
      <c r="M1754" s="57"/>
      <c r="N1754" s="57"/>
      <c r="O1754" s="57"/>
      <c r="P1754" s="57"/>
      <c r="Q1754" s="60"/>
    </row>
    <row r="1755" spans="1:31" ht="23.25" customHeight="1" x14ac:dyDescent="0.15">
      <c r="A1755" s="9" t="s">
        <v>925</v>
      </c>
      <c r="B1755" s="9" t="s">
        <v>1153</v>
      </c>
      <c r="C1755" s="148" t="s">
        <v>689</v>
      </c>
      <c r="D1755" s="56" t="s">
        <v>70</v>
      </c>
      <c r="E1755" s="62" t="s">
        <v>690</v>
      </c>
      <c r="F1755" s="58" t="s">
        <v>678</v>
      </c>
      <c r="G1755" s="57">
        <v>0.11</v>
      </c>
      <c r="H1755" s="57">
        <v>0</v>
      </c>
      <c r="I1755" s="57" t="s">
        <v>2193</v>
      </c>
      <c r="J1755" s="57">
        <v>0.11</v>
      </c>
      <c r="K1755" s="57">
        <v>169804</v>
      </c>
      <c r="L1755" s="57">
        <v>18678.400000000001</v>
      </c>
      <c r="M1755" s="57">
        <v>0</v>
      </c>
      <c r="N1755" s="57" t="s">
        <v>2193</v>
      </c>
      <c r="O1755" s="57">
        <v>169804</v>
      </c>
      <c r="P1755" s="57">
        <v>18678.400000000001</v>
      </c>
      <c r="Q1755" s="60"/>
      <c r="AE1755" s="2">
        <v>18678.400000000001</v>
      </c>
    </row>
    <row r="1756" spans="1:31" ht="23.25" customHeight="1" x14ac:dyDescent="0.15">
      <c r="B1756" s="9" t="s">
        <v>1646</v>
      </c>
      <c r="C1756" s="148"/>
      <c r="D1756" s="56" t="s">
        <v>1647</v>
      </c>
      <c r="E1756" s="62"/>
      <c r="F1756" s="58"/>
      <c r="G1756" s="57"/>
      <c r="H1756" s="57"/>
      <c r="I1756" s="57">
        <v>0</v>
      </c>
      <c r="J1756" s="57"/>
      <c r="K1756" s="57"/>
      <c r="L1756" s="57">
        <v>18678</v>
      </c>
      <c r="M1756" s="57"/>
      <c r="N1756" s="57">
        <v>0</v>
      </c>
      <c r="O1756" s="57" t="s">
        <v>2193</v>
      </c>
      <c r="P1756" s="57">
        <v>18678</v>
      </c>
      <c r="Q1756" s="60"/>
      <c r="AE1756" s="2">
        <v>18678</v>
      </c>
    </row>
    <row r="1757" spans="1:31" ht="23.25" customHeight="1" x14ac:dyDescent="0.15">
      <c r="C1757" s="148"/>
      <c r="D1757" s="56"/>
      <c r="E1757" s="62"/>
      <c r="F1757" s="58"/>
      <c r="G1757" s="57"/>
      <c r="H1757" s="57"/>
      <c r="I1757" s="57"/>
      <c r="J1757" s="57"/>
      <c r="K1757" s="57"/>
      <c r="L1757" s="57"/>
      <c r="M1757" s="57"/>
      <c r="N1757" s="57"/>
      <c r="O1757" s="57"/>
      <c r="P1757" s="57"/>
      <c r="Q1757" s="60"/>
    </row>
    <row r="1758" spans="1:31" ht="23.25" customHeight="1" x14ac:dyDescent="0.15">
      <c r="A1758" s="9" t="s">
        <v>1155</v>
      </c>
      <c r="B1758" s="9" t="s">
        <v>2293</v>
      </c>
      <c r="C1758" s="148" t="s">
        <v>1156</v>
      </c>
      <c r="D1758" s="56" t="s">
        <v>1679</v>
      </c>
      <c r="E1758" s="62"/>
      <c r="F1758" s="58"/>
      <c r="G1758" s="57"/>
      <c r="H1758" s="57"/>
      <c r="I1758" s="57"/>
      <c r="J1758" s="57"/>
      <c r="K1758" s="57"/>
      <c r="L1758" s="57"/>
      <c r="M1758" s="57"/>
      <c r="N1758" s="57"/>
      <c r="O1758" s="57"/>
      <c r="P1758" s="57"/>
      <c r="Q1758" s="60"/>
    </row>
    <row r="1759" spans="1:31" ht="23.25" customHeight="1" x14ac:dyDescent="0.15">
      <c r="A1759" s="9" t="s">
        <v>1145</v>
      </c>
      <c r="B1759" s="9" t="s">
        <v>1157</v>
      </c>
      <c r="C1759" s="148" t="s">
        <v>1146</v>
      </c>
      <c r="D1759" s="56" t="s">
        <v>1148</v>
      </c>
      <c r="E1759" s="62" t="s">
        <v>1149</v>
      </c>
      <c r="F1759" s="58" t="s">
        <v>1150</v>
      </c>
      <c r="G1759" s="57">
        <v>0.1</v>
      </c>
      <c r="H1759" s="57">
        <v>0</v>
      </c>
      <c r="I1759" s="57" t="s">
        <v>2193</v>
      </c>
      <c r="J1759" s="57">
        <v>0.1</v>
      </c>
      <c r="K1759" s="57">
        <v>33960</v>
      </c>
      <c r="L1759" s="57">
        <v>3396</v>
      </c>
      <c r="M1759" s="57">
        <v>0</v>
      </c>
      <c r="N1759" s="57" t="s">
        <v>2193</v>
      </c>
      <c r="O1759" s="57">
        <v>33960</v>
      </c>
      <c r="P1759" s="57">
        <v>3396</v>
      </c>
      <c r="Q1759" s="60" t="s">
        <v>1147</v>
      </c>
      <c r="R1759" s="2" t="s">
        <v>1648</v>
      </c>
    </row>
    <row r="1760" spans="1:31" ht="23.25" customHeight="1" x14ac:dyDescent="0.15">
      <c r="A1760" s="9" t="s">
        <v>914</v>
      </c>
      <c r="B1760" s="9" t="s">
        <v>1157</v>
      </c>
      <c r="C1760" s="148" t="s">
        <v>665</v>
      </c>
      <c r="D1760" s="56" t="s">
        <v>666</v>
      </c>
      <c r="E1760" s="62" t="s">
        <v>667</v>
      </c>
      <c r="F1760" s="58" t="s">
        <v>571</v>
      </c>
      <c r="G1760" s="57">
        <v>0.9</v>
      </c>
      <c r="H1760" s="57">
        <v>430</v>
      </c>
      <c r="I1760" s="57">
        <v>387</v>
      </c>
      <c r="J1760" s="57">
        <v>0.9</v>
      </c>
      <c r="K1760" s="57">
        <v>1275</v>
      </c>
      <c r="L1760" s="57">
        <v>1147.5</v>
      </c>
      <c r="M1760" s="57">
        <v>589</v>
      </c>
      <c r="N1760" s="57">
        <v>530.1</v>
      </c>
      <c r="O1760" s="57">
        <v>2294</v>
      </c>
      <c r="P1760" s="57">
        <v>2064.6</v>
      </c>
      <c r="Q1760" s="60" t="s">
        <v>2231</v>
      </c>
      <c r="R1760" s="2" t="s">
        <v>1648</v>
      </c>
    </row>
    <row r="1761" spans="1:31" ht="23.25" customHeight="1" x14ac:dyDescent="0.15">
      <c r="B1761" s="9" t="s">
        <v>1646</v>
      </c>
      <c r="C1761" s="148"/>
      <c r="D1761" s="56" t="s">
        <v>1647</v>
      </c>
      <c r="E1761" s="62"/>
      <c r="F1761" s="58"/>
      <c r="G1761" s="57"/>
      <c r="H1761" s="57"/>
      <c r="I1761" s="57">
        <v>381</v>
      </c>
      <c r="J1761" s="57"/>
      <c r="K1761" s="57"/>
      <c r="L1761" s="57">
        <v>724</v>
      </c>
      <c r="M1761" s="57"/>
      <c r="N1761" s="57">
        <v>367</v>
      </c>
      <c r="O1761" s="57" t="s">
        <v>2193</v>
      </c>
      <c r="P1761" s="57">
        <v>1472</v>
      </c>
      <c r="Q1761" s="60"/>
      <c r="S1761" s="2" t="s">
        <v>2294</v>
      </c>
      <c r="AE1761" s="2">
        <v>0</v>
      </c>
    </row>
    <row r="1762" spans="1:31" ht="23.25" customHeight="1" x14ac:dyDescent="0.15">
      <c r="C1762" s="148"/>
      <c r="D1762" s="56"/>
      <c r="E1762" s="62"/>
      <c r="F1762" s="58"/>
      <c r="G1762" s="57"/>
      <c r="H1762" s="57"/>
      <c r="I1762" s="57"/>
      <c r="J1762" s="57"/>
      <c r="K1762" s="57"/>
      <c r="L1762" s="57"/>
      <c r="M1762" s="57"/>
      <c r="N1762" s="57"/>
      <c r="O1762" s="57"/>
      <c r="P1762" s="57"/>
      <c r="Q1762" s="60"/>
    </row>
    <row r="1763" spans="1:31" ht="23.25" customHeight="1" x14ac:dyDescent="0.15">
      <c r="A1763" s="9" t="s">
        <v>1160</v>
      </c>
      <c r="B1763" s="9" t="s">
        <v>2293</v>
      </c>
      <c r="C1763" s="148" t="s">
        <v>1161</v>
      </c>
      <c r="D1763" s="56" t="s">
        <v>1682</v>
      </c>
      <c r="E1763" s="62"/>
      <c r="F1763" s="58"/>
      <c r="G1763" s="57"/>
      <c r="H1763" s="57"/>
      <c r="I1763" s="57"/>
      <c r="J1763" s="57"/>
      <c r="K1763" s="57"/>
      <c r="L1763" s="57"/>
      <c r="M1763" s="57"/>
      <c r="N1763" s="57"/>
      <c r="O1763" s="57"/>
      <c r="P1763" s="57"/>
      <c r="Q1763" s="60"/>
    </row>
    <row r="1764" spans="1:31" ht="23.25" customHeight="1" x14ac:dyDescent="0.15">
      <c r="A1764" s="9" t="s">
        <v>1151</v>
      </c>
      <c r="B1764" s="9" t="s">
        <v>1162</v>
      </c>
      <c r="C1764" s="148" t="s">
        <v>1152</v>
      </c>
      <c r="D1764" s="56" t="s">
        <v>1154</v>
      </c>
      <c r="E1764" s="62" t="s">
        <v>1149</v>
      </c>
      <c r="F1764" s="58" t="s">
        <v>1150</v>
      </c>
      <c r="G1764" s="57">
        <v>0.1</v>
      </c>
      <c r="H1764" s="57">
        <v>0</v>
      </c>
      <c r="I1764" s="57" t="s">
        <v>2193</v>
      </c>
      <c r="J1764" s="57">
        <v>0.1</v>
      </c>
      <c r="K1764" s="57">
        <v>18678</v>
      </c>
      <c r="L1764" s="57">
        <v>1867.8</v>
      </c>
      <c r="M1764" s="57">
        <v>0</v>
      </c>
      <c r="N1764" s="57" t="s">
        <v>2193</v>
      </c>
      <c r="O1764" s="57">
        <v>18678</v>
      </c>
      <c r="P1764" s="57">
        <v>1867.8</v>
      </c>
      <c r="Q1764" s="60" t="s">
        <v>1153</v>
      </c>
      <c r="R1764" s="2" t="s">
        <v>1648</v>
      </c>
    </row>
    <row r="1765" spans="1:31" ht="23.25" customHeight="1" x14ac:dyDescent="0.15">
      <c r="A1765" s="9" t="s">
        <v>916</v>
      </c>
      <c r="B1765" s="9" t="s">
        <v>1162</v>
      </c>
      <c r="C1765" s="148" t="s">
        <v>670</v>
      </c>
      <c r="D1765" s="56" t="s">
        <v>671</v>
      </c>
      <c r="E1765" s="62" t="s">
        <v>667</v>
      </c>
      <c r="F1765" s="58" t="s">
        <v>571</v>
      </c>
      <c r="G1765" s="57">
        <v>0.9</v>
      </c>
      <c r="H1765" s="57">
        <v>430</v>
      </c>
      <c r="I1765" s="57">
        <v>387</v>
      </c>
      <c r="J1765" s="57">
        <v>0.9</v>
      </c>
      <c r="K1765" s="57">
        <v>1275</v>
      </c>
      <c r="L1765" s="57">
        <v>1147.5</v>
      </c>
      <c r="M1765" s="57">
        <v>589</v>
      </c>
      <c r="N1765" s="57">
        <v>530.1</v>
      </c>
      <c r="O1765" s="57">
        <v>2294</v>
      </c>
      <c r="P1765" s="57">
        <v>2064.6</v>
      </c>
      <c r="Q1765" s="60" t="s">
        <v>2231</v>
      </c>
      <c r="R1765" s="2" t="s">
        <v>1648</v>
      </c>
    </row>
    <row r="1766" spans="1:31" ht="23.25" customHeight="1" x14ac:dyDescent="0.15">
      <c r="B1766" s="9" t="s">
        <v>1646</v>
      </c>
      <c r="C1766" s="148"/>
      <c r="D1766" s="56" t="s">
        <v>1647</v>
      </c>
      <c r="E1766" s="62"/>
      <c r="F1766" s="58"/>
      <c r="G1766" s="57"/>
      <c r="H1766" s="57"/>
      <c r="I1766" s="57">
        <v>273</v>
      </c>
      <c r="J1766" s="57"/>
      <c r="K1766" s="57"/>
      <c r="L1766" s="57">
        <v>521</v>
      </c>
      <c r="M1766" s="57"/>
      <c r="N1766" s="57">
        <v>264</v>
      </c>
      <c r="O1766" s="57" t="s">
        <v>2193</v>
      </c>
      <c r="P1766" s="57">
        <v>1058</v>
      </c>
      <c r="Q1766" s="60"/>
      <c r="S1766" s="2" t="s">
        <v>2294</v>
      </c>
      <c r="AE1766" s="2">
        <v>0</v>
      </c>
    </row>
    <row r="1767" spans="1:31" ht="23.25" customHeight="1" x14ac:dyDescent="0.15">
      <c r="C1767" s="148"/>
      <c r="D1767" s="56"/>
      <c r="E1767" s="62"/>
      <c r="F1767" s="58"/>
      <c r="G1767" s="57"/>
      <c r="H1767" s="57"/>
      <c r="I1767" s="57"/>
      <c r="J1767" s="57"/>
      <c r="K1767" s="57"/>
      <c r="L1767" s="57"/>
      <c r="M1767" s="57"/>
      <c r="N1767" s="57"/>
      <c r="O1767" s="57"/>
      <c r="P1767" s="57"/>
      <c r="Q1767" s="60"/>
    </row>
    <row r="1768" spans="1:31" ht="23.25" customHeight="1" x14ac:dyDescent="0.15">
      <c r="A1768" s="9" t="s">
        <v>2195</v>
      </c>
      <c r="B1768" s="9" t="s">
        <v>2293</v>
      </c>
      <c r="C1768" s="148" t="s">
        <v>2196</v>
      </c>
      <c r="D1768" s="56" t="s">
        <v>2499</v>
      </c>
      <c r="E1768" s="62"/>
      <c r="F1768" s="58"/>
      <c r="G1768" s="57"/>
      <c r="H1768" s="57"/>
      <c r="I1768" s="57"/>
      <c r="J1768" s="57"/>
      <c r="K1768" s="57"/>
      <c r="L1768" s="57"/>
      <c r="M1768" s="57"/>
      <c r="N1768" s="57"/>
      <c r="O1768" s="57"/>
      <c r="P1768" s="57"/>
      <c r="Q1768" s="60"/>
    </row>
    <row r="1769" spans="1:31" ht="23.25" customHeight="1" x14ac:dyDescent="0.15">
      <c r="A1769" s="9" t="s">
        <v>805</v>
      </c>
      <c r="B1769" s="9" t="s">
        <v>1166</v>
      </c>
      <c r="C1769" s="148" t="s">
        <v>391</v>
      </c>
      <c r="D1769" s="56" t="s">
        <v>387</v>
      </c>
      <c r="E1769" s="62" t="s">
        <v>392</v>
      </c>
      <c r="F1769" s="58" t="s">
        <v>132</v>
      </c>
      <c r="G1769" s="57">
        <v>2</v>
      </c>
      <c r="H1769" s="57">
        <v>1045</v>
      </c>
      <c r="I1769" s="57">
        <v>2090</v>
      </c>
      <c r="J1769" s="57">
        <v>2</v>
      </c>
      <c r="K1769" s="57">
        <v>0</v>
      </c>
      <c r="L1769" s="57" t="s">
        <v>2193</v>
      </c>
      <c r="M1769" s="57">
        <v>0</v>
      </c>
      <c r="N1769" s="57" t="s">
        <v>2193</v>
      </c>
      <c r="O1769" s="57">
        <v>1045</v>
      </c>
      <c r="P1769" s="57">
        <v>2090</v>
      </c>
      <c r="Q1769" s="60"/>
      <c r="AC1769" s="2">
        <v>2090</v>
      </c>
    </row>
    <row r="1770" spans="1:31" ht="23.25" customHeight="1" x14ac:dyDescent="0.15">
      <c r="A1770" s="9" t="s">
        <v>838</v>
      </c>
      <c r="B1770" s="9" t="s">
        <v>1166</v>
      </c>
      <c r="C1770" s="148" t="s">
        <v>484</v>
      </c>
      <c r="D1770" s="56" t="s">
        <v>485</v>
      </c>
      <c r="E1770" s="62" t="s">
        <v>486</v>
      </c>
      <c r="F1770" s="58" t="s">
        <v>181</v>
      </c>
      <c r="G1770" s="57">
        <v>1</v>
      </c>
      <c r="H1770" s="57">
        <v>3318</v>
      </c>
      <c r="I1770" s="57">
        <v>3318</v>
      </c>
      <c r="J1770" s="57">
        <v>1</v>
      </c>
      <c r="K1770" s="57">
        <v>0</v>
      </c>
      <c r="L1770" s="57" t="s">
        <v>2193</v>
      </c>
      <c r="M1770" s="57">
        <v>0</v>
      </c>
      <c r="N1770" s="57" t="s">
        <v>2193</v>
      </c>
      <c r="O1770" s="57">
        <v>3318</v>
      </c>
      <c r="P1770" s="57">
        <v>3318</v>
      </c>
      <c r="Q1770" s="60"/>
    </row>
    <row r="1771" spans="1:31" ht="23.25" customHeight="1" x14ac:dyDescent="0.15">
      <c r="A1771" s="9" t="s">
        <v>2215</v>
      </c>
      <c r="B1771" s="9" t="s">
        <v>1166</v>
      </c>
      <c r="C1771" s="148" t="s">
        <v>2216</v>
      </c>
      <c r="D1771" s="56" t="s">
        <v>2217</v>
      </c>
      <c r="E1771" s="62" t="s">
        <v>2218</v>
      </c>
      <c r="F1771" s="58" t="s">
        <v>181</v>
      </c>
      <c r="G1771" s="57">
        <v>1</v>
      </c>
      <c r="H1771" s="57">
        <v>3248</v>
      </c>
      <c r="I1771" s="57">
        <v>3248</v>
      </c>
      <c r="J1771" s="57">
        <v>1</v>
      </c>
      <c r="K1771" s="57">
        <v>0</v>
      </c>
      <c r="L1771" s="57" t="s">
        <v>2193</v>
      </c>
      <c r="M1771" s="57">
        <v>0</v>
      </c>
      <c r="N1771" s="57" t="s">
        <v>2193</v>
      </c>
      <c r="O1771" s="57">
        <v>3248</v>
      </c>
      <c r="P1771" s="57">
        <v>3248</v>
      </c>
      <c r="Q1771" s="60"/>
    </row>
    <row r="1772" spans="1:31" ht="23.25" customHeight="1" x14ac:dyDescent="0.15">
      <c r="A1772" s="9" t="s">
        <v>2219</v>
      </c>
      <c r="B1772" s="9" t="s">
        <v>1166</v>
      </c>
      <c r="C1772" s="148" t="s">
        <v>2220</v>
      </c>
      <c r="D1772" s="56" t="s">
        <v>2221</v>
      </c>
      <c r="E1772" s="62" t="s">
        <v>2222</v>
      </c>
      <c r="F1772" s="58" t="s">
        <v>275</v>
      </c>
      <c r="G1772" s="57">
        <v>1</v>
      </c>
      <c r="H1772" s="57">
        <v>70000</v>
      </c>
      <c r="I1772" s="57">
        <v>70000</v>
      </c>
      <c r="J1772" s="57">
        <v>1</v>
      </c>
      <c r="K1772" s="57">
        <v>0</v>
      </c>
      <c r="L1772" s="57" t="s">
        <v>2193</v>
      </c>
      <c r="M1772" s="57">
        <v>0</v>
      </c>
      <c r="N1772" s="57" t="s">
        <v>2193</v>
      </c>
      <c r="O1772" s="57">
        <v>70000</v>
      </c>
      <c r="P1772" s="57">
        <v>70000</v>
      </c>
      <c r="Q1772" s="60"/>
    </row>
    <row r="1773" spans="1:31" ht="23.25" customHeight="1" x14ac:dyDescent="0.15">
      <c r="A1773" s="9" t="s">
        <v>2223</v>
      </c>
      <c r="B1773" s="9" t="s">
        <v>1166</v>
      </c>
      <c r="C1773" s="148" t="s">
        <v>2224</v>
      </c>
      <c r="D1773" s="56" t="s">
        <v>2225</v>
      </c>
      <c r="E1773" s="62" t="s">
        <v>2226</v>
      </c>
      <c r="F1773" s="58" t="s">
        <v>181</v>
      </c>
      <c r="G1773" s="57">
        <v>4</v>
      </c>
      <c r="H1773" s="57">
        <v>6100</v>
      </c>
      <c r="I1773" s="57">
        <v>24400</v>
      </c>
      <c r="J1773" s="57">
        <v>4</v>
      </c>
      <c r="K1773" s="57">
        <v>0</v>
      </c>
      <c r="L1773" s="57" t="s">
        <v>2193</v>
      </c>
      <c r="M1773" s="57">
        <v>0</v>
      </c>
      <c r="N1773" s="57" t="s">
        <v>2193</v>
      </c>
      <c r="O1773" s="57">
        <v>6100</v>
      </c>
      <c r="P1773" s="57">
        <v>24400</v>
      </c>
      <c r="Q1773" s="60"/>
    </row>
    <row r="1774" spans="1:31" ht="23.25" customHeight="1" x14ac:dyDescent="0.15">
      <c r="A1774" s="9" t="s">
        <v>2227</v>
      </c>
      <c r="B1774" s="9" t="s">
        <v>1166</v>
      </c>
      <c r="C1774" s="148" t="s">
        <v>2228</v>
      </c>
      <c r="D1774" s="56" t="s">
        <v>2229</v>
      </c>
      <c r="E1774" s="62" t="s">
        <v>2230</v>
      </c>
      <c r="F1774" s="58" t="s">
        <v>675</v>
      </c>
      <c r="G1774" s="57">
        <v>0.43</v>
      </c>
      <c r="H1774" s="57">
        <v>7886</v>
      </c>
      <c r="I1774" s="57">
        <v>3390.9</v>
      </c>
      <c r="J1774" s="57">
        <v>0.43</v>
      </c>
      <c r="K1774" s="57">
        <v>55610</v>
      </c>
      <c r="L1774" s="57">
        <v>23912.3</v>
      </c>
      <c r="M1774" s="57">
        <v>13041</v>
      </c>
      <c r="N1774" s="57">
        <v>5607.6</v>
      </c>
      <c r="O1774" s="57">
        <v>76537</v>
      </c>
      <c r="P1774" s="57">
        <v>32910.800000000003</v>
      </c>
      <c r="Q1774" s="60" t="s">
        <v>2231</v>
      </c>
      <c r="R1774" s="2" t="s">
        <v>1648</v>
      </c>
    </row>
    <row r="1775" spans="1:31" ht="23.25" customHeight="1" x14ac:dyDescent="0.15">
      <c r="A1775" s="9" t="s">
        <v>1658</v>
      </c>
      <c r="B1775" s="9" t="s">
        <v>1166</v>
      </c>
      <c r="C1775" s="148" t="s">
        <v>1659</v>
      </c>
      <c r="D1775" s="56" t="s">
        <v>1660</v>
      </c>
      <c r="E1775" s="62" t="s">
        <v>1661</v>
      </c>
      <c r="F1775" s="58" t="s">
        <v>616</v>
      </c>
      <c r="G1775" s="57">
        <v>1</v>
      </c>
      <c r="H1775" s="57">
        <v>41.80000000000291</v>
      </c>
      <c r="I1775" s="57">
        <v>41.80000000000291</v>
      </c>
      <c r="J1775" s="57">
        <v>1</v>
      </c>
      <c r="K1775" s="57"/>
      <c r="L1775" s="57" t="s">
        <v>2193</v>
      </c>
      <c r="M1775" s="57"/>
      <c r="N1775" s="57" t="s">
        <v>2193</v>
      </c>
      <c r="O1775" s="57">
        <v>41.80000000000291</v>
      </c>
      <c r="P1775" s="57">
        <v>41.80000000000291</v>
      </c>
      <c r="Q1775" s="60"/>
      <c r="AC1775" s="2">
        <v>41.8</v>
      </c>
      <c r="AD1775" s="2">
        <v>112053</v>
      </c>
    </row>
    <row r="1776" spans="1:31" ht="23.25" customHeight="1" x14ac:dyDescent="0.15">
      <c r="A1776" s="9" t="s">
        <v>919</v>
      </c>
      <c r="B1776" s="9" t="s">
        <v>1166</v>
      </c>
      <c r="C1776" s="148" t="s">
        <v>676</v>
      </c>
      <c r="D1776" s="56" t="s">
        <v>70</v>
      </c>
      <c r="E1776" s="62" t="s">
        <v>677</v>
      </c>
      <c r="F1776" s="58" t="s">
        <v>678</v>
      </c>
      <c r="G1776" s="57">
        <v>1.1279999999999999</v>
      </c>
      <c r="H1776" s="57">
        <v>0</v>
      </c>
      <c r="I1776" s="57" t="s">
        <v>2193</v>
      </c>
      <c r="J1776" s="57">
        <v>1.1279999999999999</v>
      </c>
      <c r="K1776" s="57">
        <v>268915</v>
      </c>
      <c r="L1776" s="57">
        <v>303336.09999999998</v>
      </c>
      <c r="M1776" s="57">
        <v>0</v>
      </c>
      <c r="N1776" s="57" t="s">
        <v>2193</v>
      </c>
      <c r="O1776" s="57">
        <v>268915</v>
      </c>
      <c r="P1776" s="57">
        <v>303336.09999999998</v>
      </c>
      <c r="Q1776" s="60"/>
      <c r="AE1776" s="2">
        <v>303336.09999999998</v>
      </c>
    </row>
    <row r="1777" spans="1:31" ht="23.25" customHeight="1" x14ac:dyDescent="0.15">
      <c r="A1777" s="9" t="s">
        <v>925</v>
      </c>
      <c r="B1777" s="9" t="s">
        <v>1166</v>
      </c>
      <c r="C1777" s="148" t="s">
        <v>689</v>
      </c>
      <c r="D1777" s="56" t="s">
        <v>70</v>
      </c>
      <c r="E1777" s="62" t="s">
        <v>690</v>
      </c>
      <c r="F1777" s="58" t="s">
        <v>678</v>
      </c>
      <c r="G1777" s="57">
        <v>0.27</v>
      </c>
      <c r="H1777" s="57">
        <v>0</v>
      </c>
      <c r="I1777" s="57" t="s">
        <v>2193</v>
      </c>
      <c r="J1777" s="57">
        <v>0.27</v>
      </c>
      <c r="K1777" s="57">
        <v>169804</v>
      </c>
      <c r="L1777" s="57">
        <v>45847</v>
      </c>
      <c r="M1777" s="57">
        <v>0</v>
      </c>
      <c r="N1777" s="57" t="s">
        <v>2193</v>
      </c>
      <c r="O1777" s="57">
        <v>169804</v>
      </c>
      <c r="P1777" s="57">
        <v>45847</v>
      </c>
      <c r="Q1777" s="60"/>
      <c r="AE1777" s="2">
        <v>45847</v>
      </c>
    </row>
    <row r="1778" spans="1:31" ht="23.25" customHeight="1" x14ac:dyDescent="0.15">
      <c r="A1778" s="9" t="s">
        <v>1649</v>
      </c>
      <c r="B1778" s="9" t="s">
        <v>1166</v>
      </c>
      <c r="C1778" s="148" t="s">
        <v>1650</v>
      </c>
      <c r="D1778" s="56" t="s">
        <v>1651</v>
      </c>
      <c r="E1778" s="62" t="s">
        <v>1652</v>
      </c>
      <c r="F1778" s="58" t="s">
        <v>616</v>
      </c>
      <c r="G1778" s="57">
        <v>1</v>
      </c>
      <c r="H1778" s="57">
        <v>10475.400000000023</v>
      </c>
      <c r="I1778" s="57">
        <v>10475.400000000023</v>
      </c>
      <c r="J1778" s="57">
        <v>1</v>
      </c>
      <c r="K1778" s="57"/>
      <c r="L1778" s="57" t="s">
        <v>2193</v>
      </c>
      <c r="M1778" s="57"/>
      <c r="N1778" s="57" t="s">
        <v>2193</v>
      </c>
      <c r="O1778" s="57">
        <v>10475.400000000023</v>
      </c>
      <c r="P1778" s="57">
        <v>10475.400000000023</v>
      </c>
      <c r="Q1778" s="60"/>
    </row>
    <row r="1779" spans="1:31" ht="23.25" customHeight="1" x14ac:dyDescent="0.15">
      <c r="B1779" s="9" t="s">
        <v>1646</v>
      </c>
      <c r="C1779" s="148"/>
      <c r="D1779" s="56" t="s">
        <v>1647</v>
      </c>
      <c r="E1779" s="62"/>
      <c r="F1779" s="58"/>
      <c r="G1779" s="57"/>
      <c r="H1779" s="57"/>
      <c r="I1779" s="57">
        <v>116964</v>
      </c>
      <c r="J1779" s="57"/>
      <c r="K1779" s="57"/>
      <c r="L1779" s="57">
        <v>373095</v>
      </c>
      <c r="M1779" s="57"/>
      <c r="N1779" s="57">
        <v>5607</v>
      </c>
      <c r="O1779" s="57" t="s">
        <v>2193</v>
      </c>
      <c r="P1779" s="57">
        <v>495666</v>
      </c>
      <c r="Q1779" s="60"/>
      <c r="AC1779" s="2">
        <v>10475.4</v>
      </c>
      <c r="AD1779" s="2">
        <v>373095</v>
      </c>
      <c r="AE1779" s="2">
        <v>349183</v>
      </c>
    </row>
    <row r="1780" spans="1:31" ht="23.25" customHeight="1" x14ac:dyDescent="0.15">
      <c r="C1780" s="148"/>
      <c r="D1780" s="56"/>
      <c r="E1780" s="62"/>
      <c r="F1780" s="58"/>
      <c r="G1780" s="57"/>
      <c r="H1780" s="57"/>
      <c r="I1780" s="57"/>
      <c r="J1780" s="57"/>
      <c r="K1780" s="57"/>
      <c r="L1780" s="57"/>
      <c r="M1780" s="57"/>
      <c r="N1780" s="57"/>
      <c r="O1780" s="57"/>
      <c r="P1780" s="57"/>
      <c r="Q1780" s="60"/>
    </row>
    <row r="1781" spans="1:31" ht="23.25" customHeight="1" x14ac:dyDescent="0.15">
      <c r="A1781" s="9" t="s">
        <v>2199</v>
      </c>
      <c r="B1781" s="9" t="s">
        <v>2293</v>
      </c>
      <c r="C1781" s="148" t="s">
        <v>2200</v>
      </c>
      <c r="D1781" s="56" t="s">
        <v>2500</v>
      </c>
      <c r="E1781" s="62"/>
      <c r="F1781" s="58"/>
      <c r="G1781" s="57"/>
      <c r="H1781" s="57"/>
      <c r="I1781" s="57"/>
      <c r="J1781" s="57"/>
      <c r="K1781" s="57"/>
      <c r="L1781" s="57"/>
      <c r="M1781" s="57"/>
      <c r="N1781" s="57"/>
      <c r="O1781" s="57"/>
      <c r="P1781" s="57"/>
      <c r="Q1781" s="60"/>
    </row>
    <row r="1782" spans="1:31" ht="23.25" customHeight="1" x14ac:dyDescent="0.15">
      <c r="A1782" s="9" t="s">
        <v>917</v>
      </c>
      <c r="B1782" s="9" t="s">
        <v>1171</v>
      </c>
      <c r="C1782" s="148" t="s">
        <v>672</v>
      </c>
      <c r="D1782" s="56" t="s">
        <v>673</v>
      </c>
      <c r="E1782" s="62" t="s">
        <v>674</v>
      </c>
      <c r="F1782" s="58" t="s">
        <v>675</v>
      </c>
      <c r="G1782" s="57">
        <v>0.55000000000000004</v>
      </c>
      <c r="H1782" s="57">
        <v>16112</v>
      </c>
      <c r="I1782" s="57">
        <v>8861.6</v>
      </c>
      <c r="J1782" s="57">
        <v>0.55000000000000004</v>
      </c>
      <c r="K1782" s="57">
        <v>47155</v>
      </c>
      <c r="L1782" s="57">
        <v>25935.200000000001</v>
      </c>
      <c r="M1782" s="57">
        <v>21743</v>
      </c>
      <c r="N1782" s="57">
        <v>11958.6</v>
      </c>
      <c r="O1782" s="57">
        <v>85010</v>
      </c>
      <c r="P1782" s="57">
        <v>46755.4</v>
      </c>
      <c r="Q1782" s="60" t="s">
        <v>915</v>
      </c>
      <c r="R1782" s="2" t="s">
        <v>1648</v>
      </c>
    </row>
    <row r="1783" spans="1:31" ht="23.25" customHeight="1" x14ac:dyDescent="0.15">
      <c r="A1783" s="9" t="s">
        <v>919</v>
      </c>
      <c r="B1783" s="9" t="s">
        <v>1171</v>
      </c>
      <c r="C1783" s="148" t="s">
        <v>676</v>
      </c>
      <c r="D1783" s="56" t="s">
        <v>70</v>
      </c>
      <c r="E1783" s="62" t="s">
        <v>677</v>
      </c>
      <c r="F1783" s="58" t="s">
        <v>678</v>
      </c>
      <c r="G1783" s="57">
        <v>0.31</v>
      </c>
      <c r="H1783" s="57">
        <v>0</v>
      </c>
      <c r="I1783" s="57" t="s">
        <v>2193</v>
      </c>
      <c r="J1783" s="57">
        <v>0.31</v>
      </c>
      <c r="K1783" s="57">
        <v>268915</v>
      </c>
      <c r="L1783" s="57">
        <v>83363.600000000006</v>
      </c>
      <c r="M1783" s="57">
        <v>0</v>
      </c>
      <c r="N1783" s="57" t="s">
        <v>2193</v>
      </c>
      <c r="O1783" s="57">
        <v>268915</v>
      </c>
      <c r="P1783" s="57">
        <v>83363.600000000006</v>
      </c>
      <c r="Q1783" s="60"/>
      <c r="AE1783" s="2">
        <v>83363.600000000006</v>
      </c>
    </row>
    <row r="1784" spans="1:31" ht="23.25" customHeight="1" x14ac:dyDescent="0.15">
      <c r="A1784" s="9" t="s">
        <v>1649</v>
      </c>
      <c r="B1784" s="9" t="s">
        <v>1171</v>
      </c>
      <c r="C1784" s="148" t="s">
        <v>1650</v>
      </c>
      <c r="D1784" s="56" t="s">
        <v>1651</v>
      </c>
      <c r="E1784" s="62" t="s">
        <v>1652</v>
      </c>
      <c r="F1784" s="58" t="s">
        <v>616</v>
      </c>
      <c r="G1784" s="57">
        <v>1</v>
      </c>
      <c r="H1784" s="57">
        <v>2500.8000000000029</v>
      </c>
      <c r="I1784" s="57">
        <v>2500.8000000000029</v>
      </c>
      <c r="J1784" s="57">
        <v>1</v>
      </c>
      <c r="K1784" s="57"/>
      <c r="L1784" s="57" t="s">
        <v>2193</v>
      </c>
      <c r="M1784" s="57"/>
      <c r="N1784" s="57" t="s">
        <v>2193</v>
      </c>
      <c r="O1784" s="57">
        <v>2500.8000000000029</v>
      </c>
      <c r="P1784" s="57">
        <v>2500.8000000000029</v>
      </c>
      <c r="Q1784" s="60"/>
    </row>
    <row r="1785" spans="1:31" ht="23.25" customHeight="1" x14ac:dyDescent="0.15">
      <c r="B1785" s="9" t="s">
        <v>1646</v>
      </c>
      <c r="C1785" s="148"/>
      <c r="D1785" s="56" t="s">
        <v>1647</v>
      </c>
      <c r="E1785" s="62"/>
      <c r="F1785" s="58"/>
      <c r="G1785" s="57"/>
      <c r="H1785" s="57"/>
      <c r="I1785" s="57">
        <v>11362</v>
      </c>
      <c r="J1785" s="57"/>
      <c r="K1785" s="57"/>
      <c r="L1785" s="57">
        <v>109298</v>
      </c>
      <c r="M1785" s="57"/>
      <c r="N1785" s="57">
        <v>11958</v>
      </c>
      <c r="O1785" s="57" t="s">
        <v>2193</v>
      </c>
      <c r="P1785" s="57">
        <v>132618</v>
      </c>
      <c r="Q1785" s="60"/>
      <c r="AC1785" s="2">
        <v>2500.8000000000002</v>
      </c>
      <c r="AD1785" s="2">
        <v>109298</v>
      </c>
      <c r="AE1785" s="2">
        <v>83363</v>
      </c>
    </row>
    <row r="1786" spans="1:31" ht="23.25" customHeight="1" x14ac:dyDescent="0.15">
      <c r="C1786" s="148"/>
      <c r="D1786" s="56"/>
      <c r="E1786" s="62"/>
      <c r="F1786" s="58"/>
      <c r="G1786" s="57"/>
      <c r="H1786" s="57"/>
      <c r="I1786" s="57"/>
      <c r="J1786" s="57"/>
      <c r="K1786" s="57"/>
      <c r="L1786" s="57"/>
      <c r="M1786" s="57"/>
      <c r="N1786" s="57"/>
      <c r="O1786" s="57"/>
      <c r="P1786" s="57"/>
      <c r="Q1786" s="60"/>
    </row>
    <row r="1787" spans="1:31" ht="23.25" customHeight="1" x14ac:dyDescent="0.15">
      <c r="A1787" s="9" t="s">
        <v>2490</v>
      </c>
      <c r="B1787" s="9" t="s">
        <v>2293</v>
      </c>
      <c r="C1787" s="148" t="s">
        <v>1198</v>
      </c>
      <c r="D1787" s="56" t="s">
        <v>2501</v>
      </c>
      <c r="E1787" s="62"/>
      <c r="F1787" s="58"/>
      <c r="G1787" s="57"/>
      <c r="H1787" s="57"/>
      <c r="I1787" s="57"/>
      <c r="J1787" s="57"/>
      <c r="K1787" s="57"/>
      <c r="L1787" s="57"/>
      <c r="M1787" s="57"/>
      <c r="N1787" s="57"/>
      <c r="O1787" s="57"/>
      <c r="P1787" s="57"/>
      <c r="Q1787" s="60"/>
    </row>
    <row r="1788" spans="1:31" ht="23.25" customHeight="1" x14ac:dyDescent="0.15">
      <c r="A1788" s="9" t="s">
        <v>2502</v>
      </c>
      <c r="B1788" s="9" t="s">
        <v>1176</v>
      </c>
      <c r="C1788" s="148" t="s">
        <v>2503</v>
      </c>
      <c r="D1788" s="56" t="s">
        <v>527</v>
      </c>
      <c r="E1788" s="62" t="s">
        <v>2504</v>
      </c>
      <c r="F1788" s="58" t="s">
        <v>539</v>
      </c>
      <c r="G1788" s="57">
        <v>2</v>
      </c>
      <c r="H1788" s="57">
        <v>79715</v>
      </c>
      <c r="I1788" s="57">
        <v>159430</v>
      </c>
      <c r="J1788" s="57">
        <v>2</v>
      </c>
      <c r="K1788" s="57">
        <v>0</v>
      </c>
      <c r="L1788" s="57" t="s">
        <v>2193</v>
      </c>
      <c r="M1788" s="57">
        <v>0</v>
      </c>
      <c r="N1788" s="57" t="s">
        <v>2193</v>
      </c>
      <c r="O1788" s="57">
        <v>79715</v>
      </c>
      <c r="P1788" s="57">
        <v>159430</v>
      </c>
      <c r="Q1788" s="60"/>
    </row>
    <row r="1789" spans="1:31" ht="23.25" customHeight="1" x14ac:dyDescent="0.15">
      <c r="A1789" s="9" t="s">
        <v>2505</v>
      </c>
      <c r="B1789" s="9" t="s">
        <v>1176</v>
      </c>
      <c r="C1789" s="148" t="s">
        <v>2506</v>
      </c>
      <c r="D1789" s="56" t="s">
        <v>527</v>
      </c>
      <c r="E1789" s="62" t="s">
        <v>2507</v>
      </c>
      <c r="F1789" s="58" t="s">
        <v>275</v>
      </c>
      <c r="G1789" s="57">
        <v>3</v>
      </c>
      <c r="H1789" s="57">
        <v>39586</v>
      </c>
      <c r="I1789" s="57">
        <v>118758</v>
      </c>
      <c r="J1789" s="57">
        <v>3</v>
      </c>
      <c r="K1789" s="57">
        <v>0</v>
      </c>
      <c r="L1789" s="57" t="s">
        <v>2193</v>
      </c>
      <c r="M1789" s="57">
        <v>0</v>
      </c>
      <c r="N1789" s="57" t="s">
        <v>2193</v>
      </c>
      <c r="O1789" s="57">
        <v>39586</v>
      </c>
      <c r="P1789" s="57">
        <v>118758</v>
      </c>
      <c r="Q1789" s="60"/>
    </row>
    <row r="1790" spans="1:31" ht="23.25" customHeight="1" x14ac:dyDescent="0.15">
      <c r="A1790" s="9" t="s">
        <v>2395</v>
      </c>
      <c r="B1790" s="9" t="s">
        <v>1176</v>
      </c>
      <c r="C1790" s="148" t="s">
        <v>2396</v>
      </c>
      <c r="D1790" s="56" t="s">
        <v>2272</v>
      </c>
      <c r="E1790" s="62" t="s">
        <v>2273</v>
      </c>
      <c r="F1790" s="58" t="s">
        <v>275</v>
      </c>
      <c r="G1790" s="57">
        <v>5</v>
      </c>
      <c r="H1790" s="57">
        <v>6900</v>
      </c>
      <c r="I1790" s="57">
        <v>34500</v>
      </c>
      <c r="J1790" s="57">
        <v>5</v>
      </c>
      <c r="K1790" s="57">
        <v>0</v>
      </c>
      <c r="L1790" s="57" t="s">
        <v>2193</v>
      </c>
      <c r="M1790" s="57">
        <v>0</v>
      </c>
      <c r="N1790" s="57" t="s">
        <v>2193</v>
      </c>
      <c r="O1790" s="57">
        <v>6900</v>
      </c>
      <c r="P1790" s="57">
        <v>34500</v>
      </c>
      <c r="Q1790" s="60"/>
    </row>
    <row r="1791" spans="1:31" ht="23.25" customHeight="1" x14ac:dyDescent="0.15">
      <c r="A1791" s="9" t="s">
        <v>920</v>
      </c>
      <c r="B1791" s="9" t="s">
        <v>1176</v>
      </c>
      <c r="C1791" s="148" t="s">
        <v>679</v>
      </c>
      <c r="D1791" s="56" t="s">
        <v>70</v>
      </c>
      <c r="E1791" s="62" t="s">
        <v>680</v>
      </c>
      <c r="F1791" s="58" t="s">
        <v>678</v>
      </c>
      <c r="G1791" s="57">
        <v>0.28999999999999998</v>
      </c>
      <c r="H1791" s="57">
        <v>0</v>
      </c>
      <c r="I1791" s="57" t="s">
        <v>2193</v>
      </c>
      <c r="J1791" s="57">
        <v>0.28999999999999998</v>
      </c>
      <c r="K1791" s="57">
        <v>300337</v>
      </c>
      <c r="L1791" s="57">
        <v>87097.7</v>
      </c>
      <c r="M1791" s="57">
        <v>0</v>
      </c>
      <c r="N1791" s="57" t="s">
        <v>2193</v>
      </c>
      <c r="O1791" s="57">
        <v>300337</v>
      </c>
      <c r="P1791" s="57">
        <v>87097.7</v>
      </c>
      <c r="Q1791" s="60"/>
      <c r="AE1791" s="2">
        <v>87097.7</v>
      </c>
    </row>
    <row r="1792" spans="1:31" ht="23.25" customHeight="1" x14ac:dyDescent="0.15">
      <c r="A1792" s="9" t="s">
        <v>925</v>
      </c>
      <c r="B1792" s="9" t="s">
        <v>1176</v>
      </c>
      <c r="C1792" s="148" t="s">
        <v>689</v>
      </c>
      <c r="D1792" s="56" t="s">
        <v>70</v>
      </c>
      <c r="E1792" s="62" t="s">
        <v>690</v>
      </c>
      <c r="F1792" s="58" t="s">
        <v>678</v>
      </c>
      <c r="G1792" s="57">
        <v>0.14499999999999999</v>
      </c>
      <c r="H1792" s="57">
        <v>0</v>
      </c>
      <c r="I1792" s="57" t="s">
        <v>2193</v>
      </c>
      <c r="J1792" s="57">
        <v>0.14499999999999999</v>
      </c>
      <c r="K1792" s="57">
        <v>169804</v>
      </c>
      <c r="L1792" s="57">
        <v>24621.5</v>
      </c>
      <c r="M1792" s="57">
        <v>0</v>
      </c>
      <c r="N1792" s="57" t="s">
        <v>2193</v>
      </c>
      <c r="O1792" s="57">
        <v>169804</v>
      </c>
      <c r="P1792" s="57">
        <v>24621.5</v>
      </c>
      <c r="Q1792" s="60"/>
      <c r="AE1792" s="2">
        <v>24621.5</v>
      </c>
    </row>
    <row r="1793" spans="1:31" ht="23.25" customHeight="1" x14ac:dyDescent="0.15">
      <c r="A1793" s="9" t="s">
        <v>1649</v>
      </c>
      <c r="B1793" s="9" t="s">
        <v>1176</v>
      </c>
      <c r="C1793" s="148" t="s">
        <v>1650</v>
      </c>
      <c r="D1793" s="56" t="s">
        <v>1651</v>
      </c>
      <c r="E1793" s="62" t="s">
        <v>1652</v>
      </c>
      <c r="F1793" s="58" t="s">
        <v>616</v>
      </c>
      <c r="G1793" s="57">
        <v>1</v>
      </c>
      <c r="H1793" s="57">
        <v>3351.5</v>
      </c>
      <c r="I1793" s="57">
        <v>3351.5</v>
      </c>
      <c r="J1793" s="57">
        <v>1</v>
      </c>
      <c r="K1793" s="57"/>
      <c r="L1793" s="57" t="s">
        <v>2193</v>
      </c>
      <c r="M1793" s="57"/>
      <c r="N1793" s="57" t="s">
        <v>2193</v>
      </c>
      <c r="O1793" s="57">
        <v>3351.5</v>
      </c>
      <c r="P1793" s="57">
        <v>3351.5</v>
      </c>
      <c r="Q1793" s="60"/>
    </row>
    <row r="1794" spans="1:31" ht="23.25" customHeight="1" x14ac:dyDescent="0.15">
      <c r="B1794" s="9" t="s">
        <v>1646</v>
      </c>
      <c r="C1794" s="148"/>
      <c r="D1794" s="56" t="s">
        <v>1647</v>
      </c>
      <c r="E1794" s="62"/>
      <c r="F1794" s="58"/>
      <c r="G1794" s="57"/>
      <c r="H1794" s="57"/>
      <c r="I1794" s="57">
        <v>316039</v>
      </c>
      <c r="J1794" s="57"/>
      <c r="K1794" s="57"/>
      <c r="L1794" s="57">
        <v>111719</v>
      </c>
      <c r="M1794" s="57"/>
      <c r="N1794" s="57">
        <v>0</v>
      </c>
      <c r="O1794" s="57" t="s">
        <v>2193</v>
      </c>
      <c r="P1794" s="57">
        <v>427758</v>
      </c>
      <c r="Q1794" s="60"/>
      <c r="AC1794" s="2">
        <v>3351.5</v>
      </c>
      <c r="AD1794" s="2">
        <v>111719</v>
      </c>
      <c r="AE1794" s="2">
        <v>111719</v>
      </c>
    </row>
    <row r="1795" spans="1:31" ht="23.25" customHeight="1" x14ac:dyDescent="0.15">
      <c r="C1795" s="148"/>
      <c r="D1795" s="56"/>
      <c r="E1795" s="62"/>
      <c r="F1795" s="58"/>
      <c r="G1795" s="57"/>
      <c r="H1795" s="57"/>
      <c r="I1795" s="57"/>
      <c r="J1795" s="57"/>
      <c r="K1795" s="57"/>
      <c r="L1795" s="57"/>
      <c r="M1795" s="57"/>
      <c r="N1795" s="57"/>
      <c r="O1795" s="57"/>
      <c r="P1795" s="57"/>
      <c r="Q1795" s="60"/>
    </row>
    <row r="1796" spans="1:31" ht="23.25" customHeight="1" x14ac:dyDescent="0.15">
      <c r="A1796" s="9" t="s">
        <v>1244</v>
      </c>
      <c r="B1796" s="9" t="s">
        <v>2293</v>
      </c>
      <c r="C1796" s="148" t="s">
        <v>1245</v>
      </c>
      <c r="D1796" s="56" t="s">
        <v>2508</v>
      </c>
      <c r="E1796" s="62"/>
      <c r="F1796" s="58"/>
      <c r="G1796" s="57"/>
      <c r="H1796" s="57"/>
      <c r="I1796" s="57"/>
      <c r="J1796" s="57"/>
      <c r="K1796" s="57"/>
      <c r="L1796" s="57"/>
      <c r="M1796" s="57"/>
      <c r="N1796" s="57"/>
      <c r="O1796" s="57"/>
      <c r="P1796" s="57"/>
      <c r="Q1796" s="60"/>
    </row>
    <row r="1797" spans="1:31" ht="23.25" customHeight="1" x14ac:dyDescent="0.15">
      <c r="A1797" s="9" t="s">
        <v>2335</v>
      </c>
      <c r="B1797" s="9" t="s">
        <v>1182</v>
      </c>
      <c r="C1797" s="148" t="s">
        <v>2336</v>
      </c>
      <c r="D1797" s="56" t="s">
        <v>175</v>
      </c>
      <c r="E1797" s="62" t="s">
        <v>2337</v>
      </c>
      <c r="F1797" s="58" t="s">
        <v>132</v>
      </c>
      <c r="G1797" s="57">
        <v>1</v>
      </c>
      <c r="H1797" s="57">
        <v>343</v>
      </c>
      <c r="I1797" s="57">
        <v>343</v>
      </c>
      <c r="J1797" s="57">
        <v>1</v>
      </c>
      <c r="K1797" s="57">
        <v>0</v>
      </c>
      <c r="L1797" s="57" t="s">
        <v>2193</v>
      </c>
      <c r="M1797" s="57">
        <v>0</v>
      </c>
      <c r="N1797" s="57" t="s">
        <v>2193</v>
      </c>
      <c r="O1797" s="57">
        <v>343</v>
      </c>
      <c r="P1797" s="57">
        <v>343</v>
      </c>
      <c r="Q1797" s="60"/>
      <c r="R1797" s="2" t="s">
        <v>1667</v>
      </c>
      <c r="AB1797" s="2">
        <v>343</v>
      </c>
      <c r="AC1797" s="2">
        <v>343</v>
      </c>
    </row>
    <row r="1798" spans="1:31" ht="23.25" customHeight="1" x14ac:dyDescent="0.15">
      <c r="A1798" s="9" t="s">
        <v>2335</v>
      </c>
      <c r="B1798" s="9" t="s">
        <v>1182</v>
      </c>
      <c r="C1798" s="148" t="s">
        <v>2336</v>
      </c>
      <c r="D1798" s="56" t="s">
        <v>175</v>
      </c>
      <c r="E1798" s="62" t="s">
        <v>2337</v>
      </c>
      <c r="F1798" s="58" t="s">
        <v>132</v>
      </c>
      <c r="G1798" s="57">
        <v>0.03</v>
      </c>
      <c r="H1798" s="57">
        <v>343</v>
      </c>
      <c r="I1798" s="57">
        <v>10.199999999999999</v>
      </c>
      <c r="J1798" s="57">
        <v>0.03</v>
      </c>
      <c r="K1798" s="57">
        <v>0</v>
      </c>
      <c r="L1798" s="57" t="s">
        <v>2193</v>
      </c>
      <c r="M1798" s="57">
        <v>0</v>
      </c>
      <c r="N1798" s="57" t="s">
        <v>2193</v>
      </c>
      <c r="O1798" s="57">
        <v>343</v>
      </c>
      <c r="P1798" s="57">
        <v>10.199999999999999</v>
      </c>
      <c r="Q1798" s="60"/>
      <c r="R1798" s="2" t="s">
        <v>1667</v>
      </c>
    </row>
    <row r="1799" spans="1:31" ht="23.25" customHeight="1" x14ac:dyDescent="0.15">
      <c r="A1799" s="9" t="s">
        <v>1654</v>
      </c>
      <c r="B1799" s="9" t="s">
        <v>1182</v>
      </c>
      <c r="C1799" s="148" t="s">
        <v>1655</v>
      </c>
      <c r="D1799" s="56" t="s">
        <v>1656</v>
      </c>
      <c r="E1799" s="62" t="s">
        <v>1657</v>
      </c>
      <c r="F1799" s="58" t="s">
        <v>616</v>
      </c>
      <c r="G1799" s="57">
        <v>1</v>
      </c>
      <c r="H1799" s="57">
        <v>51.4</v>
      </c>
      <c r="I1799" s="57">
        <v>51.4</v>
      </c>
      <c r="J1799" s="57">
        <v>1</v>
      </c>
      <c r="K1799" s="57"/>
      <c r="L1799" s="57" t="s">
        <v>2193</v>
      </c>
      <c r="M1799" s="57"/>
      <c r="N1799" s="57" t="s">
        <v>2193</v>
      </c>
      <c r="O1799" s="57">
        <v>51.4</v>
      </c>
      <c r="P1799" s="57">
        <v>51.4</v>
      </c>
      <c r="Q1799" s="60"/>
      <c r="AB1799" s="2">
        <v>343</v>
      </c>
    </row>
    <row r="1800" spans="1:31" ht="23.25" customHeight="1" x14ac:dyDescent="0.15">
      <c r="A1800" s="9" t="s">
        <v>1658</v>
      </c>
      <c r="B1800" s="9" t="s">
        <v>1182</v>
      </c>
      <c r="C1800" s="148" t="s">
        <v>1659</v>
      </c>
      <c r="D1800" s="56" t="s">
        <v>1660</v>
      </c>
      <c r="E1800" s="62" t="s">
        <v>1661</v>
      </c>
      <c r="F1800" s="58" t="s">
        <v>616</v>
      </c>
      <c r="G1800" s="57">
        <v>1</v>
      </c>
      <c r="H1800" s="57">
        <v>6.8000000000000114</v>
      </c>
      <c r="I1800" s="57">
        <v>6.8000000000000114</v>
      </c>
      <c r="J1800" s="57">
        <v>1</v>
      </c>
      <c r="K1800" s="57"/>
      <c r="L1800" s="57" t="s">
        <v>2193</v>
      </c>
      <c r="M1800" s="57"/>
      <c r="N1800" s="57" t="s">
        <v>2193</v>
      </c>
      <c r="O1800" s="57">
        <v>6.8000000000000114</v>
      </c>
      <c r="P1800" s="57">
        <v>6.8000000000000114</v>
      </c>
      <c r="Q1800" s="60"/>
      <c r="AC1800" s="2">
        <v>6.8</v>
      </c>
      <c r="AD1800" s="2">
        <v>404</v>
      </c>
    </row>
    <row r="1801" spans="1:31" ht="23.25" customHeight="1" x14ac:dyDescent="0.15">
      <c r="A1801" s="9" t="s">
        <v>921</v>
      </c>
      <c r="B1801" s="9" t="s">
        <v>1182</v>
      </c>
      <c r="C1801" s="148" t="s">
        <v>681</v>
      </c>
      <c r="D1801" s="56" t="s">
        <v>70</v>
      </c>
      <c r="E1801" s="62" t="s">
        <v>682</v>
      </c>
      <c r="F1801" s="58" t="s">
        <v>678</v>
      </c>
      <c r="G1801" s="57">
        <v>8.9999999999999993E-3</v>
      </c>
      <c r="H1801" s="57">
        <v>0</v>
      </c>
      <c r="I1801" s="57" t="s">
        <v>2193</v>
      </c>
      <c r="J1801" s="57">
        <v>8.9999999999999993E-3</v>
      </c>
      <c r="K1801" s="57">
        <v>408559</v>
      </c>
      <c r="L1801" s="57">
        <v>3677</v>
      </c>
      <c r="M1801" s="57">
        <v>0</v>
      </c>
      <c r="N1801" s="57" t="s">
        <v>2193</v>
      </c>
      <c r="O1801" s="57">
        <v>408559</v>
      </c>
      <c r="P1801" s="57">
        <v>3677</v>
      </c>
      <c r="Q1801" s="60"/>
      <c r="AE1801" s="2">
        <v>3677</v>
      </c>
    </row>
    <row r="1802" spans="1:31" ht="23.25" customHeight="1" x14ac:dyDescent="0.15">
      <c r="A1802" s="9" t="s">
        <v>925</v>
      </c>
      <c r="B1802" s="9" t="s">
        <v>1182</v>
      </c>
      <c r="C1802" s="148" t="s">
        <v>689</v>
      </c>
      <c r="D1802" s="56" t="s">
        <v>70</v>
      </c>
      <c r="E1802" s="62" t="s">
        <v>690</v>
      </c>
      <c r="F1802" s="58" t="s">
        <v>678</v>
      </c>
      <c r="G1802" s="57">
        <v>2.1000000000000001E-2</v>
      </c>
      <c r="H1802" s="57">
        <v>0</v>
      </c>
      <c r="I1802" s="57" t="s">
        <v>2193</v>
      </c>
      <c r="J1802" s="57">
        <v>2.1000000000000001E-2</v>
      </c>
      <c r="K1802" s="57">
        <v>169804</v>
      </c>
      <c r="L1802" s="57">
        <v>3565.8</v>
      </c>
      <c r="M1802" s="57">
        <v>0</v>
      </c>
      <c r="N1802" s="57" t="s">
        <v>2193</v>
      </c>
      <c r="O1802" s="57">
        <v>169804</v>
      </c>
      <c r="P1802" s="57">
        <v>3565.8</v>
      </c>
      <c r="Q1802" s="60"/>
      <c r="AE1802" s="2">
        <v>3565.8</v>
      </c>
    </row>
    <row r="1803" spans="1:31" ht="23.25" customHeight="1" x14ac:dyDescent="0.15">
      <c r="A1803" s="9" t="s">
        <v>1649</v>
      </c>
      <c r="B1803" s="9" t="s">
        <v>1182</v>
      </c>
      <c r="C1803" s="148" t="s">
        <v>1650</v>
      </c>
      <c r="D1803" s="56" t="s">
        <v>1651</v>
      </c>
      <c r="E1803" s="62" t="s">
        <v>1652</v>
      </c>
      <c r="F1803" s="58" t="s">
        <v>616</v>
      </c>
      <c r="G1803" s="57">
        <v>1</v>
      </c>
      <c r="H1803" s="57">
        <v>217.19999999999982</v>
      </c>
      <c r="I1803" s="57">
        <v>217.19999999999982</v>
      </c>
      <c r="J1803" s="57">
        <v>1</v>
      </c>
      <c r="K1803" s="57"/>
      <c r="L1803" s="57" t="s">
        <v>2193</v>
      </c>
      <c r="M1803" s="57"/>
      <c r="N1803" s="57" t="s">
        <v>2193</v>
      </c>
      <c r="O1803" s="57">
        <v>217.19999999999982</v>
      </c>
      <c r="P1803" s="57">
        <v>217.19999999999982</v>
      </c>
      <c r="Q1803" s="60"/>
    </row>
    <row r="1804" spans="1:31" ht="23.25" customHeight="1" x14ac:dyDescent="0.15">
      <c r="B1804" s="9" t="s">
        <v>1646</v>
      </c>
      <c r="C1804" s="148"/>
      <c r="D1804" s="56" t="s">
        <v>1647</v>
      </c>
      <c r="E1804" s="62"/>
      <c r="F1804" s="58"/>
      <c r="G1804" s="57"/>
      <c r="H1804" s="57"/>
      <c r="I1804" s="57">
        <v>628</v>
      </c>
      <c r="J1804" s="57"/>
      <c r="K1804" s="57"/>
      <c r="L1804" s="57">
        <v>7242</v>
      </c>
      <c r="M1804" s="57"/>
      <c r="N1804" s="57">
        <v>0</v>
      </c>
      <c r="O1804" s="57" t="s">
        <v>2193</v>
      </c>
      <c r="P1804" s="57">
        <v>7870</v>
      </c>
      <c r="Q1804" s="60"/>
      <c r="AC1804" s="2">
        <v>217.2</v>
      </c>
      <c r="AD1804" s="2">
        <v>7242</v>
      </c>
      <c r="AE1804" s="2">
        <v>7242</v>
      </c>
    </row>
    <row r="1805" spans="1:31" ht="23.25" customHeight="1" x14ac:dyDescent="0.15">
      <c r="C1805" s="148"/>
      <c r="D1805" s="56"/>
      <c r="E1805" s="62"/>
      <c r="F1805" s="58"/>
      <c r="G1805" s="57"/>
      <c r="H1805" s="57"/>
      <c r="I1805" s="57"/>
      <c r="J1805" s="57"/>
      <c r="K1805" s="57"/>
      <c r="L1805" s="57"/>
      <c r="M1805" s="57"/>
      <c r="N1805" s="57"/>
      <c r="O1805" s="57"/>
      <c r="P1805" s="57"/>
      <c r="Q1805" s="60"/>
    </row>
    <row r="1806" spans="1:31" ht="23.25" customHeight="1" x14ac:dyDescent="0.15">
      <c r="A1806" s="9" t="s">
        <v>1247</v>
      </c>
      <c r="B1806" s="9" t="s">
        <v>2293</v>
      </c>
      <c r="C1806" s="148" t="s">
        <v>1248</v>
      </c>
      <c r="D1806" s="56" t="s">
        <v>2509</v>
      </c>
      <c r="E1806" s="62"/>
      <c r="F1806" s="58"/>
      <c r="G1806" s="57"/>
      <c r="H1806" s="57"/>
      <c r="I1806" s="57"/>
      <c r="J1806" s="57"/>
      <c r="K1806" s="57"/>
      <c r="L1806" s="57"/>
      <c r="M1806" s="57"/>
      <c r="N1806" s="57"/>
      <c r="O1806" s="57"/>
      <c r="P1806" s="57"/>
      <c r="Q1806" s="60"/>
    </row>
    <row r="1807" spans="1:31" ht="23.25" customHeight="1" x14ac:dyDescent="0.15">
      <c r="A1807" s="9" t="s">
        <v>2339</v>
      </c>
      <c r="B1807" s="9" t="s">
        <v>1186</v>
      </c>
      <c r="C1807" s="148" t="s">
        <v>2340</v>
      </c>
      <c r="D1807" s="56" t="s">
        <v>175</v>
      </c>
      <c r="E1807" s="62" t="s">
        <v>2341</v>
      </c>
      <c r="F1807" s="58" t="s">
        <v>132</v>
      </c>
      <c r="G1807" s="57">
        <v>1</v>
      </c>
      <c r="H1807" s="57">
        <v>523</v>
      </c>
      <c r="I1807" s="57">
        <v>523</v>
      </c>
      <c r="J1807" s="57">
        <v>1</v>
      </c>
      <c r="K1807" s="57">
        <v>0</v>
      </c>
      <c r="L1807" s="57" t="s">
        <v>2193</v>
      </c>
      <c r="M1807" s="57">
        <v>0</v>
      </c>
      <c r="N1807" s="57" t="s">
        <v>2193</v>
      </c>
      <c r="O1807" s="57">
        <v>523</v>
      </c>
      <c r="P1807" s="57">
        <v>523</v>
      </c>
      <c r="Q1807" s="60"/>
      <c r="R1807" s="2" t="s">
        <v>1667</v>
      </c>
      <c r="AB1807" s="2">
        <v>523</v>
      </c>
      <c r="AC1807" s="2">
        <v>523</v>
      </c>
    </row>
    <row r="1808" spans="1:31" ht="23.25" customHeight="1" x14ac:dyDescent="0.15">
      <c r="A1808" s="9" t="s">
        <v>2339</v>
      </c>
      <c r="B1808" s="9" t="s">
        <v>1186</v>
      </c>
      <c r="C1808" s="148" t="s">
        <v>2340</v>
      </c>
      <c r="D1808" s="56" t="s">
        <v>175</v>
      </c>
      <c r="E1808" s="62" t="s">
        <v>2341</v>
      </c>
      <c r="F1808" s="58" t="s">
        <v>132</v>
      </c>
      <c r="G1808" s="57">
        <v>0.03</v>
      </c>
      <c r="H1808" s="57">
        <v>523</v>
      </c>
      <c r="I1808" s="57">
        <v>15.6</v>
      </c>
      <c r="J1808" s="57">
        <v>0.03</v>
      </c>
      <c r="K1808" s="57">
        <v>0</v>
      </c>
      <c r="L1808" s="57" t="s">
        <v>2193</v>
      </c>
      <c r="M1808" s="57">
        <v>0</v>
      </c>
      <c r="N1808" s="57" t="s">
        <v>2193</v>
      </c>
      <c r="O1808" s="57">
        <v>523</v>
      </c>
      <c r="P1808" s="57">
        <v>15.6</v>
      </c>
      <c r="Q1808" s="60"/>
      <c r="R1808" s="2" t="s">
        <v>1667</v>
      </c>
    </row>
    <row r="1809" spans="1:31" ht="23.25" customHeight="1" x14ac:dyDescent="0.15">
      <c r="A1809" s="9" t="s">
        <v>1654</v>
      </c>
      <c r="B1809" s="9" t="s">
        <v>1186</v>
      </c>
      <c r="C1809" s="148" t="s">
        <v>1655</v>
      </c>
      <c r="D1809" s="56" t="s">
        <v>1656</v>
      </c>
      <c r="E1809" s="62" t="s">
        <v>1657</v>
      </c>
      <c r="F1809" s="58" t="s">
        <v>616</v>
      </c>
      <c r="G1809" s="57">
        <v>1</v>
      </c>
      <c r="H1809" s="57">
        <v>78.400000000000006</v>
      </c>
      <c r="I1809" s="57">
        <v>78.400000000000006</v>
      </c>
      <c r="J1809" s="57">
        <v>1</v>
      </c>
      <c r="K1809" s="57"/>
      <c r="L1809" s="57" t="s">
        <v>2193</v>
      </c>
      <c r="M1809" s="57"/>
      <c r="N1809" s="57" t="s">
        <v>2193</v>
      </c>
      <c r="O1809" s="57">
        <v>78.400000000000006</v>
      </c>
      <c r="P1809" s="57">
        <v>78.400000000000006</v>
      </c>
      <c r="Q1809" s="60"/>
      <c r="AB1809" s="2">
        <v>523</v>
      </c>
    </row>
    <row r="1810" spans="1:31" ht="23.25" customHeight="1" x14ac:dyDescent="0.15">
      <c r="A1810" s="9" t="s">
        <v>1658</v>
      </c>
      <c r="B1810" s="9" t="s">
        <v>1186</v>
      </c>
      <c r="C1810" s="148" t="s">
        <v>1659</v>
      </c>
      <c r="D1810" s="56" t="s">
        <v>1660</v>
      </c>
      <c r="E1810" s="62" t="s">
        <v>1661</v>
      </c>
      <c r="F1810" s="58" t="s">
        <v>616</v>
      </c>
      <c r="G1810" s="57">
        <v>1</v>
      </c>
      <c r="H1810" s="57">
        <v>10.399999999999977</v>
      </c>
      <c r="I1810" s="57">
        <v>10.399999999999977</v>
      </c>
      <c r="J1810" s="57">
        <v>1</v>
      </c>
      <c r="K1810" s="57"/>
      <c r="L1810" s="57" t="s">
        <v>2193</v>
      </c>
      <c r="M1810" s="57"/>
      <c r="N1810" s="57" t="s">
        <v>2193</v>
      </c>
      <c r="O1810" s="57">
        <v>10.399999999999977</v>
      </c>
      <c r="P1810" s="57">
        <v>10.399999999999977</v>
      </c>
      <c r="Q1810" s="60"/>
      <c r="AC1810" s="2">
        <v>10.4</v>
      </c>
      <c r="AD1810" s="2">
        <v>617</v>
      </c>
    </row>
    <row r="1811" spans="1:31" ht="23.25" customHeight="1" x14ac:dyDescent="0.15">
      <c r="A1811" s="9" t="s">
        <v>921</v>
      </c>
      <c r="B1811" s="9" t="s">
        <v>1186</v>
      </c>
      <c r="C1811" s="148" t="s">
        <v>681</v>
      </c>
      <c r="D1811" s="56" t="s">
        <v>70</v>
      </c>
      <c r="E1811" s="62" t="s">
        <v>682</v>
      </c>
      <c r="F1811" s="58" t="s">
        <v>678</v>
      </c>
      <c r="G1811" s="57">
        <v>1.0500000000000001E-2</v>
      </c>
      <c r="H1811" s="57">
        <v>0</v>
      </c>
      <c r="I1811" s="57" t="s">
        <v>2193</v>
      </c>
      <c r="J1811" s="57">
        <v>1.0500000000000001E-2</v>
      </c>
      <c r="K1811" s="57">
        <v>408559</v>
      </c>
      <c r="L1811" s="57">
        <v>4289.8</v>
      </c>
      <c r="M1811" s="57">
        <v>0</v>
      </c>
      <c r="N1811" s="57" t="s">
        <v>2193</v>
      </c>
      <c r="O1811" s="57">
        <v>408559</v>
      </c>
      <c r="P1811" s="57">
        <v>4289.8</v>
      </c>
      <c r="Q1811" s="60"/>
      <c r="AE1811" s="2">
        <v>4289.8</v>
      </c>
    </row>
    <row r="1812" spans="1:31" ht="23.25" customHeight="1" x14ac:dyDescent="0.15">
      <c r="A1812" s="9" t="s">
        <v>925</v>
      </c>
      <c r="B1812" s="9" t="s">
        <v>1186</v>
      </c>
      <c r="C1812" s="148" t="s">
        <v>689</v>
      </c>
      <c r="D1812" s="56" t="s">
        <v>70</v>
      </c>
      <c r="E1812" s="62" t="s">
        <v>690</v>
      </c>
      <c r="F1812" s="58" t="s">
        <v>678</v>
      </c>
      <c r="G1812" s="57">
        <v>2.7E-2</v>
      </c>
      <c r="H1812" s="57">
        <v>0</v>
      </c>
      <c r="I1812" s="57" t="s">
        <v>2193</v>
      </c>
      <c r="J1812" s="57">
        <v>2.7E-2</v>
      </c>
      <c r="K1812" s="57">
        <v>169804</v>
      </c>
      <c r="L1812" s="57">
        <v>4584.7</v>
      </c>
      <c r="M1812" s="57">
        <v>0</v>
      </c>
      <c r="N1812" s="57" t="s">
        <v>2193</v>
      </c>
      <c r="O1812" s="57">
        <v>169804</v>
      </c>
      <c r="P1812" s="57">
        <v>4584.7</v>
      </c>
      <c r="Q1812" s="60"/>
      <c r="AE1812" s="2">
        <v>4584.7</v>
      </c>
    </row>
    <row r="1813" spans="1:31" ht="23.25" customHeight="1" x14ac:dyDescent="0.15">
      <c r="A1813" s="9" t="s">
        <v>1649</v>
      </c>
      <c r="B1813" s="9" t="s">
        <v>1186</v>
      </c>
      <c r="C1813" s="148" t="s">
        <v>1650</v>
      </c>
      <c r="D1813" s="56" t="s">
        <v>1651</v>
      </c>
      <c r="E1813" s="62" t="s">
        <v>1652</v>
      </c>
      <c r="F1813" s="58" t="s">
        <v>616</v>
      </c>
      <c r="G1813" s="57">
        <v>1</v>
      </c>
      <c r="H1813" s="57">
        <v>266.20000000000073</v>
      </c>
      <c r="I1813" s="57">
        <v>266.20000000000073</v>
      </c>
      <c r="J1813" s="57">
        <v>1</v>
      </c>
      <c r="K1813" s="57"/>
      <c r="L1813" s="57" t="s">
        <v>2193</v>
      </c>
      <c r="M1813" s="57"/>
      <c r="N1813" s="57" t="s">
        <v>2193</v>
      </c>
      <c r="O1813" s="57">
        <v>266.20000000000073</v>
      </c>
      <c r="P1813" s="57">
        <v>266.20000000000073</v>
      </c>
      <c r="Q1813" s="60"/>
    </row>
    <row r="1814" spans="1:31" ht="23.25" customHeight="1" x14ac:dyDescent="0.15">
      <c r="B1814" s="9" t="s">
        <v>1646</v>
      </c>
      <c r="C1814" s="148"/>
      <c r="D1814" s="56" t="s">
        <v>1647</v>
      </c>
      <c r="E1814" s="62"/>
      <c r="F1814" s="58"/>
      <c r="G1814" s="57"/>
      <c r="H1814" s="57"/>
      <c r="I1814" s="57">
        <v>893</v>
      </c>
      <c r="J1814" s="57"/>
      <c r="K1814" s="57"/>
      <c r="L1814" s="57">
        <v>8874</v>
      </c>
      <c r="M1814" s="57"/>
      <c r="N1814" s="57">
        <v>0</v>
      </c>
      <c r="O1814" s="57" t="s">
        <v>2193</v>
      </c>
      <c r="P1814" s="57">
        <v>9767</v>
      </c>
      <c r="Q1814" s="60"/>
      <c r="AC1814" s="2">
        <v>266.2</v>
      </c>
      <c r="AD1814" s="2">
        <v>8874</v>
      </c>
      <c r="AE1814" s="2">
        <v>8874</v>
      </c>
    </row>
    <row r="1815" spans="1:31" ht="23.25" customHeight="1" x14ac:dyDescent="0.15">
      <c r="C1815" s="148"/>
      <c r="D1815" s="56"/>
      <c r="E1815" s="62"/>
      <c r="F1815" s="58"/>
      <c r="G1815" s="57"/>
      <c r="H1815" s="57"/>
      <c r="I1815" s="57"/>
      <c r="J1815" s="57"/>
      <c r="K1815" s="57"/>
      <c r="L1815" s="57"/>
      <c r="M1815" s="57"/>
      <c r="N1815" s="57"/>
      <c r="O1815" s="57"/>
      <c r="P1815" s="57"/>
      <c r="Q1815" s="60"/>
    </row>
    <row r="1816" spans="1:31" ht="23.25" customHeight="1" x14ac:dyDescent="0.15">
      <c r="A1816" s="9" t="s">
        <v>1250</v>
      </c>
      <c r="B1816" s="9" t="s">
        <v>2293</v>
      </c>
      <c r="C1816" s="148" t="s">
        <v>1251</v>
      </c>
      <c r="D1816" s="56" t="s">
        <v>2510</v>
      </c>
      <c r="E1816" s="62"/>
      <c r="F1816" s="58"/>
      <c r="G1816" s="57"/>
      <c r="H1816" s="57"/>
      <c r="I1816" s="57"/>
      <c r="J1816" s="57"/>
      <c r="K1816" s="57"/>
      <c r="L1816" s="57"/>
      <c r="M1816" s="57"/>
      <c r="N1816" s="57"/>
      <c r="O1816" s="57"/>
      <c r="P1816" s="57"/>
      <c r="Q1816" s="60"/>
    </row>
    <row r="1817" spans="1:31" ht="23.25" customHeight="1" x14ac:dyDescent="0.15">
      <c r="A1817" s="9" t="s">
        <v>2511</v>
      </c>
      <c r="B1817" s="9" t="s">
        <v>1191</v>
      </c>
      <c r="C1817" s="148" t="s">
        <v>2340</v>
      </c>
      <c r="D1817" s="56" t="s">
        <v>175</v>
      </c>
      <c r="E1817" s="62" t="s">
        <v>2341</v>
      </c>
      <c r="F1817" s="58" t="s">
        <v>132</v>
      </c>
      <c r="G1817" s="57">
        <v>1</v>
      </c>
      <c r="H1817" s="57">
        <v>523</v>
      </c>
      <c r="I1817" s="57">
        <v>523</v>
      </c>
      <c r="J1817" s="57">
        <v>1</v>
      </c>
      <c r="K1817" s="57">
        <v>0</v>
      </c>
      <c r="L1817" s="57" t="s">
        <v>2193</v>
      </c>
      <c r="M1817" s="57">
        <v>0</v>
      </c>
      <c r="N1817" s="57" t="s">
        <v>2193</v>
      </c>
      <c r="O1817" s="57">
        <v>523</v>
      </c>
      <c r="P1817" s="57">
        <v>523</v>
      </c>
      <c r="Q1817" s="60"/>
      <c r="R1817" s="2" t="s">
        <v>1667</v>
      </c>
      <c r="AB1817" s="2">
        <v>523</v>
      </c>
      <c r="AC1817" s="2">
        <v>523</v>
      </c>
    </row>
    <row r="1818" spans="1:31" ht="23.25" customHeight="1" x14ac:dyDescent="0.15">
      <c r="A1818" s="9" t="s">
        <v>2511</v>
      </c>
      <c r="B1818" s="9" t="s">
        <v>1191</v>
      </c>
      <c r="C1818" s="148" t="s">
        <v>2340</v>
      </c>
      <c r="D1818" s="56" t="s">
        <v>175</v>
      </c>
      <c r="E1818" s="62" t="s">
        <v>2341</v>
      </c>
      <c r="F1818" s="58" t="s">
        <v>132</v>
      </c>
      <c r="G1818" s="57">
        <v>0.03</v>
      </c>
      <c r="H1818" s="57">
        <v>523</v>
      </c>
      <c r="I1818" s="57">
        <v>15.6</v>
      </c>
      <c r="J1818" s="57">
        <v>0.03</v>
      </c>
      <c r="K1818" s="57">
        <v>0</v>
      </c>
      <c r="L1818" s="57" t="s">
        <v>2193</v>
      </c>
      <c r="M1818" s="57">
        <v>0</v>
      </c>
      <c r="N1818" s="57" t="s">
        <v>2193</v>
      </c>
      <c r="O1818" s="57">
        <v>523</v>
      </c>
      <c r="P1818" s="57">
        <v>15.6</v>
      </c>
      <c r="Q1818" s="60"/>
      <c r="R1818" s="2" t="s">
        <v>1667</v>
      </c>
    </row>
    <row r="1819" spans="1:31" ht="23.25" customHeight="1" x14ac:dyDescent="0.15">
      <c r="A1819" s="9" t="s">
        <v>1654</v>
      </c>
      <c r="B1819" s="9" t="s">
        <v>1191</v>
      </c>
      <c r="C1819" s="148" t="s">
        <v>1655</v>
      </c>
      <c r="D1819" s="56" t="s">
        <v>1656</v>
      </c>
      <c r="E1819" s="62" t="s">
        <v>1657</v>
      </c>
      <c r="F1819" s="58" t="s">
        <v>616</v>
      </c>
      <c r="G1819" s="57">
        <v>1</v>
      </c>
      <c r="H1819" s="57">
        <v>78.400000000000006</v>
      </c>
      <c r="I1819" s="57">
        <v>78.400000000000006</v>
      </c>
      <c r="J1819" s="57">
        <v>1</v>
      </c>
      <c r="K1819" s="57"/>
      <c r="L1819" s="57" t="s">
        <v>2193</v>
      </c>
      <c r="M1819" s="57"/>
      <c r="N1819" s="57" t="s">
        <v>2193</v>
      </c>
      <c r="O1819" s="57">
        <v>78.400000000000006</v>
      </c>
      <c r="P1819" s="57">
        <v>78.400000000000006</v>
      </c>
      <c r="Q1819" s="60"/>
      <c r="AB1819" s="2">
        <v>523</v>
      </c>
    </row>
    <row r="1820" spans="1:31" ht="23.25" customHeight="1" x14ac:dyDescent="0.15">
      <c r="A1820" s="9" t="s">
        <v>1658</v>
      </c>
      <c r="B1820" s="9" t="s">
        <v>1191</v>
      </c>
      <c r="C1820" s="148" t="s">
        <v>1659</v>
      </c>
      <c r="D1820" s="56" t="s">
        <v>1660</v>
      </c>
      <c r="E1820" s="62" t="s">
        <v>1661</v>
      </c>
      <c r="F1820" s="58" t="s">
        <v>616</v>
      </c>
      <c r="G1820" s="57">
        <v>1</v>
      </c>
      <c r="H1820" s="57">
        <v>10.399999999999977</v>
      </c>
      <c r="I1820" s="57">
        <v>10.399999999999977</v>
      </c>
      <c r="J1820" s="57">
        <v>1</v>
      </c>
      <c r="K1820" s="57"/>
      <c r="L1820" s="57" t="s">
        <v>2193</v>
      </c>
      <c r="M1820" s="57"/>
      <c r="N1820" s="57" t="s">
        <v>2193</v>
      </c>
      <c r="O1820" s="57">
        <v>10.399999999999977</v>
      </c>
      <c r="P1820" s="57">
        <v>10.399999999999977</v>
      </c>
      <c r="Q1820" s="60"/>
      <c r="AC1820" s="2">
        <v>10.4</v>
      </c>
      <c r="AD1820" s="2">
        <v>617</v>
      </c>
    </row>
    <row r="1821" spans="1:31" ht="23.25" customHeight="1" x14ac:dyDescent="0.15">
      <c r="A1821" s="9" t="s">
        <v>921</v>
      </c>
      <c r="B1821" s="9" t="s">
        <v>1191</v>
      </c>
      <c r="C1821" s="148" t="s">
        <v>681</v>
      </c>
      <c r="D1821" s="56" t="s">
        <v>70</v>
      </c>
      <c r="E1821" s="62" t="s">
        <v>682</v>
      </c>
      <c r="F1821" s="58" t="s">
        <v>678</v>
      </c>
      <c r="G1821" s="57">
        <v>7.0000000000000001E-3</v>
      </c>
      <c r="H1821" s="57">
        <v>0</v>
      </c>
      <c r="I1821" s="57" t="s">
        <v>2193</v>
      </c>
      <c r="J1821" s="57">
        <v>7.0000000000000001E-3</v>
      </c>
      <c r="K1821" s="57">
        <v>408559</v>
      </c>
      <c r="L1821" s="57">
        <v>2859.9</v>
      </c>
      <c r="M1821" s="57">
        <v>0</v>
      </c>
      <c r="N1821" s="57" t="s">
        <v>2193</v>
      </c>
      <c r="O1821" s="57">
        <v>408559</v>
      </c>
      <c r="P1821" s="57">
        <v>2859.9</v>
      </c>
      <c r="Q1821" s="60"/>
      <c r="AE1821" s="2">
        <v>2859.9</v>
      </c>
    </row>
    <row r="1822" spans="1:31" ht="23.25" customHeight="1" x14ac:dyDescent="0.15">
      <c r="A1822" s="9" t="s">
        <v>925</v>
      </c>
      <c r="B1822" s="9" t="s">
        <v>1191</v>
      </c>
      <c r="C1822" s="148" t="s">
        <v>689</v>
      </c>
      <c r="D1822" s="56" t="s">
        <v>70</v>
      </c>
      <c r="E1822" s="62" t="s">
        <v>690</v>
      </c>
      <c r="F1822" s="58" t="s">
        <v>678</v>
      </c>
      <c r="G1822" s="57">
        <v>1.7999999999999999E-2</v>
      </c>
      <c r="H1822" s="57">
        <v>0</v>
      </c>
      <c r="I1822" s="57" t="s">
        <v>2193</v>
      </c>
      <c r="J1822" s="57">
        <v>1.7999999999999999E-2</v>
      </c>
      <c r="K1822" s="57">
        <v>169804</v>
      </c>
      <c r="L1822" s="57">
        <v>3056.4</v>
      </c>
      <c r="M1822" s="57">
        <v>0</v>
      </c>
      <c r="N1822" s="57" t="s">
        <v>2193</v>
      </c>
      <c r="O1822" s="57">
        <v>169804</v>
      </c>
      <c r="P1822" s="57">
        <v>3056.4</v>
      </c>
      <c r="Q1822" s="60"/>
      <c r="AE1822" s="2">
        <v>3056.4</v>
      </c>
    </row>
    <row r="1823" spans="1:31" ht="23.25" customHeight="1" x14ac:dyDescent="0.15">
      <c r="A1823" s="9" t="s">
        <v>1649</v>
      </c>
      <c r="B1823" s="9" t="s">
        <v>1191</v>
      </c>
      <c r="C1823" s="148" t="s">
        <v>1650</v>
      </c>
      <c r="D1823" s="56" t="s">
        <v>1651</v>
      </c>
      <c r="E1823" s="62" t="s">
        <v>1652</v>
      </c>
      <c r="F1823" s="58" t="s">
        <v>616</v>
      </c>
      <c r="G1823" s="57">
        <v>1</v>
      </c>
      <c r="H1823" s="57">
        <v>177.39999999999964</v>
      </c>
      <c r="I1823" s="57">
        <v>177.39999999999964</v>
      </c>
      <c r="J1823" s="57">
        <v>1</v>
      </c>
      <c r="K1823" s="57"/>
      <c r="L1823" s="57" t="s">
        <v>2193</v>
      </c>
      <c r="M1823" s="57"/>
      <c r="N1823" s="57" t="s">
        <v>2193</v>
      </c>
      <c r="O1823" s="57">
        <v>177.39999999999964</v>
      </c>
      <c r="P1823" s="57">
        <v>177.39999999999964</v>
      </c>
      <c r="Q1823" s="60"/>
    </row>
    <row r="1824" spans="1:31" ht="23.25" customHeight="1" x14ac:dyDescent="0.15">
      <c r="B1824" s="9" t="s">
        <v>1646</v>
      </c>
      <c r="C1824" s="148"/>
      <c r="D1824" s="56" t="s">
        <v>1647</v>
      </c>
      <c r="E1824" s="62"/>
      <c r="F1824" s="58"/>
      <c r="G1824" s="57"/>
      <c r="H1824" s="57"/>
      <c r="I1824" s="57">
        <v>804</v>
      </c>
      <c r="J1824" s="57"/>
      <c r="K1824" s="57"/>
      <c r="L1824" s="57">
        <v>5916</v>
      </c>
      <c r="M1824" s="57"/>
      <c r="N1824" s="57">
        <v>0</v>
      </c>
      <c r="O1824" s="57" t="s">
        <v>2193</v>
      </c>
      <c r="P1824" s="57">
        <v>6720</v>
      </c>
      <c r="Q1824" s="60"/>
      <c r="AC1824" s="2">
        <v>177.4</v>
      </c>
      <c r="AD1824" s="2">
        <v>5916</v>
      </c>
      <c r="AE1824" s="2">
        <v>5916</v>
      </c>
    </row>
    <row r="1825" spans="1:31" ht="23.25" customHeight="1" x14ac:dyDescent="0.15">
      <c r="C1825" s="148"/>
      <c r="D1825" s="56"/>
      <c r="E1825" s="62"/>
      <c r="F1825" s="58"/>
      <c r="G1825" s="57"/>
      <c r="H1825" s="57"/>
      <c r="I1825" s="57"/>
      <c r="J1825" s="57"/>
      <c r="K1825" s="57"/>
      <c r="L1825" s="57"/>
      <c r="M1825" s="57"/>
      <c r="N1825" s="57"/>
      <c r="O1825" s="57"/>
      <c r="P1825" s="57"/>
      <c r="Q1825" s="60"/>
    </row>
    <row r="1826" spans="1:31" ht="23.25" customHeight="1" x14ac:dyDescent="0.15">
      <c r="A1826" s="9" t="s">
        <v>1254</v>
      </c>
      <c r="B1826" s="9" t="s">
        <v>2293</v>
      </c>
      <c r="C1826" s="148" t="s">
        <v>1255</v>
      </c>
      <c r="D1826" s="56" t="s">
        <v>2512</v>
      </c>
      <c r="E1826" s="62"/>
      <c r="F1826" s="58"/>
      <c r="G1826" s="57"/>
      <c r="H1826" s="57"/>
      <c r="I1826" s="57"/>
      <c r="J1826" s="57"/>
      <c r="K1826" s="57"/>
      <c r="L1826" s="57"/>
      <c r="M1826" s="57"/>
      <c r="N1826" s="57"/>
      <c r="O1826" s="57"/>
      <c r="P1826" s="57"/>
      <c r="Q1826" s="60"/>
    </row>
    <row r="1827" spans="1:31" ht="23.25" customHeight="1" x14ac:dyDescent="0.15">
      <c r="A1827" s="9" t="s">
        <v>806</v>
      </c>
      <c r="B1827" s="9" t="s">
        <v>1195</v>
      </c>
      <c r="C1827" s="148" t="s">
        <v>393</v>
      </c>
      <c r="D1827" s="56" t="s">
        <v>387</v>
      </c>
      <c r="E1827" s="62" t="s">
        <v>394</v>
      </c>
      <c r="F1827" s="58" t="s">
        <v>132</v>
      </c>
      <c r="G1827" s="57">
        <v>1</v>
      </c>
      <c r="H1827" s="57">
        <v>1895</v>
      </c>
      <c r="I1827" s="57">
        <v>1895</v>
      </c>
      <c r="J1827" s="57">
        <v>1</v>
      </c>
      <c r="K1827" s="57">
        <v>0</v>
      </c>
      <c r="L1827" s="57" t="s">
        <v>2193</v>
      </c>
      <c r="M1827" s="57">
        <v>0</v>
      </c>
      <c r="N1827" s="57" t="s">
        <v>2193</v>
      </c>
      <c r="O1827" s="57">
        <v>1895</v>
      </c>
      <c r="P1827" s="57">
        <v>1895</v>
      </c>
      <c r="Q1827" s="60"/>
      <c r="AC1827" s="2">
        <v>1895</v>
      </c>
    </row>
    <row r="1828" spans="1:31" ht="23.25" customHeight="1" x14ac:dyDescent="0.15">
      <c r="A1828" s="9" t="s">
        <v>806</v>
      </c>
      <c r="B1828" s="9" t="s">
        <v>1195</v>
      </c>
      <c r="C1828" s="148" t="s">
        <v>393</v>
      </c>
      <c r="D1828" s="56" t="s">
        <v>387</v>
      </c>
      <c r="E1828" s="62" t="s">
        <v>394</v>
      </c>
      <c r="F1828" s="58" t="s">
        <v>132</v>
      </c>
      <c r="G1828" s="57">
        <v>0.1</v>
      </c>
      <c r="H1828" s="57">
        <v>1895</v>
      </c>
      <c r="I1828" s="57">
        <v>189.5</v>
      </c>
      <c r="J1828" s="57">
        <v>0.1</v>
      </c>
      <c r="K1828" s="57">
        <v>0</v>
      </c>
      <c r="L1828" s="57" t="s">
        <v>2193</v>
      </c>
      <c r="M1828" s="57">
        <v>0</v>
      </c>
      <c r="N1828" s="57" t="s">
        <v>2193</v>
      </c>
      <c r="O1828" s="57">
        <v>1895</v>
      </c>
      <c r="P1828" s="57">
        <v>189.5</v>
      </c>
      <c r="Q1828" s="60"/>
    </row>
    <row r="1829" spans="1:31" ht="23.25" customHeight="1" x14ac:dyDescent="0.15">
      <c r="A1829" s="9" t="s">
        <v>1658</v>
      </c>
      <c r="B1829" s="9" t="s">
        <v>1195</v>
      </c>
      <c r="C1829" s="148" t="s">
        <v>1659</v>
      </c>
      <c r="D1829" s="56" t="s">
        <v>1660</v>
      </c>
      <c r="E1829" s="62" t="s">
        <v>1661</v>
      </c>
      <c r="F1829" s="58" t="s">
        <v>616</v>
      </c>
      <c r="G1829" s="57">
        <v>1</v>
      </c>
      <c r="H1829" s="57">
        <v>37.900000000000091</v>
      </c>
      <c r="I1829" s="57">
        <v>37.900000000000091</v>
      </c>
      <c r="J1829" s="57">
        <v>1</v>
      </c>
      <c r="K1829" s="57"/>
      <c r="L1829" s="57" t="s">
        <v>2193</v>
      </c>
      <c r="M1829" s="57"/>
      <c r="N1829" s="57" t="s">
        <v>2193</v>
      </c>
      <c r="O1829" s="57">
        <v>37.900000000000091</v>
      </c>
      <c r="P1829" s="57">
        <v>37.900000000000091</v>
      </c>
      <c r="Q1829" s="60"/>
      <c r="AC1829" s="2">
        <v>37.9</v>
      </c>
      <c r="AD1829" s="2">
        <v>2084</v>
      </c>
    </row>
    <row r="1830" spans="1:31" ht="23.25" customHeight="1" x14ac:dyDescent="0.15">
      <c r="A1830" s="9" t="s">
        <v>919</v>
      </c>
      <c r="B1830" s="9" t="s">
        <v>1195</v>
      </c>
      <c r="C1830" s="148" t="s">
        <v>676</v>
      </c>
      <c r="D1830" s="56" t="s">
        <v>70</v>
      </c>
      <c r="E1830" s="62" t="s">
        <v>677</v>
      </c>
      <c r="F1830" s="58" t="s">
        <v>678</v>
      </c>
      <c r="G1830" s="57">
        <v>8.9999999999999993E-3</v>
      </c>
      <c r="H1830" s="57">
        <v>0</v>
      </c>
      <c r="I1830" s="57" t="s">
        <v>2193</v>
      </c>
      <c r="J1830" s="57">
        <v>8.9999999999999993E-3</v>
      </c>
      <c r="K1830" s="57">
        <v>268915</v>
      </c>
      <c r="L1830" s="57">
        <v>2420.1999999999998</v>
      </c>
      <c r="M1830" s="57">
        <v>0</v>
      </c>
      <c r="N1830" s="57" t="s">
        <v>2193</v>
      </c>
      <c r="O1830" s="57">
        <v>268915</v>
      </c>
      <c r="P1830" s="57">
        <v>2420.1999999999998</v>
      </c>
      <c r="Q1830" s="60"/>
      <c r="AE1830" s="2">
        <v>2420.1999999999998</v>
      </c>
    </row>
    <row r="1831" spans="1:31" ht="23.25" customHeight="1" x14ac:dyDescent="0.15">
      <c r="A1831" s="9" t="s">
        <v>1649</v>
      </c>
      <c r="B1831" s="9" t="s">
        <v>1195</v>
      </c>
      <c r="C1831" s="148" t="s">
        <v>1650</v>
      </c>
      <c r="D1831" s="56" t="s">
        <v>1651</v>
      </c>
      <c r="E1831" s="62" t="s">
        <v>1652</v>
      </c>
      <c r="F1831" s="58" t="s">
        <v>616</v>
      </c>
      <c r="G1831" s="57">
        <v>1</v>
      </c>
      <c r="H1831" s="57">
        <v>72.599999999999909</v>
      </c>
      <c r="I1831" s="57">
        <v>72.599999999999909</v>
      </c>
      <c r="J1831" s="57">
        <v>1</v>
      </c>
      <c r="K1831" s="57"/>
      <c r="L1831" s="57" t="s">
        <v>2193</v>
      </c>
      <c r="M1831" s="57"/>
      <c r="N1831" s="57" t="s">
        <v>2193</v>
      </c>
      <c r="O1831" s="57">
        <v>72.599999999999909</v>
      </c>
      <c r="P1831" s="57">
        <v>72.599999999999909</v>
      </c>
      <c r="Q1831" s="60"/>
    </row>
    <row r="1832" spans="1:31" ht="23.25" customHeight="1" x14ac:dyDescent="0.15">
      <c r="B1832" s="9" t="s">
        <v>1646</v>
      </c>
      <c r="C1832" s="148"/>
      <c r="D1832" s="56" t="s">
        <v>1647</v>
      </c>
      <c r="E1832" s="62"/>
      <c r="F1832" s="58"/>
      <c r="G1832" s="57"/>
      <c r="H1832" s="57"/>
      <c r="I1832" s="57">
        <v>2195</v>
      </c>
      <c r="J1832" s="57"/>
      <c r="K1832" s="57"/>
      <c r="L1832" s="57">
        <v>2420</v>
      </c>
      <c r="M1832" s="57"/>
      <c r="N1832" s="57">
        <v>0</v>
      </c>
      <c r="O1832" s="57" t="s">
        <v>2193</v>
      </c>
      <c r="P1832" s="57">
        <v>4615</v>
      </c>
      <c r="Q1832" s="60"/>
      <c r="AC1832" s="2">
        <v>72.599999999999994</v>
      </c>
      <c r="AD1832" s="2">
        <v>2420</v>
      </c>
      <c r="AE1832" s="2">
        <v>2420</v>
      </c>
    </row>
    <row r="1833" spans="1:31" ht="23.25" customHeight="1" x14ac:dyDescent="0.15">
      <c r="C1833" s="148"/>
      <c r="D1833" s="56"/>
      <c r="E1833" s="62"/>
      <c r="F1833" s="58"/>
      <c r="G1833" s="57"/>
      <c r="H1833" s="57"/>
      <c r="I1833" s="57"/>
      <c r="J1833" s="57"/>
      <c r="K1833" s="57"/>
      <c r="L1833" s="57"/>
      <c r="M1833" s="57"/>
      <c r="N1833" s="57"/>
      <c r="O1833" s="57"/>
      <c r="P1833" s="57"/>
      <c r="Q1833" s="60"/>
    </row>
    <row r="1834" spans="1:31" ht="23.25" customHeight="1" x14ac:dyDescent="0.15">
      <c r="A1834" s="9" t="s">
        <v>1257</v>
      </c>
      <c r="B1834" s="9" t="s">
        <v>2293</v>
      </c>
      <c r="C1834" s="148" t="s">
        <v>1258</v>
      </c>
      <c r="D1834" s="56" t="s">
        <v>2513</v>
      </c>
      <c r="E1834" s="62"/>
      <c r="F1834" s="58"/>
      <c r="G1834" s="57"/>
      <c r="H1834" s="57"/>
      <c r="I1834" s="57"/>
      <c r="J1834" s="57"/>
      <c r="K1834" s="57"/>
      <c r="L1834" s="57"/>
      <c r="M1834" s="57"/>
      <c r="N1834" s="57"/>
      <c r="O1834" s="57"/>
      <c r="P1834" s="57"/>
      <c r="Q1834" s="60"/>
    </row>
    <row r="1835" spans="1:31" ht="23.25" customHeight="1" x14ac:dyDescent="0.15">
      <c r="A1835" s="9" t="s">
        <v>2366</v>
      </c>
      <c r="B1835" s="9" t="s">
        <v>1199</v>
      </c>
      <c r="C1835" s="148" t="s">
        <v>2367</v>
      </c>
      <c r="D1835" s="56" t="s">
        <v>2257</v>
      </c>
      <c r="E1835" s="62" t="s">
        <v>2258</v>
      </c>
      <c r="F1835" s="58" t="s">
        <v>132</v>
      </c>
      <c r="G1835" s="57">
        <v>1</v>
      </c>
      <c r="H1835" s="57">
        <v>2106</v>
      </c>
      <c r="I1835" s="57">
        <v>2106</v>
      </c>
      <c r="J1835" s="57">
        <v>1</v>
      </c>
      <c r="K1835" s="57">
        <v>0</v>
      </c>
      <c r="L1835" s="57" t="s">
        <v>2193</v>
      </c>
      <c r="M1835" s="57">
        <v>0</v>
      </c>
      <c r="N1835" s="57" t="s">
        <v>2193</v>
      </c>
      <c r="O1835" s="57">
        <v>2106</v>
      </c>
      <c r="P1835" s="57">
        <v>2106</v>
      </c>
      <c r="Q1835" s="60"/>
      <c r="AC1835" s="2">
        <v>2106</v>
      </c>
    </row>
    <row r="1836" spans="1:31" ht="23.25" customHeight="1" x14ac:dyDescent="0.15">
      <c r="A1836" s="9" t="s">
        <v>2366</v>
      </c>
      <c r="B1836" s="9" t="s">
        <v>1199</v>
      </c>
      <c r="C1836" s="148" t="s">
        <v>2367</v>
      </c>
      <c r="D1836" s="56" t="s">
        <v>2257</v>
      </c>
      <c r="E1836" s="62" t="s">
        <v>2258</v>
      </c>
      <c r="F1836" s="58" t="s">
        <v>132</v>
      </c>
      <c r="G1836" s="57">
        <v>0.03</v>
      </c>
      <c r="H1836" s="57">
        <v>2106</v>
      </c>
      <c r="I1836" s="57">
        <v>63.1</v>
      </c>
      <c r="J1836" s="57">
        <v>0.03</v>
      </c>
      <c r="K1836" s="57">
        <v>0</v>
      </c>
      <c r="L1836" s="57" t="s">
        <v>2193</v>
      </c>
      <c r="M1836" s="57">
        <v>0</v>
      </c>
      <c r="N1836" s="57" t="s">
        <v>2193</v>
      </c>
      <c r="O1836" s="57">
        <v>2106</v>
      </c>
      <c r="P1836" s="57">
        <v>63.1</v>
      </c>
      <c r="Q1836" s="60"/>
    </row>
    <row r="1837" spans="1:31" ht="23.25" customHeight="1" x14ac:dyDescent="0.15">
      <c r="A1837" s="9" t="s">
        <v>1658</v>
      </c>
      <c r="B1837" s="9" t="s">
        <v>1199</v>
      </c>
      <c r="C1837" s="148" t="s">
        <v>1659</v>
      </c>
      <c r="D1837" s="56" t="s">
        <v>1660</v>
      </c>
      <c r="E1837" s="62" t="s">
        <v>1661</v>
      </c>
      <c r="F1837" s="58" t="s">
        <v>616</v>
      </c>
      <c r="G1837" s="57">
        <v>1</v>
      </c>
      <c r="H1837" s="57">
        <v>42.099999999999909</v>
      </c>
      <c r="I1837" s="57">
        <v>42.099999999999909</v>
      </c>
      <c r="J1837" s="57">
        <v>1</v>
      </c>
      <c r="K1837" s="57"/>
      <c r="L1837" s="57" t="s">
        <v>2193</v>
      </c>
      <c r="M1837" s="57"/>
      <c r="N1837" s="57" t="s">
        <v>2193</v>
      </c>
      <c r="O1837" s="57">
        <v>42.099999999999909</v>
      </c>
      <c r="P1837" s="57">
        <v>42.099999999999909</v>
      </c>
      <c r="Q1837" s="60"/>
      <c r="AC1837" s="2">
        <v>42.1</v>
      </c>
      <c r="AD1837" s="2">
        <v>2169</v>
      </c>
    </row>
    <row r="1838" spans="1:31" ht="23.25" customHeight="1" x14ac:dyDescent="0.15">
      <c r="A1838" s="9" t="s">
        <v>920</v>
      </c>
      <c r="B1838" s="9" t="s">
        <v>1199</v>
      </c>
      <c r="C1838" s="148" t="s">
        <v>679</v>
      </c>
      <c r="D1838" s="56" t="s">
        <v>70</v>
      </c>
      <c r="E1838" s="62" t="s">
        <v>680</v>
      </c>
      <c r="F1838" s="58" t="s">
        <v>678</v>
      </c>
      <c r="G1838" s="57">
        <v>9.7099999999999999E-3</v>
      </c>
      <c r="H1838" s="57">
        <v>0</v>
      </c>
      <c r="I1838" s="57" t="s">
        <v>2193</v>
      </c>
      <c r="J1838" s="57">
        <v>9.7099999999999999E-3</v>
      </c>
      <c r="K1838" s="57">
        <v>300337</v>
      </c>
      <c r="L1838" s="57">
        <v>2916.2</v>
      </c>
      <c r="M1838" s="57">
        <v>0</v>
      </c>
      <c r="N1838" s="57" t="s">
        <v>2193</v>
      </c>
      <c r="O1838" s="57">
        <v>300337</v>
      </c>
      <c r="P1838" s="57">
        <v>2916.2</v>
      </c>
      <c r="Q1838" s="60"/>
      <c r="AE1838" s="2">
        <v>2916.2</v>
      </c>
    </row>
    <row r="1839" spans="1:31" ht="23.25" customHeight="1" x14ac:dyDescent="0.15">
      <c r="A1839" s="9" t="s">
        <v>925</v>
      </c>
      <c r="B1839" s="9" t="s">
        <v>1199</v>
      </c>
      <c r="C1839" s="148" t="s">
        <v>689</v>
      </c>
      <c r="D1839" s="56" t="s">
        <v>70</v>
      </c>
      <c r="E1839" s="62" t="s">
        <v>690</v>
      </c>
      <c r="F1839" s="58" t="s">
        <v>678</v>
      </c>
      <c r="G1839" s="57">
        <v>9.7099999999999999E-3</v>
      </c>
      <c r="H1839" s="57">
        <v>0</v>
      </c>
      <c r="I1839" s="57" t="s">
        <v>2193</v>
      </c>
      <c r="J1839" s="57">
        <v>9.7099999999999999E-3</v>
      </c>
      <c r="K1839" s="57">
        <v>169804</v>
      </c>
      <c r="L1839" s="57">
        <v>1648.7</v>
      </c>
      <c r="M1839" s="57">
        <v>0</v>
      </c>
      <c r="N1839" s="57" t="s">
        <v>2193</v>
      </c>
      <c r="O1839" s="57">
        <v>169804</v>
      </c>
      <c r="P1839" s="57">
        <v>1648.7</v>
      </c>
      <c r="Q1839" s="60"/>
      <c r="AE1839" s="2">
        <v>1648.7</v>
      </c>
    </row>
    <row r="1840" spans="1:31" ht="23.25" customHeight="1" x14ac:dyDescent="0.15">
      <c r="A1840" s="9" t="s">
        <v>1649</v>
      </c>
      <c r="B1840" s="9" t="s">
        <v>1199</v>
      </c>
      <c r="C1840" s="148" t="s">
        <v>1650</v>
      </c>
      <c r="D1840" s="56" t="s">
        <v>1651</v>
      </c>
      <c r="E1840" s="62" t="s">
        <v>1652</v>
      </c>
      <c r="F1840" s="58" t="s">
        <v>616</v>
      </c>
      <c r="G1840" s="57">
        <v>1</v>
      </c>
      <c r="H1840" s="57">
        <v>136.89999999999964</v>
      </c>
      <c r="I1840" s="57">
        <v>136.89999999999964</v>
      </c>
      <c r="J1840" s="57">
        <v>1</v>
      </c>
      <c r="K1840" s="57"/>
      <c r="L1840" s="57" t="s">
        <v>2193</v>
      </c>
      <c r="M1840" s="57"/>
      <c r="N1840" s="57" t="s">
        <v>2193</v>
      </c>
      <c r="O1840" s="57">
        <v>136.89999999999964</v>
      </c>
      <c r="P1840" s="57">
        <v>136.89999999999964</v>
      </c>
      <c r="Q1840" s="60"/>
    </row>
    <row r="1841" spans="1:31" ht="23.25" customHeight="1" x14ac:dyDescent="0.15">
      <c r="B1841" s="9" t="s">
        <v>1646</v>
      </c>
      <c r="C1841" s="148"/>
      <c r="D1841" s="56" t="s">
        <v>1647</v>
      </c>
      <c r="E1841" s="62"/>
      <c r="F1841" s="58"/>
      <c r="G1841" s="57"/>
      <c r="H1841" s="57"/>
      <c r="I1841" s="57">
        <v>2348</v>
      </c>
      <c r="J1841" s="57"/>
      <c r="K1841" s="57"/>
      <c r="L1841" s="57">
        <v>4564</v>
      </c>
      <c r="M1841" s="57"/>
      <c r="N1841" s="57">
        <v>0</v>
      </c>
      <c r="O1841" s="57" t="s">
        <v>2193</v>
      </c>
      <c r="P1841" s="57">
        <v>6912</v>
      </c>
      <c r="Q1841" s="60"/>
      <c r="AC1841" s="2">
        <v>136.9</v>
      </c>
      <c r="AD1841" s="2">
        <v>4564</v>
      </c>
      <c r="AE1841" s="2">
        <v>4564</v>
      </c>
    </row>
    <row r="1842" spans="1:31" ht="23.25" customHeight="1" x14ac:dyDescent="0.15">
      <c r="C1842" s="148"/>
      <c r="D1842" s="56"/>
      <c r="E1842" s="62"/>
      <c r="F1842" s="58"/>
      <c r="G1842" s="57"/>
      <c r="H1842" s="57"/>
      <c r="I1842" s="57"/>
      <c r="J1842" s="57"/>
      <c r="K1842" s="57"/>
      <c r="L1842" s="57"/>
      <c r="M1842" s="57"/>
      <c r="N1842" s="57"/>
      <c r="O1842" s="57"/>
      <c r="P1842" s="57"/>
      <c r="Q1842" s="60"/>
    </row>
    <row r="1843" spans="1:31" ht="23.25" customHeight="1" x14ac:dyDescent="0.15">
      <c r="A1843" s="9" t="s">
        <v>1260</v>
      </c>
      <c r="B1843" s="9" t="s">
        <v>2293</v>
      </c>
      <c r="C1843" s="148" t="s">
        <v>1261</v>
      </c>
      <c r="D1843" s="56" t="s">
        <v>2514</v>
      </c>
      <c r="E1843" s="62"/>
      <c r="F1843" s="58"/>
      <c r="G1843" s="57"/>
      <c r="H1843" s="57"/>
      <c r="I1843" s="57"/>
      <c r="J1843" s="57"/>
      <c r="K1843" s="57"/>
      <c r="L1843" s="57"/>
      <c r="M1843" s="57"/>
      <c r="N1843" s="57"/>
      <c r="O1843" s="57"/>
      <c r="P1843" s="57"/>
      <c r="Q1843" s="60"/>
    </row>
    <row r="1844" spans="1:31" ht="23.25" customHeight="1" x14ac:dyDescent="0.15">
      <c r="A1844" s="9" t="s">
        <v>2369</v>
      </c>
      <c r="B1844" s="9" t="s">
        <v>1204</v>
      </c>
      <c r="C1844" s="148" t="s">
        <v>2370</v>
      </c>
      <c r="D1844" s="56" t="s">
        <v>2257</v>
      </c>
      <c r="E1844" s="62" t="s">
        <v>2259</v>
      </c>
      <c r="F1844" s="58" t="s">
        <v>132</v>
      </c>
      <c r="G1844" s="57">
        <v>1</v>
      </c>
      <c r="H1844" s="57">
        <v>2106</v>
      </c>
      <c r="I1844" s="57">
        <v>2106</v>
      </c>
      <c r="J1844" s="57">
        <v>1</v>
      </c>
      <c r="K1844" s="57">
        <v>0</v>
      </c>
      <c r="L1844" s="57" t="s">
        <v>2193</v>
      </c>
      <c r="M1844" s="57">
        <v>0</v>
      </c>
      <c r="N1844" s="57" t="s">
        <v>2193</v>
      </c>
      <c r="O1844" s="57">
        <v>2106</v>
      </c>
      <c r="P1844" s="57">
        <v>2106</v>
      </c>
      <c r="Q1844" s="60"/>
      <c r="AC1844" s="2">
        <v>2106</v>
      </c>
    </row>
    <row r="1845" spans="1:31" ht="23.25" customHeight="1" x14ac:dyDescent="0.15">
      <c r="A1845" s="9" t="s">
        <v>2369</v>
      </c>
      <c r="B1845" s="9" t="s">
        <v>1204</v>
      </c>
      <c r="C1845" s="148" t="s">
        <v>2370</v>
      </c>
      <c r="D1845" s="56" t="s">
        <v>2257</v>
      </c>
      <c r="E1845" s="62" t="s">
        <v>2259</v>
      </c>
      <c r="F1845" s="58" t="s">
        <v>132</v>
      </c>
      <c r="G1845" s="57">
        <v>0.03</v>
      </c>
      <c r="H1845" s="57">
        <v>2106</v>
      </c>
      <c r="I1845" s="57">
        <v>63.1</v>
      </c>
      <c r="J1845" s="57">
        <v>0.03</v>
      </c>
      <c r="K1845" s="57">
        <v>0</v>
      </c>
      <c r="L1845" s="57" t="s">
        <v>2193</v>
      </c>
      <c r="M1845" s="57">
        <v>0</v>
      </c>
      <c r="N1845" s="57" t="s">
        <v>2193</v>
      </c>
      <c r="O1845" s="57">
        <v>2106</v>
      </c>
      <c r="P1845" s="57">
        <v>63.1</v>
      </c>
      <c r="Q1845" s="60"/>
    </row>
    <row r="1846" spans="1:31" ht="23.25" customHeight="1" x14ac:dyDescent="0.15">
      <c r="A1846" s="9" t="s">
        <v>1658</v>
      </c>
      <c r="B1846" s="9" t="s">
        <v>1204</v>
      </c>
      <c r="C1846" s="148" t="s">
        <v>1659</v>
      </c>
      <c r="D1846" s="56" t="s">
        <v>1660</v>
      </c>
      <c r="E1846" s="62" t="s">
        <v>1661</v>
      </c>
      <c r="F1846" s="58" t="s">
        <v>616</v>
      </c>
      <c r="G1846" s="57">
        <v>1</v>
      </c>
      <c r="H1846" s="57">
        <v>42.099999999999909</v>
      </c>
      <c r="I1846" s="57">
        <v>42.099999999999909</v>
      </c>
      <c r="J1846" s="57">
        <v>1</v>
      </c>
      <c r="K1846" s="57"/>
      <c r="L1846" s="57" t="s">
        <v>2193</v>
      </c>
      <c r="M1846" s="57"/>
      <c r="N1846" s="57" t="s">
        <v>2193</v>
      </c>
      <c r="O1846" s="57">
        <v>42.099999999999909</v>
      </c>
      <c r="P1846" s="57">
        <v>42.099999999999909</v>
      </c>
      <c r="Q1846" s="60"/>
      <c r="AC1846" s="2">
        <v>42.1</v>
      </c>
      <c r="AD1846" s="2">
        <v>2169</v>
      </c>
    </row>
    <row r="1847" spans="1:31" ht="23.25" customHeight="1" x14ac:dyDescent="0.15">
      <c r="A1847" s="9" t="s">
        <v>920</v>
      </c>
      <c r="B1847" s="9" t="s">
        <v>1204</v>
      </c>
      <c r="C1847" s="148" t="s">
        <v>679</v>
      </c>
      <c r="D1847" s="56" t="s">
        <v>70</v>
      </c>
      <c r="E1847" s="62" t="s">
        <v>680</v>
      </c>
      <c r="F1847" s="58" t="s">
        <v>678</v>
      </c>
      <c r="G1847" s="57">
        <v>8.7399999999999995E-3</v>
      </c>
      <c r="H1847" s="57">
        <v>0</v>
      </c>
      <c r="I1847" s="57" t="s">
        <v>2193</v>
      </c>
      <c r="J1847" s="57">
        <v>8.7299999999999999E-3</v>
      </c>
      <c r="K1847" s="57">
        <v>300337</v>
      </c>
      <c r="L1847" s="57">
        <v>2624.9</v>
      </c>
      <c r="M1847" s="57">
        <v>0</v>
      </c>
      <c r="N1847" s="57" t="s">
        <v>2193</v>
      </c>
      <c r="O1847" s="57">
        <v>300337</v>
      </c>
      <c r="P1847" s="57">
        <v>2624.9</v>
      </c>
      <c r="Q1847" s="60"/>
      <c r="AE1847" s="2">
        <v>2624.9</v>
      </c>
    </row>
    <row r="1848" spans="1:31" ht="23.25" customHeight="1" x14ac:dyDescent="0.15">
      <c r="A1848" s="9" t="s">
        <v>925</v>
      </c>
      <c r="B1848" s="9" t="s">
        <v>1204</v>
      </c>
      <c r="C1848" s="148" t="s">
        <v>689</v>
      </c>
      <c r="D1848" s="56" t="s">
        <v>70</v>
      </c>
      <c r="E1848" s="62" t="s">
        <v>690</v>
      </c>
      <c r="F1848" s="58" t="s">
        <v>678</v>
      </c>
      <c r="G1848" s="57">
        <v>8.7399999999999995E-3</v>
      </c>
      <c r="H1848" s="57">
        <v>0</v>
      </c>
      <c r="I1848" s="57" t="s">
        <v>2193</v>
      </c>
      <c r="J1848" s="57">
        <v>8.7299999999999999E-3</v>
      </c>
      <c r="K1848" s="57">
        <v>169804</v>
      </c>
      <c r="L1848" s="57">
        <v>1484</v>
      </c>
      <c r="M1848" s="57">
        <v>0</v>
      </c>
      <c r="N1848" s="57" t="s">
        <v>2193</v>
      </c>
      <c r="O1848" s="57">
        <v>169804</v>
      </c>
      <c r="P1848" s="57">
        <v>1484</v>
      </c>
      <c r="Q1848" s="60"/>
      <c r="AE1848" s="2">
        <v>1484</v>
      </c>
    </row>
    <row r="1849" spans="1:31" ht="23.25" customHeight="1" x14ac:dyDescent="0.15">
      <c r="A1849" s="9" t="s">
        <v>1649</v>
      </c>
      <c r="B1849" s="9" t="s">
        <v>1204</v>
      </c>
      <c r="C1849" s="148" t="s">
        <v>1650</v>
      </c>
      <c r="D1849" s="56" t="s">
        <v>1651</v>
      </c>
      <c r="E1849" s="62" t="s">
        <v>1652</v>
      </c>
      <c r="F1849" s="58" t="s">
        <v>616</v>
      </c>
      <c r="G1849" s="57">
        <v>1</v>
      </c>
      <c r="H1849" s="57">
        <v>123.19999999999982</v>
      </c>
      <c r="I1849" s="57">
        <v>123.19999999999982</v>
      </c>
      <c r="J1849" s="57">
        <v>1</v>
      </c>
      <c r="K1849" s="57"/>
      <c r="L1849" s="57" t="s">
        <v>2193</v>
      </c>
      <c r="M1849" s="57"/>
      <c r="N1849" s="57" t="s">
        <v>2193</v>
      </c>
      <c r="O1849" s="57">
        <v>123.19999999999982</v>
      </c>
      <c r="P1849" s="57">
        <v>123.19999999999982</v>
      </c>
      <c r="Q1849" s="60"/>
    </row>
    <row r="1850" spans="1:31" ht="23.25" customHeight="1" x14ac:dyDescent="0.15">
      <c r="B1850" s="9" t="s">
        <v>1646</v>
      </c>
      <c r="C1850" s="148"/>
      <c r="D1850" s="56" t="s">
        <v>1647</v>
      </c>
      <c r="E1850" s="62"/>
      <c r="F1850" s="58"/>
      <c r="G1850" s="57"/>
      <c r="H1850" s="57"/>
      <c r="I1850" s="57">
        <v>2334</v>
      </c>
      <c r="J1850" s="57"/>
      <c r="K1850" s="57"/>
      <c r="L1850" s="57">
        <v>4108</v>
      </c>
      <c r="M1850" s="57"/>
      <c r="N1850" s="57">
        <v>0</v>
      </c>
      <c r="O1850" s="57" t="s">
        <v>2193</v>
      </c>
      <c r="P1850" s="57">
        <v>6442</v>
      </c>
      <c r="Q1850" s="60"/>
      <c r="AC1850" s="2">
        <v>123.2</v>
      </c>
      <c r="AD1850" s="2">
        <v>4108</v>
      </c>
      <c r="AE1850" s="2">
        <v>4108</v>
      </c>
    </row>
    <row r="1851" spans="1:31" ht="23.25" customHeight="1" x14ac:dyDescent="0.15">
      <c r="C1851" s="148"/>
      <c r="D1851" s="56"/>
      <c r="E1851" s="62"/>
      <c r="F1851" s="58"/>
      <c r="G1851" s="57"/>
      <c r="H1851" s="57"/>
      <c r="I1851" s="57"/>
      <c r="J1851" s="57"/>
      <c r="K1851" s="57"/>
      <c r="L1851" s="57"/>
      <c r="M1851" s="57"/>
      <c r="N1851" s="57"/>
      <c r="O1851" s="57"/>
      <c r="P1851" s="57"/>
      <c r="Q1851" s="60"/>
    </row>
    <row r="1852" spans="1:31" ht="23.25" customHeight="1" x14ac:dyDescent="0.15">
      <c r="A1852" s="9" t="s">
        <v>1263</v>
      </c>
      <c r="B1852" s="9" t="s">
        <v>2293</v>
      </c>
      <c r="C1852" s="148" t="s">
        <v>1264</v>
      </c>
      <c r="D1852" s="56" t="s">
        <v>2515</v>
      </c>
      <c r="E1852" s="62"/>
      <c r="F1852" s="58"/>
      <c r="G1852" s="57"/>
      <c r="H1852" s="57"/>
      <c r="I1852" s="57"/>
      <c r="J1852" s="57"/>
      <c r="K1852" s="57"/>
      <c r="L1852" s="57"/>
      <c r="M1852" s="57"/>
      <c r="N1852" s="57"/>
      <c r="O1852" s="57"/>
      <c r="P1852" s="57"/>
      <c r="Q1852" s="60"/>
    </row>
    <row r="1853" spans="1:31" ht="23.25" customHeight="1" x14ac:dyDescent="0.15">
      <c r="A1853" s="9" t="s">
        <v>2372</v>
      </c>
      <c r="B1853" s="9" t="s">
        <v>1209</v>
      </c>
      <c r="C1853" s="148" t="s">
        <v>498</v>
      </c>
      <c r="D1853" s="56" t="s">
        <v>2265</v>
      </c>
      <c r="E1853" s="62" t="s">
        <v>424</v>
      </c>
      <c r="F1853" s="58" t="s">
        <v>132</v>
      </c>
      <c r="G1853" s="57">
        <v>1</v>
      </c>
      <c r="H1853" s="57">
        <v>7660</v>
      </c>
      <c r="I1853" s="57">
        <v>7660</v>
      </c>
      <c r="J1853" s="57">
        <v>1</v>
      </c>
      <c r="K1853" s="57">
        <v>0</v>
      </c>
      <c r="L1853" s="57" t="s">
        <v>2193</v>
      </c>
      <c r="M1853" s="57">
        <v>0</v>
      </c>
      <c r="N1853" s="57" t="s">
        <v>2193</v>
      </c>
      <c r="O1853" s="57">
        <v>7660</v>
      </c>
      <c r="P1853" s="57">
        <v>7660</v>
      </c>
      <c r="Q1853" s="60"/>
      <c r="AC1853" s="2">
        <v>7660</v>
      </c>
    </row>
    <row r="1854" spans="1:31" ht="23.25" customHeight="1" x14ac:dyDescent="0.15">
      <c r="A1854" s="9" t="s">
        <v>2372</v>
      </c>
      <c r="B1854" s="9" t="s">
        <v>1209</v>
      </c>
      <c r="C1854" s="148" t="s">
        <v>498</v>
      </c>
      <c r="D1854" s="56" t="s">
        <v>2265</v>
      </c>
      <c r="E1854" s="62" t="s">
        <v>424</v>
      </c>
      <c r="F1854" s="58" t="s">
        <v>132</v>
      </c>
      <c r="G1854" s="57">
        <v>0.03</v>
      </c>
      <c r="H1854" s="57">
        <v>7660</v>
      </c>
      <c r="I1854" s="57">
        <v>229.8</v>
      </c>
      <c r="J1854" s="57">
        <v>0.03</v>
      </c>
      <c r="K1854" s="57">
        <v>0</v>
      </c>
      <c r="L1854" s="57" t="s">
        <v>2193</v>
      </c>
      <c r="M1854" s="57">
        <v>0</v>
      </c>
      <c r="N1854" s="57" t="s">
        <v>2193</v>
      </c>
      <c r="O1854" s="57">
        <v>7660</v>
      </c>
      <c r="P1854" s="57">
        <v>229.8</v>
      </c>
      <c r="Q1854" s="60"/>
    </row>
    <row r="1855" spans="1:31" ht="23.25" customHeight="1" x14ac:dyDescent="0.15">
      <c r="A1855" s="9" t="s">
        <v>1658</v>
      </c>
      <c r="B1855" s="9" t="s">
        <v>1209</v>
      </c>
      <c r="C1855" s="148" t="s">
        <v>1659</v>
      </c>
      <c r="D1855" s="56" t="s">
        <v>1660</v>
      </c>
      <c r="E1855" s="62" t="s">
        <v>1661</v>
      </c>
      <c r="F1855" s="58" t="s">
        <v>616</v>
      </c>
      <c r="G1855" s="57">
        <v>1</v>
      </c>
      <c r="H1855" s="57">
        <v>153.19999999999982</v>
      </c>
      <c r="I1855" s="57">
        <v>153.19999999999982</v>
      </c>
      <c r="J1855" s="57">
        <v>1</v>
      </c>
      <c r="K1855" s="57"/>
      <c r="L1855" s="57" t="s">
        <v>2193</v>
      </c>
      <c r="M1855" s="57"/>
      <c r="N1855" s="57" t="s">
        <v>2193</v>
      </c>
      <c r="O1855" s="57">
        <v>153.19999999999982</v>
      </c>
      <c r="P1855" s="57">
        <v>153.19999999999982</v>
      </c>
      <c r="Q1855" s="60"/>
      <c r="AC1855" s="2">
        <v>153.19999999999999</v>
      </c>
      <c r="AD1855" s="2">
        <v>7889</v>
      </c>
    </row>
    <row r="1856" spans="1:31" ht="23.25" customHeight="1" x14ac:dyDescent="0.15">
      <c r="A1856" s="9" t="s">
        <v>920</v>
      </c>
      <c r="B1856" s="9" t="s">
        <v>1209</v>
      </c>
      <c r="C1856" s="148" t="s">
        <v>679</v>
      </c>
      <c r="D1856" s="56" t="s">
        <v>70</v>
      </c>
      <c r="E1856" s="62" t="s">
        <v>680</v>
      </c>
      <c r="F1856" s="58" t="s">
        <v>678</v>
      </c>
      <c r="G1856" s="57">
        <v>1.2579999999999999E-2</v>
      </c>
      <c r="H1856" s="57">
        <v>0</v>
      </c>
      <c r="I1856" s="57" t="s">
        <v>2193</v>
      </c>
      <c r="J1856" s="57">
        <v>1.2579999999999999E-2</v>
      </c>
      <c r="K1856" s="57">
        <v>300337</v>
      </c>
      <c r="L1856" s="57">
        <v>3778.2</v>
      </c>
      <c r="M1856" s="57">
        <v>0</v>
      </c>
      <c r="N1856" s="57" t="s">
        <v>2193</v>
      </c>
      <c r="O1856" s="57">
        <v>300337</v>
      </c>
      <c r="P1856" s="57">
        <v>3778.2</v>
      </c>
      <c r="Q1856" s="60"/>
      <c r="AE1856" s="2">
        <v>3778.2</v>
      </c>
    </row>
    <row r="1857" spans="1:31" ht="23.25" customHeight="1" x14ac:dyDescent="0.15">
      <c r="A1857" s="9" t="s">
        <v>925</v>
      </c>
      <c r="B1857" s="9" t="s">
        <v>1209</v>
      </c>
      <c r="C1857" s="148" t="s">
        <v>689</v>
      </c>
      <c r="D1857" s="56" t="s">
        <v>70</v>
      </c>
      <c r="E1857" s="62" t="s">
        <v>690</v>
      </c>
      <c r="F1857" s="58" t="s">
        <v>678</v>
      </c>
      <c r="G1857" s="57">
        <v>1.2579999999999999E-2</v>
      </c>
      <c r="H1857" s="57">
        <v>0</v>
      </c>
      <c r="I1857" s="57" t="s">
        <v>2193</v>
      </c>
      <c r="J1857" s="57">
        <v>1.2579999999999999E-2</v>
      </c>
      <c r="K1857" s="57">
        <v>169804</v>
      </c>
      <c r="L1857" s="57">
        <v>2136.1</v>
      </c>
      <c r="M1857" s="57">
        <v>0</v>
      </c>
      <c r="N1857" s="57" t="s">
        <v>2193</v>
      </c>
      <c r="O1857" s="57">
        <v>169804</v>
      </c>
      <c r="P1857" s="57">
        <v>2136.1</v>
      </c>
      <c r="Q1857" s="60"/>
      <c r="AE1857" s="2">
        <v>2136.1</v>
      </c>
    </row>
    <row r="1858" spans="1:31" ht="23.25" customHeight="1" x14ac:dyDescent="0.15">
      <c r="A1858" s="9" t="s">
        <v>1649</v>
      </c>
      <c r="B1858" s="9" t="s">
        <v>1209</v>
      </c>
      <c r="C1858" s="148" t="s">
        <v>1650</v>
      </c>
      <c r="D1858" s="56" t="s">
        <v>1651</v>
      </c>
      <c r="E1858" s="62" t="s">
        <v>1652</v>
      </c>
      <c r="F1858" s="58" t="s">
        <v>616</v>
      </c>
      <c r="G1858" s="57">
        <v>1</v>
      </c>
      <c r="H1858" s="57">
        <v>177.39999999999964</v>
      </c>
      <c r="I1858" s="57">
        <v>177.39999999999964</v>
      </c>
      <c r="J1858" s="57">
        <v>1</v>
      </c>
      <c r="K1858" s="57"/>
      <c r="L1858" s="57" t="s">
        <v>2193</v>
      </c>
      <c r="M1858" s="57"/>
      <c r="N1858" s="57" t="s">
        <v>2193</v>
      </c>
      <c r="O1858" s="57">
        <v>177.39999999999964</v>
      </c>
      <c r="P1858" s="57">
        <v>177.39999999999964</v>
      </c>
      <c r="Q1858" s="60"/>
    </row>
    <row r="1859" spans="1:31" ht="23.25" customHeight="1" x14ac:dyDescent="0.15">
      <c r="B1859" s="9" t="s">
        <v>1646</v>
      </c>
      <c r="C1859" s="148"/>
      <c r="D1859" s="56" t="s">
        <v>1647</v>
      </c>
      <c r="E1859" s="62"/>
      <c r="F1859" s="58"/>
      <c r="G1859" s="57"/>
      <c r="H1859" s="57"/>
      <c r="I1859" s="57">
        <v>8220</v>
      </c>
      <c r="J1859" s="57"/>
      <c r="K1859" s="57"/>
      <c r="L1859" s="57">
        <v>5914</v>
      </c>
      <c r="M1859" s="57"/>
      <c r="N1859" s="57">
        <v>0</v>
      </c>
      <c r="O1859" s="57" t="s">
        <v>2193</v>
      </c>
      <c r="P1859" s="57">
        <v>14134</v>
      </c>
      <c r="Q1859" s="60"/>
      <c r="AC1859" s="2">
        <v>177.4</v>
      </c>
      <c r="AD1859" s="2">
        <v>5914</v>
      </c>
      <c r="AE1859" s="2">
        <v>5914</v>
      </c>
    </row>
    <row r="1860" spans="1:31" ht="23.25" customHeight="1" x14ac:dyDescent="0.15">
      <c r="C1860" s="148"/>
      <c r="D1860" s="56"/>
      <c r="E1860" s="62"/>
      <c r="F1860" s="58"/>
      <c r="G1860" s="57"/>
      <c r="H1860" s="57"/>
      <c r="I1860" s="57"/>
      <c r="J1860" s="57"/>
      <c r="K1860" s="57"/>
      <c r="L1860" s="57"/>
      <c r="M1860" s="57"/>
      <c r="N1860" s="57"/>
      <c r="O1860" s="57"/>
      <c r="P1860" s="57"/>
      <c r="Q1860" s="60"/>
    </row>
    <row r="1861" spans="1:31" ht="23.25" customHeight="1" x14ac:dyDescent="0.15">
      <c r="A1861" s="9" t="s">
        <v>1266</v>
      </c>
      <c r="B1861" s="9" t="s">
        <v>2293</v>
      </c>
      <c r="C1861" s="148" t="s">
        <v>1267</v>
      </c>
      <c r="D1861" s="56" t="s">
        <v>2516</v>
      </c>
      <c r="E1861" s="62"/>
      <c r="F1861" s="58"/>
      <c r="G1861" s="57"/>
      <c r="H1861" s="57"/>
      <c r="I1861" s="57"/>
      <c r="J1861" s="57"/>
      <c r="K1861" s="57"/>
      <c r="L1861" s="57"/>
      <c r="M1861" s="57"/>
      <c r="N1861" s="57"/>
      <c r="O1861" s="57"/>
      <c r="P1861" s="57"/>
      <c r="Q1861" s="60"/>
    </row>
    <row r="1862" spans="1:31" ht="23.25" customHeight="1" x14ac:dyDescent="0.15">
      <c r="A1862" s="9" t="s">
        <v>854</v>
      </c>
      <c r="B1862" s="9" t="s">
        <v>1214</v>
      </c>
      <c r="C1862" s="148" t="s">
        <v>532</v>
      </c>
      <c r="D1862" s="56" t="s">
        <v>533</v>
      </c>
      <c r="E1862" s="62" t="s">
        <v>534</v>
      </c>
      <c r="F1862" s="58" t="s">
        <v>132</v>
      </c>
      <c r="G1862" s="57">
        <v>1</v>
      </c>
      <c r="H1862" s="57">
        <v>720</v>
      </c>
      <c r="I1862" s="57">
        <v>720</v>
      </c>
      <c r="J1862" s="57">
        <v>1</v>
      </c>
      <c r="K1862" s="57">
        <v>0</v>
      </c>
      <c r="L1862" s="57" t="s">
        <v>2193</v>
      </c>
      <c r="M1862" s="57">
        <v>0</v>
      </c>
      <c r="N1862" s="57" t="s">
        <v>2193</v>
      </c>
      <c r="O1862" s="57">
        <v>720</v>
      </c>
      <c r="P1862" s="57">
        <v>720</v>
      </c>
      <c r="Q1862" s="60"/>
    </row>
    <row r="1863" spans="1:31" ht="23.25" customHeight="1" x14ac:dyDescent="0.15">
      <c r="A1863" s="9" t="s">
        <v>920</v>
      </c>
      <c r="B1863" s="9" t="s">
        <v>1214</v>
      </c>
      <c r="C1863" s="148" t="s">
        <v>679</v>
      </c>
      <c r="D1863" s="56" t="s">
        <v>70</v>
      </c>
      <c r="E1863" s="62" t="s">
        <v>680</v>
      </c>
      <c r="F1863" s="58" t="s">
        <v>678</v>
      </c>
      <c r="G1863" s="57">
        <v>5.0000000000000001E-4</v>
      </c>
      <c r="H1863" s="57">
        <v>0</v>
      </c>
      <c r="I1863" s="57" t="s">
        <v>2193</v>
      </c>
      <c r="J1863" s="57">
        <v>5.0000000000000001E-4</v>
      </c>
      <c r="K1863" s="57">
        <v>300337</v>
      </c>
      <c r="L1863" s="57">
        <v>150.1</v>
      </c>
      <c r="M1863" s="57">
        <v>0</v>
      </c>
      <c r="N1863" s="57" t="s">
        <v>2193</v>
      </c>
      <c r="O1863" s="57">
        <v>300337</v>
      </c>
      <c r="P1863" s="57">
        <v>150.1</v>
      </c>
      <c r="Q1863" s="60"/>
      <c r="AE1863" s="2">
        <v>150.1</v>
      </c>
    </row>
    <row r="1864" spans="1:31" ht="23.25" customHeight="1" x14ac:dyDescent="0.15">
      <c r="A1864" s="9" t="s">
        <v>925</v>
      </c>
      <c r="B1864" s="9" t="s">
        <v>1214</v>
      </c>
      <c r="C1864" s="148" t="s">
        <v>689</v>
      </c>
      <c r="D1864" s="56" t="s">
        <v>70</v>
      </c>
      <c r="E1864" s="62" t="s">
        <v>690</v>
      </c>
      <c r="F1864" s="58" t="s">
        <v>678</v>
      </c>
      <c r="G1864" s="57">
        <v>1E-3</v>
      </c>
      <c r="H1864" s="57">
        <v>0</v>
      </c>
      <c r="I1864" s="57" t="s">
        <v>2193</v>
      </c>
      <c r="J1864" s="57">
        <v>1E-3</v>
      </c>
      <c r="K1864" s="57">
        <v>169804</v>
      </c>
      <c r="L1864" s="57">
        <v>169.8</v>
      </c>
      <c r="M1864" s="57">
        <v>0</v>
      </c>
      <c r="N1864" s="57" t="s">
        <v>2193</v>
      </c>
      <c r="O1864" s="57">
        <v>169804</v>
      </c>
      <c r="P1864" s="57">
        <v>169.8</v>
      </c>
      <c r="Q1864" s="60"/>
      <c r="AE1864" s="2">
        <v>169.8</v>
      </c>
    </row>
    <row r="1865" spans="1:31" ht="23.25" customHeight="1" x14ac:dyDescent="0.15">
      <c r="A1865" s="9" t="s">
        <v>1649</v>
      </c>
      <c r="B1865" s="9" t="s">
        <v>1214</v>
      </c>
      <c r="C1865" s="148" t="s">
        <v>1650</v>
      </c>
      <c r="D1865" s="56" t="s">
        <v>1651</v>
      </c>
      <c r="E1865" s="62" t="s">
        <v>1652</v>
      </c>
      <c r="F1865" s="58" t="s">
        <v>616</v>
      </c>
      <c r="G1865" s="57">
        <v>1</v>
      </c>
      <c r="H1865" s="57">
        <v>9.5</v>
      </c>
      <c r="I1865" s="57">
        <v>9.5</v>
      </c>
      <c r="J1865" s="57">
        <v>1</v>
      </c>
      <c r="K1865" s="57"/>
      <c r="L1865" s="57" t="s">
        <v>2193</v>
      </c>
      <c r="M1865" s="57"/>
      <c r="N1865" s="57" t="s">
        <v>2193</v>
      </c>
      <c r="O1865" s="57">
        <v>9.5</v>
      </c>
      <c r="P1865" s="57">
        <v>9.5</v>
      </c>
      <c r="Q1865" s="60"/>
    </row>
    <row r="1866" spans="1:31" ht="23.25" customHeight="1" x14ac:dyDescent="0.15">
      <c r="B1866" s="9" t="s">
        <v>1646</v>
      </c>
      <c r="C1866" s="148"/>
      <c r="D1866" s="56" t="s">
        <v>1647</v>
      </c>
      <c r="E1866" s="62"/>
      <c r="F1866" s="58"/>
      <c r="G1866" s="57"/>
      <c r="H1866" s="57"/>
      <c r="I1866" s="57">
        <v>729</v>
      </c>
      <c r="J1866" s="57"/>
      <c r="K1866" s="57"/>
      <c r="L1866" s="57">
        <v>319</v>
      </c>
      <c r="M1866" s="57"/>
      <c r="N1866" s="57">
        <v>0</v>
      </c>
      <c r="O1866" s="57" t="s">
        <v>2193</v>
      </c>
      <c r="P1866" s="57">
        <v>1048</v>
      </c>
      <c r="Q1866" s="60"/>
      <c r="AC1866" s="2">
        <v>9.5</v>
      </c>
      <c r="AD1866" s="2">
        <v>319</v>
      </c>
      <c r="AE1866" s="2">
        <v>319</v>
      </c>
    </row>
    <row r="1867" spans="1:31" ht="23.25" customHeight="1" x14ac:dyDescent="0.15">
      <c r="C1867" s="148"/>
      <c r="D1867" s="56"/>
      <c r="E1867" s="62"/>
      <c r="F1867" s="58"/>
      <c r="G1867" s="57"/>
      <c r="H1867" s="57"/>
      <c r="I1867" s="57"/>
      <c r="J1867" s="57"/>
      <c r="K1867" s="57"/>
      <c r="L1867" s="57"/>
      <c r="M1867" s="57"/>
      <c r="N1867" s="57"/>
      <c r="O1867" s="57"/>
      <c r="P1867" s="57"/>
      <c r="Q1867" s="60"/>
    </row>
    <row r="1868" spans="1:31" ht="23.25" customHeight="1" x14ac:dyDescent="0.15">
      <c r="A1868" s="9" t="s">
        <v>1269</v>
      </c>
      <c r="B1868" s="9" t="s">
        <v>2293</v>
      </c>
      <c r="C1868" s="148" t="s">
        <v>1270</v>
      </c>
      <c r="D1868" s="56" t="s">
        <v>2517</v>
      </c>
      <c r="E1868" s="62"/>
      <c r="F1868" s="58"/>
      <c r="G1868" s="57"/>
      <c r="H1868" s="57"/>
      <c r="I1868" s="57"/>
      <c r="J1868" s="57"/>
      <c r="K1868" s="57"/>
      <c r="L1868" s="57"/>
      <c r="M1868" s="57"/>
      <c r="N1868" s="57"/>
      <c r="O1868" s="57"/>
      <c r="P1868" s="57"/>
      <c r="Q1868" s="60"/>
    </row>
    <row r="1869" spans="1:31" ht="23.25" customHeight="1" x14ac:dyDescent="0.15">
      <c r="A1869" s="9" t="s">
        <v>2236</v>
      </c>
      <c r="B1869" s="9" t="s">
        <v>1219</v>
      </c>
      <c r="C1869" s="148" t="s">
        <v>2237</v>
      </c>
      <c r="D1869" s="56" t="s">
        <v>2203</v>
      </c>
      <c r="E1869" s="62" t="s">
        <v>2204</v>
      </c>
      <c r="F1869" s="58" t="s">
        <v>275</v>
      </c>
      <c r="G1869" s="57">
        <v>1</v>
      </c>
      <c r="H1869" s="57">
        <v>55000</v>
      </c>
      <c r="I1869" s="57">
        <v>55000</v>
      </c>
      <c r="J1869" s="57">
        <v>1</v>
      </c>
      <c r="K1869" s="57">
        <v>0</v>
      </c>
      <c r="L1869" s="57" t="s">
        <v>2193</v>
      </c>
      <c r="M1869" s="57">
        <v>0</v>
      </c>
      <c r="N1869" s="57" t="s">
        <v>2193</v>
      </c>
      <c r="O1869" s="57">
        <v>55000</v>
      </c>
      <c r="P1869" s="57">
        <v>55000</v>
      </c>
      <c r="Q1869" s="60"/>
      <c r="R1869" s="2" t="s">
        <v>2238</v>
      </c>
    </row>
    <row r="1870" spans="1:31" ht="23.25" customHeight="1" x14ac:dyDescent="0.15">
      <c r="A1870" s="9" t="s">
        <v>919</v>
      </c>
      <c r="B1870" s="9" t="s">
        <v>1219</v>
      </c>
      <c r="C1870" s="148" t="s">
        <v>676</v>
      </c>
      <c r="D1870" s="56" t="s">
        <v>70</v>
      </c>
      <c r="E1870" s="62" t="s">
        <v>677</v>
      </c>
      <c r="F1870" s="58" t="s">
        <v>678</v>
      </c>
      <c r="G1870" s="57">
        <v>0.13300000000000001</v>
      </c>
      <c r="H1870" s="57">
        <v>0</v>
      </c>
      <c r="I1870" s="57" t="s">
        <v>2193</v>
      </c>
      <c r="J1870" s="57">
        <v>0.13300000000000001</v>
      </c>
      <c r="K1870" s="57">
        <v>268915</v>
      </c>
      <c r="L1870" s="57">
        <v>35765.599999999999</v>
      </c>
      <c r="M1870" s="57">
        <v>0</v>
      </c>
      <c r="N1870" s="57" t="s">
        <v>2193</v>
      </c>
      <c r="O1870" s="57">
        <v>268915</v>
      </c>
      <c r="P1870" s="57">
        <v>35765.599999999999</v>
      </c>
      <c r="Q1870" s="60"/>
      <c r="AE1870" s="2">
        <v>35765.599999999999</v>
      </c>
    </row>
    <row r="1871" spans="1:31" ht="23.25" customHeight="1" x14ac:dyDescent="0.15">
      <c r="A1871" s="9" t="s">
        <v>1649</v>
      </c>
      <c r="B1871" s="9" t="s">
        <v>1219</v>
      </c>
      <c r="C1871" s="148" t="s">
        <v>1650</v>
      </c>
      <c r="D1871" s="56" t="s">
        <v>1651</v>
      </c>
      <c r="E1871" s="62" t="s">
        <v>1652</v>
      </c>
      <c r="F1871" s="58" t="s">
        <v>616</v>
      </c>
      <c r="G1871" s="57">
        <v>1</v>
      </c>
      <c r="H1871" s="57">
        <v>1072.9000000000015</v>
      </c>
      <c r="I1871" s="57">
        <v>1072.9000000000015</v>
      </c>
      <c r="J1871" s="57">
        <v>1</v>
      </c>
      <c r="K1871" s="57"/>
      <c r="L1871" s="57" t="s">
        <v>2193</v>
      </c>
      <c r="M1871" s="57"/>
      <c r="N1871" s="57" t="s">
        <v>2193</v>
      </c>
      <c r="O1871" s="57">
        <v>1072.9000000000015</v>
      </c>
      <c r="P1871" s="57">
        <v>1072.9000000000015</v>
      </c>
      <c r="Q1871" s="60"/>
    </row>
    <row r="1872" spans="1:31" ht="23.25" customHeight="1" x14ac:dyDescent="0.15">
      <c r="B1872" s="9" t="s">
        <v>1646</v>
      </c>
      <c r="C1872" s="148"/>
      <c r="D1872" s="56" t="s">
        <v>1647</v>
      </c>
      <c r="E1872" s="62"/>
      <c r="F1872" s="58"/>
      <c r="G1872" s="57"/>
      <c r="H1872" s="57"/>
      <c r="I1872" s="57">
        <v>56072</v>
      </c>
      <c r="J1872" s="57"/>
      <c r="K1872" s="57"/>
      <c r="L1872" s="57">
        <v>35765</v>
      </c>
      <c r="M1872" s="57"/>
      <c r="N1872" s="57">
        <v>0</v>
      </c>
      <c r="O1872" s="57" t="s">
        <v>2193</v>
      </c>
      <c r="P1872" s="57">
        <v>91837</v>
      </c>
      <c r="Q1872" s="60"/>
      <c r="AC1872" s="2">
        <v>1072.9000000000001</v>
      </c>
      <c r="AD1872" s="2">
        <v>35765</v>
      </c>
      <c r="AE1872" s="2">
        <v>35765</v>
      </c>
    </row>
    <row r="1873" spans="1:31" ht="23.25" customHeight="1" x14ac:dyDescent="0.15">
      <c r="C1873" s="148"/>
      <c r="D1873" s="56"/>
      <c r="E1873" s="62"/>
      <c r="F1873" s="58"/>
      <c r="G1873" s="57"/>
      <c r="H1873" s="57"/>
      <c r="I1873" s="57"/>
      <c r="J1873" s="57"/>
      <c r="K1873" s="57"/>
      <c r="L1873" s="57"/>
      <c r="M1873" s="57"/>
      <c r="N1873" s="57"/>
      <c r="O1873" s="57"/>
      <c r="P1873" s="57"/>
      <c r="Q1873" s="60"/>
    </row>
    <row r="1874" spans="1:31" ht="23.25" customHeight="1" x14ac:dyDescent="0.15">
      <c r="A1874" s="9" t="s">
        <v>1272</v>
      </c>
      <c r="B1874" s="9" t="s">
        <v>2293</v>
      </c>
      <c r="C1874" s="148" t="s">
        <v>1273</v>
      </c>
      <c r="D1874" s="56" t="s">
        <v>2518</v>
      </c>
      <c r="E1874" s="62"/>
      <c r="F1874" s="58"/>
      <c r="G1874" s="57"/>
      <c r="H1874" s="57"/>
      <c r="I1874" s="57"/>
      <c r="J1874" s="57"/>
      <c r="K1874" s="57"/>
      <c r="L1874" s="57"/>
      <c r="M1874" s="57"/>
      <c r="N1874" s="57"/>
      <c r="O1874" s="57"/>
      <c r="P1874" s="57"/>
      <c r="Q1874" s="60"/>
    </row>
    <row r="1875" spans="1:31" ht="23.25" customHeight="1" x14ac:dyDescent="0.15">
      <c r="A1875" s="9" t="s">
        <v>2495</v>
      </c>
      <c r="B1875" s="9" t="s">
        <v>1223</v>
      </c>
      <c r="C1875" s="148" t="s">
        <v>498</v>
      </c>
      <c r="D1875" s="56" t="s">
        <v>2496</v>
      </c>
      <c r="E1875" s="62" t="s">
        <v>2494</v>
      </c>
      <c r="F1875" s="58" t="s">
        <v>492</v>
      </c>
      <c r="G1875" s="57">
        <v>1</v>
      </c>
      <c r="H1875" s="57"/>
      <c r="I1875" s="57" t="s">
        <v>2193</v>
      </c>
      <c r="J1875" s="57">
        <v>1</v>
      </c>
      <c r="K1875" s="57">
        <v>0</v>
      </c>
      <c r="L1875" s="57" t="s">
        <v>2193</v>
      </c>
      <c r="M1875" s="57">
        <v>0</v>
      </c>
      <c r="N1875" s="57" t="s">
        <v>2193</v>
      </c>
      <c r="O1875" s="57" t="s">
        <v>2193</v>
      </c>
      <c r="P1875" s="57" t="s">
        <v>2193</v>
      </c>
      <c r="Q1875" s="60" t="s">
        <v>1671</v>
      </c>
      <c r="AB1875" s="2">
        <v>2724000</v>
      </c>
    </row>
    <row r="1876" spans="1:31" ht="23.25" customHeight="1" x14ac:dyDescent="0.15">
      <c r="A1876" s="9" t="s">
        <v>919</v>
      </c>
      <c r="B1876" s="9" t="s">
        <v>1223</v>
      </c>
      <c r="C1876" s="148" t="s">
        <v>676</v>
      </c>
      <c r="D1876" s="56" t="s">
        <v>70</v>
      </c>
      <c r="E1876" s="62" t="s">
        <v>677</v>
      </c>
      <c r="F1876" s="58" t="s">
        <v>678</v>
      </c>
      <c r="G1876" s="57">
        <v>1.23</v>
      </c>
      <c r="H1876" s="57">
        <v>0</v>
      </c>
      <c r="I1876" s="57" t="s">
        <v>2193</v>
      </c>
      <c r="J1876" s="57">
        <v>1.23</v>
      </c>
      <c r="K1876" s="57">
        <v>268915</v>
      </c>
      <c r="L1876" s="57">
        <v>330765.40000000002</v>
      </c>
      <c r="M1876" s="57">
        <v>0</v>
      </c>
      <c r="N1876" s="57" t="s">
        <v>2193</v>
      </c>
      <c r="O1876" s="57">
        <v>268915</v>
      </c>
      <c r="P1876" s="57">
        <v>330765.40000000002</v>
      </c>
      <c r="Q1876" s="60"/>
      <c r="AE1876" s="2">
        <v>330765.40000000002</v>
      </c>
    </row>
    <row r="1877" spans="1:31" ht="23.25" customHeight="1" x14ac:dyDescent="0.15">
      <c r="A1877" s="9" t="s">
        <v>1649</v>
      </c>
      <c r="B1877" s="9" t="s">
        <v>1223</v>
      </c>
      <c r="C1877" s="148" t="s">
        <v>1650</v>
      </c>
      <c r="D1877" s="56" t="s">
        <v>1651</v>
      </c>
      <c r="E1877" s="62" t="s">
        <v>1652</v>
      </c>
      <c r="F1877" s="58" t="s">
        <v>616</v>
      </c>
      <c r="G1877" s="57">
        <v>1</v>
      </c>
      <c r="H1877" s="57">
        <v>9922.9000000000233</v>
      </c>
      <c r="I1877" s="57">
        <v>9922.9000000000233</v>
      </c>
      <c r="J1877" s="57">
        <v>1</v>
      </c>
      <c r="K1877" s="57"/>
      <c r="L1877" s="57" t="s">
        <v>2193</v>
      </c>
      <c r="M1877" s="57"/>
      <c r="N1877" s="57" t="s">
        <v>2193</v>
      </c>
      <c r="O1877" s="57">
        <v>9922.9000000000233</v>
      </c>
      <c r="P1877" s="57">
        <v>9922.9000000000233</v>
      </c>
      <c r="Q1877" s="60"/>
    </row>
    <row r="1878" spans="1:31" ht="23.25" customHeight="1" x14ac:dyDescent="0.15">
      <c r="B1878" s="9" t="s">
        <v>1646</v>
      </c>
      <c r="C1878" s="148"/>
      <c r="D1878" s="56" t="s">
        <v>1647</v>
      </c>
      <c r="E1878" s="62"/>
      <c r="F1878" s="58"/>
      <c r="G1878" s="57"/>
      <c r="H1878" s="57"/>
      <c r="I1878" s="57">
        <v>9922</v>
      </c>
      <c r="J1878" s="57"/>
      <c r="K1878" s="57"/>
      <c r="L1878" s="57">
        <v>330765</v>
      </c>
      <c r="M1878" s="57"/>
      <c r="N1878" s="57">
        <v>0</v>
      </c>
      <c r="O1878" s="57" t="s">
        <v>2193</v>
      </c>
      <c r="P1878" s="57">
        <v>340687</v>
      </c>
      <c r="Q1878" s="60"/>
      <c r="AC1878" s="2">
        <v>9922.9</v>
      </c>
      <c r="AD1878" s="2">
        <v>330765</v>
      </c>
      <c r="AE1878" s="2">
        <v>330765</v>
      </c>
    </row>
    <row r="1879" spans="1:31" ht="23.25" customHeight="1" x14ac:dyDescent="0.15">
      <c r="C1879" s="148"/>
      <c r="D1879" s="56"/>
      <c r="E1879" s="62"/>
      <c r="F1879" s="58"/>
      <c r="G1879" s="57"/>
      <c r="H1879" s="57"/>
      <c r="I1879" s="57"/>
      <c r="J1879" s="57"/>
      <c r="K1879" s="57"/>
      <c r="L1879" s="57"/>
      <c r="M1879" s="57"/>
      <c r="N1879" s="57"/>
      <c r="O1879" s="57"/>
      <c r="P1879" s="57"/>
      <c r="Q1879" s="60"/>
    </row>
    <row r="1880" spans="1:31" ht="23.25" customHeight="1" x14ac:dyDescent="0.15">
      <c r="A1880" s="9" t="s">
        <v>1275</v>
      </c>
      <c r="B1880" s="9" t="s">
        <v>2293</v>
      </c>
      <c r="C1880" s="148" t="s">
        <v>1276</v>
      </c>
      <c r="D1880" s="56" t="s">
        <v>2519</v>
      </c>
      <c r="E1880" s="62"/>
      <c r="F1880" s="58"/>
      <c r="G1880" s="57"/>
      <c r="H1880" s="57"/>
      <c r="I1880" s="57"/>
      <c r="J1880" s="57"/>
      <c r="K1880" s="57"/>
      <c r="L1880" s="57"/>
      <c r="M1880" s="57"/>
      <c r="N1880" s="57"/>
      <c r="O1880" s="57"/>
      <c r="P1880" s="57"/>
      <c r="Q1880" s="60"/>
    </row>
    <row r="1881" spans="1:31" ht="23.25" customHeight="1" x14ac:dyDescent="0.15">
      <c r="A1881" s="9" t="s">
        <v>2497</v>
      </c>
      <c r="B1881" s="9" t="s">
        <v>1226</v>
      </c>
      <c r="C1881" s="148" t="s">
        <v>498</v>
      </c>
      <c r="D1881" s="56" t="s">
        <v>2498</v>
      </c>
      <c r="E1881" s="62" t="s">
        <v>2209</v>
      </c>
      <c r="F1881" s="58" t="s">
        <v>275</v>
      </c>
      <c r="G1881" s="57">
        <v>1</v>
      </c>
      <c r="H1881" s="57"/>
      <c r="I1881" s="57" t="s">
        <v>2193</v>
      </c>
      <c r="J1881" s="57">
        <v>1</v>
      </c>
      <c r="K1881" s="57">
        <v>0</v>
      </c>
      <c r="L1881" s="57" t="s">
        <v>2193</v>
      </c>
      <c r="M1881" s="57">
        <v>0</v>
      </c>
      <c r="N1881" s="57" t="s">
        <v>2193</v>
      </c>
      <c r="O1881" s="57" t="s">
        <v>2193</v>
      </c>
      <c r="P1881" s="57" t="s">
        <v>2193</v>
      </c>
      <c r="Q1881" s="60" t="s">
        <v>1671</v>
      </c>
      <c r="AB1881" s="2">
        <v>390000</v>
      </c>
    </row>
    <row r="1882" spans="1:31" ht="23.25" customHeight="1" x14ac:dyDescent="0.15">
      <c r="A1882" s="9" t="s">
        <v>919</v>
      </c>
      <c r="B1882" s="9" t="s">
        <v>1226</v>
      </c>
      <c r="C1882" s="148" t="s">
        <v>676</v>
      </c>
      <c r="D1882" s="56" t="s">
        <v>70</v>
      </c>
      <c r="E1882" s="62" t="s">
        <v>677</v>
      </c>
      <c r="F1882" s="58" t="s">
        <v>678</v>
      </c>
      <c r="G1882" s="57">
        <v>0.183</v>
      </c>
      <c r="H1882" s="57">
        <v>0</v>
      </c>
      <c r="I1882" s="57" t="s">
        <v>2193</v>
      </c>
      <c r="J1882" s="57">
        <v>0.183</v>
      </c>
      <c r="K1882" s="57">
        <v>268915</v>
      </c>
      <c r="L1882" s="57">
        <v>49211.4</v>
      </c>
      <c r="M1882" s="57">
        <v>0</v>
      </c>
      <c r="N1882" s="57" t="s">
        <v>2193</v>
      </c>
      <c r="O1882" s="57">
        <v>268915</v>
      </c>
      <c r="P1882" s="57">
        <v>49211.4</v>
      </c>
      <c r="Q1882" s="60"/>
      <c r="AE1882" s="2">
        <v>49211.4</v>
      </c>
    </row>
    <row r="1883" spans="1:31" ht="23.25" customHeight="1" x14ac:dyDescent="0.15">
      <c r="A1883" s="9" t="s">
        <v>1649</v>
      </c>
      <c r="B1883" s="9" t="s">
        <v>1226</v>
      </c>
      <c r="C1883" s="148" t="s">
        <v>1650</v>
      </c>
      <c r="D1883" s="56" t="s">
        <v>1651</v>
      </c>
      <c r="E1883" s="62" t="s">
        <v>1652</v>
      </c>
      <c r="F1883" s="58" t="s">
        <v>616</v>
      </c>
      <c r="G1883" s="57">
        <v>1</v>
      </c>
      <c r="H1883" s="57">
        <v>1476.3000000000029</v>
      </c>
      <c r="I1883" s="57">
        <v>1476.3000000000029</v>
      </c>
      <c r="J1883" s="57">
        <v>1</v>
      </c>
      <c r="K1883" s="57"/>
      <c r="L1883" s="57" t="s">
        <v>2193</v>
      </c>
      <c r="M1883" s="57"/>
      <c r="N1883" s="57" t="s">
        <v>2193</v>
      </c>
      <c r="O1883" s="57">
        <v>1476.3000000000029</v>
      </c>
      <c r="P1883" s="57">
        <v>1476.3000000000029</v>
      </c>
      <c r="Q1883" s="60"/>
    </row>
    <row r="1884" spans="1:31" ht="23.25" customHeight="1" x14ac:dyDescent="0.15">
      <c r="B1884" s="9" t="s">
        <v>1646</v>
      </c>
      <c r="C1884" s="148"/>
      <c r="D1884" s="56" t="s">
        <v>1647</v>
      </c>
      <c r="E1884" s="62"/>
      <c r="F1884" s="58"/>
      <c r="G1884" s="57"/>
      <c r="H1884" s="57"/>
      <c r="I1884" s="57">
        <v>1476</v>
      </c>
      <c r="J1884" s="57"/>
      <c r="K1884" s="57"/>
      <c r="L1884" s="57">
        <v>49211</v>
      </c>
      <c r="M1884" s="57"/>
      <c r="N1884" s="57">
        <v>0</v>
      </c>
      <c r="O1884" s="57" t="s">
        <v>2193</v>
      </c>
      <c r="P1884" s="57">
        <v>50687</v>
      </c>
      <c r="Q1884" s="60"/>
      <c r="AC1884" s="2">
        <v>1476.3</v>
      </c>
      <c r="AD1884" s="2">
        <v>49211</v>
      </c>
      <c r="AE1884" s="2">
        <v>49211</v>
      </c>
    </row>
    <row r="1885" spans="1:31" ht="23.25" customHeight="1" x14ac:dyDescent="0.15">
      <c r="C1885" s="148"/>
      <c r="D1885" s="56"/>
      <c r="E1885" s="62"/>
      <c r="F1885" s="58"/>
      <c r="G1885" s="57"/>
      <c r="H1885" s="57"/>
      <c r="I1885" s="57"/>
      <c r="J1885" s="57"/>
      <c r="K1885" s="57"/>
      <c r="L1885" s="57"/>
      <c r="M1885" s="57"/>
      <c r="N1885" s="57"/>
      <c r="O1885" s="57"/>
      <c r="P1885" s="57"/>
      <c r="Q1885" s="60"/>
    </row>
    <row r="1886" spans="1:31" ht="23.25" customHeight="1" x14ac:dyDescent="0.15">
      <c r="C1886" s="148"/>
      <c r="D1886" s="56"/>
      <c r="E1886" s="62"/>
      <c r="F1886" s="58"/>
      <c r="G1886" s="57"/>
      <c r="H1886" s="57"/>
      <c r="I1886" s="57"/>
      <c r="J1886" s="57"/>
      <c r="K1886" s="57"/>
      <c r="L1886" s="57"/>
      <c r="M1886" s="57"/>
      <c r="N1886" s="57"/>
      <c r="O1886" s="57"/>
      <c r="P1886" s="57"/>
      <c r="Q1886" s="60"/>
    </row>
    <row r="1887" spans="1:31" ht="23.25" customHeight="1" x14ac:dyDescent="0.15">
      <c r="C1887" s="148"/>
      <c r="D1887" s="56"/>
      <c r="E1887" s="62"/>
      <c r="F1887" s="58"/>
      <c r="G1887" s="57"/>
      <c r="H1887" s="57"/>
      <c r="I1887" s="57"/>
      <c r="J1887" s="57"/>
      <c r="K1887" s="57"/>
      <c r="L1887" s="57"/>
      <c r="M1887" s="57"/>
      <c r="N1887" s="57"/>
      <c r="O1887" s="57"/>
      <c r="P1887" s="57"/>
      <c r="Q1887" s="60"/>
    </row>
    <row r="1888" spans="1:31" ht="23.25" customHeight="1" x14ac:dyDescent="0.15">
      <c r="C1888" s="148"/>
      <c r="D1888" s="56"/>
      <c r="E1888" s="62"/>
      <c r="F1888" s="58"/>
      <c r="G1888" s="57"/>
      <c r="H1888" s="57"/>
      <c r="I1888" s="57"/>
      <c r="J1888" s="57"/>
      <c r="K1888" s="57"/>
      <c r="L1888" s="57"/>
      <c r="M1888" s="57"/>
      <c r="N1888" s="57"/>
      <c r="O1888" s="57"/>
      <c r="P1888" s="57"/>
      <c r="Q1888" s="60"/>
    </row>
    <row r="1889" spans="3:17" ht="23.25" customHeight="1" x14ac:dyDescent="0.15">
      <c r="C1889" s="148"/>
      <c r="D1889" s="56"/>
      <c r="E1889" s="62"/>
      <c r="F1889" s="58"/>
      <c r="G1889" s="57"/>
      <c r="H1889" s="57"/>
      <c r="I1889" s="57"/>
      <c r="J1889" s="57"/>
      <c r="K1889" s="57"/>
      <c r="L1889" s="57"/>
      <c r="M1889" s="57"/>
      <c r="N1889" s="57"/>
      <c r="O1889" s="57"/>
      <c r="P1889" s="57"/>
      <c r="Q1889" s="60"/>
    </row>
    <row r="1890" spans="3:17" ht="23.25" customHeight="1" x14ac:dyDescent="0.15">
      <c r="C1890" s="148"/>
      <c r="D1890" s="56"/>
      <c r="E1890" s="62"/>
      <c r="F1890" s="58"/>
      <c r="G1890" s="57"/>
      <c r="H1890" s="57"/>
      <c r="I1890" s="57"/>
      <c r="J1890" s="57"/>
      <c r="K1890" s="57"/>
      <c r="L1890" s="57"/>
      <c r="M1890" s="57"/>
      <c r="N1890" s="57"/>
      <c r="O1890" s="57"/>
      <c r="P1890" s="57"/>
      <c r="Q1890" s="60"/>
    </row>
    <row r="1891" spans="3:17" ht="23.25" customHeight="1" x14ac:dyDescent="0.15">
      <c r="C1891" s="148"/>
      <c r="D1891" s="56"/>
      <c r="E1891" s="62"/>
      <c r="F1891" s="58"/>
      <c r="G1891" s="57"/>
      <c r="H1891" s="57"/>
      <c r="I1891" s="57"/>
      <c r="J1891" s="57"/>
      <c r="K1891" s="57"/>
      <c r="L1891" s="57"/>
      <c r="M1891" s="57"/>
      <c r="N1891" s="57"/>
      <c r="O1891" s="57"/>
      <c r="P1891" s="57"/>
      <c r="Q1891" s="60"/>
    </row>
    <row r="1892" spans="3:17" ht="23.25" customHeight="1" x14ac:dyDescent="0.15">
      <c r="C1892" s="148"/>
      <c r="D1892" s="56"/>
      <c r="E1892" s="62"/>
      <c r="F1892" s="58"/>
      <c r="G1892" s="57"/>
      <c r="H1892" s="57"/>
      <c r="I1892" s="57"/>
      <c r="J1892" s="57"/>
      <c r="K1892" s="57"/>
      <c r="L1892" s="57"/>
      <c r="M1892" s="57"/>
      <c r="N1892" s="57"/>
      <c r="O1892" s="57"/>
      <c r="P1892" s="57"/>
      <c r="Q1892" s="60"/>
    </row>
    <row r="1893" spans="3:17" ht="23.25" customHeight="1" x14ac:dyDescent="0.15">
      <c r="C1893" s="148"/>
      <c r="D1893" s="56"/>
      <c r="E1893" s="62"/>
      <c r="F1893" s="58"/>
      <c r="G1893" s="57"/>
      <c r="H1893" s="57"/>
      <c r="I1893" s="57"/>
      <c r="J1893" s="57"/>
      <c r="K1893" s="57"/>
      <c r="L1893" s="57"/>
      <c r="M1893" s="57"/>
      <c r="N1893" s="57"/>
      <c r="O1893" s="57"/>
      <c r="P1893" s="57"/>
      <c r="Q1893" s="60"/>
    </row>
    <row r="1894" spans="3:17" ht="23.25" customHeight="1" x14ac:dyDescent="0.15">
      <c r="C1894" s="148"/>
      <c r="D1894" s="56"/>
      <c r="E1894" s="62"/>
      <c r="F1894" s="58"/>
      <c r="G1894" s="57"/>
      <c r="H1894" s="57"/>
      <c r="I1894" s="57"/>
      <c r="J1894" s="57"/>
      <c r="K1894" s="57"/>
      <c r="L1894" s="57"/>
      <c r="M1894" s="57"/>
      <c r="N1894" s="57"/>
      <c r="O1894" s="57"/>
      <c r="P1894" s="57"/>
      <c r="Q1894" s="60"/>
    </row>
    <row r="1895" spans="3:17" ht="23.25" customHeight="1" x14ac:dyDescent="0.15">
      <c r="C1895" s="148"/>
      <c r="D1895" s="56"/>
      <c r="E1895" s="62"/>
      <c r="F1895" s="58"/>
      <c r="G1895" s="57"/>
      <c r="H1895" s="57"/>
      <c r="I1895" s="57"/>
      <c r="J1895" s="57"/>
      <c r="K1895" s="57"/>
      <c r="L1895" s="57"/>
      <c r="M1895" s="57"/>
      <c r="N1895" s="57"/>
      <c r="O1895" s="57"/>
      <c r="P1895" s="57"/>
      <c r="Q1895" s="60"/>
    </row>
    <row r="1896" spans="3:17" ht="23.25" customHeight="1" x14ac:dyDescent="0.15">
      <c r="C1896" s="148"/>
      <c r="D1896" s="56"/>
      <c r="E1896" s="62"/>
      <c r="F1896" s="58"/>
      <c r="G1896" s="57"/>
      <c r="H1896" s="57"/>
      <c r="I1896" s="57"/>
      <c r="J1896" s="57"/>
      <c r="K1896" s="57"/>
      <c r="L1896" s="57"/>
      <c r="M1896" s="57"/>
      <c r="N1896" s="57"/>
      <c r="O1896" s="57"/>
      <c r="P1896" s="57"/>
      <c r="Q1896" s="60"/>
    </row>
    <row r="1897" spans="3:17" ht="23.25" customHeight="1" x14ac:dyDescent="0.15">
      <c r="C1897" s="148"/>
      <c r="D1897" s="56"/>
      <c r="E1897" s="62"/>
      <c r="F1897" s="58"/>
      <c r="G1897" s="57"/>
      <c r="H1897" s="57"/>
      <c r="I1897" s="57"/>
      <c r="J1897" s="57"/>
      <c r="K1897" s="57"/>
      <c r="L1897" s="57"/>
      <c r="M1897" s="57"/>
      <c r="N1897" s="57"/>
      <c r="O1897" s="57"/>
      <c r="P1897" s="57"/>
      <c r="Q1897" s="60"/>
    </row>
    <row r="1898" spans="3:17" ht="23.25" customHeight="1" x14ac:dyDescent="0.15">
      <c r="C1898" s="148"/>
      <c r="D1898" s="56"/>
      <c r="E1898" s="62"/>
      <c r="F1898" s="58"/>
      <c r="G1898" s="57"/>
      <c r="H1898" s="57"/>
      <c r="I1898" s="57"/>
      <c r="J1898" s="57"/>
      <c r="K1898" s="57"/>
      <c r="L1898" s="57"/>
      <c r="M1898" s="57"/>
      <c r="N1898" s="57"/>
      <c r="O1898" s="57"/>
      <c r="P1898" s="57"/>
      <c r="Q1898" s="60"/>
    </row>
    <row r="1899" spans="3:17" ht="23.25" customHeight="1" x14ac:dyDescent="0.15">
      <c r="C1899" s="148"/>
      <c r="D1899" s="56"/>
      <c r="E1899" s="62"/>
      <c r="F1899" s="58"/>
      <c r="G1899" s="57"/>
      <c r="H1899" s="57"/>
      <c r="I1899" s="57"/>
      <c r="J1899" s="57"/>
      <c r="K1899" s="57"/>
      <c r="L1899" s="57"/>
      <c r="M1899" s="57"/>
      <c r="N1899" s="57"/>
      <c r="O1899" s="57"/>
      <c r="P1899" s="57"/>
      <c r="Q1899" s="60"/>
    </row>
    <row r="1900" spans="3:17" ht="23.25" customHeight="1" x14ac:dyDescent="0.15">
      <c r="C1900" s="148"/>
      <c r="D1900" s="56"/>
      <c r="E1900" s="62"/>
      <c r="F1900" s="58"/>
      <c r="G1900" s="57"/>
      <c r="H1900" s="57"/>
      <c r="I1900" s="57"/>
      <c r="J1900" s="57"/>
      <c r="K1900" s="57"/>
      <c r="L1900" s="57"/>
      <c r="M1900" s="57"/>
      <c r="N1900" s="57"/>
      <c r="O1900" s="57"/>
      <c r="P1900" s="57"/>
      <c r="Q1900" s="60"/>
    </row>
    <row r="1901" spans="3:17" ht="23.25" customHeight="1" x14ac:dyDescent="0.15">
      <c r="C1901" s="148"/>
      <c r="D1901" s="56"/>
      <c r="E1901" s="62"/>
      <c r="F1901" s="58"/>
      <c r="G1901" s="57"/>
      <c r="H1901" s="57"/>
      <c r="I1901" s="57"/>
      <c r="J1901" s="57"/>
      <c r="K1901" s="57"/>
      <c r="L1901" s="57"/>
      <c r="M1901" s="57"/>
      <c r="N1901" s="57"/>
      <c r="O1901" s="57"/>
      <c r="P1901" s="57"/>
      <c r="Q1901" s="60"/>
    </row>
    <row r="1902" spans="3:17" ht="23.25" customHeight="1" x14ac:dyDescent="0.15">
      <c r="C1902" s="148"/>
      <c r="D1902" s="56"/>
      <c r="E1902" s="62"/>
      <c r="F1902" s="58"/>
      <c r="G1902" s="57"/>
      <c r="H1902" s="57"/>
      <c r="I1902" s="57"/>
      <c r="J1902" s="57"/>
      <c r="K1902" s="57"/>
      <c r="L1902" s="57"/>
      <c r="M1902" s="57"/>
      <c r="N1902" s="57"/>
      <c r="O1902" s="57"/>
      <c r="P1902" s="57"/>
      <c r="Q1902" s="60"/>
    </row>
    <row r="1903" spans="3:17" ht="23.25" customHeight="1" x14ac:dyDescent="0.15">
      <c r="C1903" s="148"/>
      <c r="D1903" s="56"/>
      <c r="E1903" s="62"/>
      <c r="F1903" s="58"/>
      <c r="G1903" s="57"/>
      <c r="H1903" s="57"/>
      <c r="I1903" s="57"/>
      <c r="J1903" s="57"/>
      <c r="K1903" s="57"/>
      <c r="L1903" s="57"/>
      <c r="M1903" s="57"/>
      <c r="N1903" s="57"/>
      <c r="O1903" s="57"/>
      <c r="P1903" s="57"/>
      <c r="Q1903" s="60"/>
    </row>
    <row r="1904" spans="3:17" ht="23.25" customHeight="1" x14ac:dyDescent="0.15">
      <c r="C1904" s="148"/>
      <c r="D1904" s="56"/>
      <c r="E1904" s="62"/>
      <c r="F1904" s="58"/>
      <c r="G1904" s="57"/>
      <c r="H1904" s="57"/>
      <c r="I1904" s="57"/>
      <c r="J1904" s="57"/>
      <c r="K1904" s="57"/>
      <c r="L1904" s="57"/>
      <c r="M1904" s="57"/>
      <c r="N1904" s="57"/>
      <c r="O1904" s="57"/>
      <c r="P1904" s="57"/>
      <c r="Q1904" s="60"/>
    </row>
    <row r="1905" spans="1:31" ht="23.25" customHeight="1" x14ac:dyDescent="0.15">
      <c r="C1905" s="148"/>
      <c r="D1905" s="93"/>
      <c r="E1905" s="94"/>
      <c r="F1905" s="95"/>
      <c r="G1905" s="96"/>
      <c r="H1905" s="96"/>
      <c r="I1905" s="96"/>
      <c r="J1905" s="96"/>
      <c r="K1905" s="96"/>
      <c r="L1905" s="96"/>
      <c r="M1905" s="96"/>
      <c r="N1905" s="96"/>
      <c r="O1905" s="96"/>
      <c r="P1905" s="96"/>
      <c r="Q1905" s="98"/>
    </row>
    <row r="1906" spans="1:31" ht="23.25" customHeight="1" x14ac:dyDescent="0.15">
      <c r="C1906" s="148"/>
      <c r="D1906" s="258" t="s">
        <v>2536</v>
      </c>
      <c r="E1906" s="259"/>
      <c r="F1906" s="259"/>
      <c r="G1906" s="259"/>
      <c r="H1906" s="259"/>
      <c r="I1906" s="259"/>
      <c r="J1906" s="259"/>
      <c r="K1906" s="259"/>
      <c r="L1906" s="259"/>
      <c r="M1906" s="259"/>
      <c r="N1906" s="259"/>
      <c r="O1906" s="259"/>
      <c r="P1906" s="259"/>
      <c r="Q1906" s="260"/>
    </row>
    <row r="1907" spans="1:31" ht="23.25" customHeight="1" x14ac:dyDescent="0.15">
      <c r="A1907" s="9" t="s">
        <v>1145</v>
      </c>
      <c r="B1907" s="9" t="s">
        <v>2293</v>
      </c>
      <c r="C1907" s="148" t="s">
        <v>1146</v>
      </c>
      <c r="D1907" s="119" t="s">
        <v>1672</v>
      </c>
      <c r="E1907" s="141"/>
      <c r="F1907" s="90"/>
      <c r="G1907" s="91"/>
      <c r="H1907" s="91"/>
      <c r="I1907" s="91"/>
      <c r="J1907" s="91"/>
      <c r="K1907" s="91"/>
      <c r="L1907" s="91"/>
      <c r="M1907" s="91"/>
      <c r="N1907" s="91"/>
      <c r="O1907" s="91"/>
      <c r="P1907" s="91"/>
      <c r="Q1907" s="92"/>
    </row>
    <row r="1908" spans="1:31" ht="23.25" customHeight="1" x14ac:dyDescent="0.15">
      <c r="A1908" s="9" t="s">
        <v>925</v>
      </c>
      <c r="B1908" s="9" t="s">
        <v>1147</v>
      </c>
      <c r="C1908" s="148" t="s">
        <v>689</v>
      </c>
      <c r="D1908" s="56" t="s">
        <v>70</v>
      </c>
      <c r="E1908" s="62" t="s">
        <v>690</v>
      </c>
      <c r="F1908" s="58" t="s">
        <v>678</v>
      </c>
      <c r="G1908" s="57">
        <v>0.2</v>
      </c>
      <c r="H1908" s="57">
        <v>0</v>
      </c>
      <c r="I1908" s="57" t="s">
        <v>2193</v>
      </c>
      <c r="J1908" s="57">
        <v>0.2</v>
      </c>
      <c r="K1908" s="57">
        <v>169804</v>
      </c>
      <c r="L1908" s="57">
        <v>33960.800000000003</v>
      </c>
      <c r="M1908" s="57">
        <v>0</v>
      </c>
      <c r="N1908" s="57" t="s">
        <v>2193</v>
      </c>
      <c r="O1908" s="57">
        <v>169804</v>
      </c>
      <c r="P1908" s="57">
        <v>33960.800000000003</v>
      </c>
      <c r="Q1908" s="60"/>
      <c r="AE1908" s="2">
        <v>33960.800000000003</v>
      </c>
    </row>
    <row r="1909" spans="1:31" ht="23.25" customHeight="1" x14ac:dyDescent="0.15">
      <c r="B1909" s="9" t="s">
        <v>1646</v>
      </c>
      <c r="C1909" s="148"/>
      <c r="D1909" s="56" t="s">
        <v>1647</v>
      </c>
      <c r="E1909" s="62"/>
      <c r="F1909" s="58"/>
      <c r="G1909" s="57"/>
      <c r="H1909" s="57"/>
      <c r="I1909" s="57">
        <v>0</v>
      </c>
      <c r="J1909" s="57"/>
      <c r="K1909" s="57"/>
      <c r="L1909" s="57">
        <v>33960</v>
      </c>
      <c r="M1909" s="57"/>
      <c r="N1909" s="57">
        <v>0</v>
      </c>
      <c r="O1909" s="57" t="s">
        <v>2193</v>
      </c>
      <c r="P1909" s="57">
        <v>33960</v>
      </c>
      <c r="Q1909" s="60"/>
      <c r="AE1909" s="2">
        <v>33960</v>
      </c>
    </row>
    <row r="1910" spans="1:31" ht="23.25" customHeight="1" x14ac:dyDescent="0.15">
      <c r="C1910" s="148"/>
      <c r="D1910" s="56"/>
      <c r="E1910" s="62"/>
      <c r="F1910" s="58"/>
      <c r="G1910" s="57"/>
      <c r="H1910" s="57"/>
      <c r="I1910" s="57"/>
      <c r="J1910" s="57"/>
      <c r="K1910" s="57"/>
      <c r="L1910" s="57"/>
      <c r="M1910" s="57"/>
      <c r="N1910" s="57"/>
      <c r="O1910" s="57"/>
      <c r="P1910" s="57"/>
      <c r="Q1910" s="60"/>
    </row>
    <row r="1911" spans="1:31" ht="23.25" customHeight="1" x14ac:dyDescent="0.15">
      <c r="A1911" s="9" t="s">
        <v>1151</v>
      </c>
      <c r="B1911" s="9" t="s">
        <v>2293</v>
      </c>
      <c r="C1911" s="148" t="s">
        <v>1152</v>
      </c>
      <c r="D1911" s="56" t="s">
        <v>1676</v>
      </c>
      <c r="E1911" s="62"/>
      <c r="F1911" s="58"/>
      <c r="G1911" s="57"/>
      <c r="H1911" s="57"/>
      <c r="I1911" s="57"/>
      <c r="J1911" s="57"/>
      <c r="K1911" s="57"/>
      <c r="L1911" s="57"/>
      <c r="M1911" s="57"/>
      <c r="N1911" s="57"/>
      <c r="O1911" s="57"/>
      <c r="P1911" s="57"/>
      <c r="Q1911" s="60"/>
    </row>
    <row r="1912" spans="1:31" ht="23.25" customHeight="1" x14ac:dyDescent="0.15">
      <c r="A1912" s="9" t="s">
        <v>925</v>
      </c>
      <c r="B1912" s="9" t="s">
        <v>1153</v>
      </c>
      <c r="C1912" s="148" t="s">
        <v>689</v>
      </c>
      <c r="D1912" s="56" t="s">
        <v>70</v>
      </c>
      <c r="E1912" s="62" t="s">
        <v>690</v>
      </c>
      <c r="F1912" s="58" t="s">
        <v>678</v>
      </c>
      <c r="G1912" s="57">
        <v>0.11</v>
      </c>
      <c r="H1912" s="57">
        <v>0</v>
      </c>
      <c r="I1912" s="57" t="s">
        <v>2193</v>
      </c>
      <c r="J1912" s="57">
        <v>0.11</v>
      </c>
      <c r="K1912" s="57">
        <v>169804</v>
      </c>
      <c r="L1912" s="57">
        <v>18678.400000000001</v>
      </c>
      <c r="M1912" s="57">
        <v>0</v>
      </c>
      <c r="N1912" s="57" t="s">
        <v>2193</v>
      </c>
      <c r="O1912" s="57">
        <v>169804</v>
      </c>
      <c r="P1912" s="57">
        <v>18678.400000000001</v>
      </c>
      <c r="Q1912" s="60"/>
      <c r="AE1912" s="2">
        <v>18678.400000000001</v>
      </c>
    </row>
    <row r="1913" spans="1:31" ht="23.25" customHeight="1" x14ac:dyDescent="0.15">
      <c r="B1913" s="9" t="s">
        <v>1646</v>
      </c>
      <c r="C1913" s="148"/>
      <c r="D1913" s="56" t="s">
        <v>1647</v>
      </c>
      <c r="E1913" s="62"/>
      <c r="F1913" s="58"/>
      <c r="G1913" s="57"/>
      <c r="H1913" s="57"/>
      <c r="I1913" s="57">
        <v>0</v>
      </c>
      <c r="J1913" s="57"/>
      <c r="K1913" s="57"/>
      <c r="L1913" s="57">
        <v>18678</v>
      </c>
      <c r="M1913" s="57"/>
      <c r="N1913" s="57">
        <v>0</v>
      </c>
      <c r="O1913" s="57" t="s">
        <v>2193</v>
      </c>
      <c r="P1913" s="57">
        <v>18678</v>
      </c>
      <c r="Q1913" s="60"/>
      <c r="AE1913" s="2">
        <v>18678</v>
      </c>
    </row>
    <row r="1914" spans="1:31" ht="23.25" customHeight="1" x14ac:dyDescent="0.15">
      <c r="C1914" s="148"/>
      <c r="D1914" s="56"/>
      <c r="E1914" s="62"/>
      <c r="F1914" s="58"/>
      <c r="G1914" s="57"/>
      <c r="H1914" s="57"/>
      <c r="I1914" s="57"/>
      <c r="J1914" s="57"/>
      <c r="K1914" s="57"/>
      <c r="L1914" s="57"/>
      <c r="M1914" s="57"/>
      <c r="N1914" s="57"/>
      <c r="O1914" s="57"/>
      <c r="P1914" s="57"/>
      <c r="Q1914" s="60"/>
    </row>
    <row r="1915" spans="1:31" ht="23.25" customHeight="1" x14ac:dyDescent="0.15">
      <c r="A1915" s="9" t="s">
        <v>1155</v>
      </c>
      <c r="B1915" s="9" t="s">
        <v>2293</v>
      </c>
      <c r="C1915" s="148" t="s">
        <v>1156</v>
      </c>
      <c r="D1915" s="56" t="s">
        <v>1679</v>
      </c>
      <c r="E1915" s="62"/>
      <c r="F1915" s="58"/>
      <c r="G1915" s="57"/>
      <c r="H1915" s="57"/>
      <c r="I1915" s="57"/>
      <c r="J1915" s="57"/>
      <c r="K1915" s="57"/>
      <c r="L1915" s="57"/>
      <c r="M1915" s="57"/>
      <c r="N1915" s="57"/>
      <c r="O1915" s="57"/>
      <c r="P1915" s="57"/>
      <c r="Q1915" s="60"/>
    </row>
    <row r="1916" spans="1:31" ht="23.25" customHeight="1" x14ac:dyDescent="0.15">
      <c r="A1916" s="9" t="s">
        <v>1145</v>
      </c>
      <c r="B1916" s="9" t="s">
        <v>1157</v>
      </c>
      <c r="C1916" s="148" t="s">
        <v>1146</v>
      </c>
      <c r="D1916" s="56" t="s">
        <v>1148</v>
      </c>
      <c r="E1916" s="62" t="s">
        <v>1149</v>
      </c>
      <c r="F1916" s="58" t="s">
        <v>1150</v>
      </c>
      <c r="G1916" s="57">
        <v>0.1</v>
      </c>
      <c r="H1916" s="57">
        <v>0</v>
      </c>
      <c r="I1916" s="57" t="s">
        <v>2193</v>
      </c>
      <c r="J1916" s="57">
        <v>0.1</v>
      </c>
      <c r="K1916" s="57">
        <v>33960</v>
      </c>
      <c r="L1916" s="57">
        <v>3396</v>
      </c>
      <c r="M1916" s="57">
        <v>0</v>
      </c>
      <c r="N1916" s="57" t="s">
        <v>2193</v>
      </c>
      <c r="O1916" s="57">
        <v>33960</v>
      </c>
      <c r="P1916" s="57">
        <v>3396</v>
      </c>
      <c r="Q1916" s="60" t="s">
        <v>1147</v>
      </c>
      <c r="R1916" s="2" t="s">
        <v>1648</v>
      </c>
    </row>
    <row r="1917" spans="1:31" ht="23.25" customHeight="1" x14ac:dyDescent="0.15">
      <c r="A1917" s="9" t="s">
        <v>914</v>
      </c>
      <c r="B1917" s="9" t="s">
        <v>1157</v>
      </c>
      <c r="C1917" s="148" t="s">
        <v>665</v>
      </c>
      <c r="D1917" s="56" t="s">
        <v>666</v>
      </c>
      <c r="E1917" s="62" t="s">
        <v>667</v>
      </c>
      <c r="F1917" s="58" t="s">
        <v>571</v>
      </c>
      <c r="G1917" s="57">
        <v>0.9</v>
      </c>
      <c r="H1917" s="57">
        <v>424</v>
      </c>
      <c r="I1917" s="57">
        <v>381.6</v>
      </c>
      <c r="J1917" s="57">
        <v>0.9</v>
      </c>
      <c r="K1917" s="57">
        <v>1275</v>
      </c>
      <c r="L1917" s="57">
        <v>1147.5</v>
      </c>
      <c r="M1917" s="57">
        <v>589</v>
      </c>
      <c r="N1917" s="57">
        <v>530.1</v>
      </c>
      <c r="O1917" s="57">
        <v>2288</v>
      </c>
      <c r="P1917" s="57">
        <v>2059.1999999999998</v>
      </c>
      <c r="Q1917" s="60" t="s">
        <v>2231</v>
      </c>
      <c r="R1917" s="2" t="s">
        <v>1648</v>
      </c>
    </row>
    <row r="1918" spans="1:31" ht="23.25" customHeight="1" x14ac:dyDescent="0.15">
      <c r="B1918" s="9" t="s">
        <v>1646</v>
      </c>
      <c r="C1918" s="148"/>
      <c r="D1918" s="56" t="s">
        <v>1647</v>
      </c>
      <c r="E1918" s="62"/>
      <c r="F1918" s="58"/>
      <c r="G1918" s="57"/>
      <c r="H1918" s="57"/>
      <c r="I1918" s="57">
        <v>381</v>
      </c>
      <c r="J1918" s="57"/>
      <c r="K1918" s="57"/>
      <c r="L1918" s="57">
        <v>724</v>
      </c>
      <c r="M1918" s="57"/>
      <c r="N1918" s="57">
        <v>367</v>
      </c>
      <c r="O1918" s="57" t="s">
        <v>2193</v>
      </c>
      <c r="P1918" s="57">
        <v>1472</v>
      </c>
      <c r="Q1918" s="60"/>
      <c r="S1918" s="2" t="s">
        <v>2736</v>
      </c>
      <c r="AE1918" s="2">
        <v>0</v>
      </c>
    </row>
    <row r="1919" spans="1:31" ht="23.25" customHeight="1" x14ac:dyDescent="0.15">
      <c r="C1919" s="148"/>
      <c r="D1919" s="56"/>
      <c r="E1919" s="62"/>
      <c r="F1919" s="58"/>
      <c r="G1919" s="57"/>
      <c r="H1919" s="57"/>
      <c r="I1919" s="57"/>
      <c r="J1919" s="57"/>
      <c r="K1919" s="57"/>
      <c r="L1919" s="57"/>
      <c r="M1919" s="57"/>
      <c r="N1919" s="57"/>
      <c r="O1919" s="57"/>
      <c r="P1919" s="57"/>
      <c r="Q1919" s="60"/>
    </row>
    <row r="1920" spans="1:31" ht="23.25" customHeight="1" x14ac:dyDescent="0.15">
      <c r="A1920" s="9" t="s">
        <v>1160</v>
      </c>
      <c r="B1920" s="9" t="s">
        <v>2293</v>
      </c>
      <c r="C1920" s="148" t="s">
        <v>1161</v>
      </c>
      <c r="D1920" s="56" t="s">
        <v>1682</v>
      </c>
      <c r="E1920" s="62"/>
      <c r="F1920" s="58"/>
      <c r="G1920" s="57"/>
      <c r="H1920" s="57"/>
      <c r="I1920" s="57"/>
      <c r="J1920" s="57"/>
      <c r="K1920" s="57"/>
      <c r="L1920" s="57"/>
      <c r="M1920" s="57"/>
      <c r="N1920" s="57"/>
      <c r="O1920" s="57"/>
      <c r="P1920" s="57"/>
      <c r="Q1920" s="60"/>
    </row>
    <row r="1921" spans="1:31" ht="23.25" customHeight="1" x14ac:dyDescent="0.15">
      <c r="A1921" s="9" t="s">
        <v>1151</v>
      </c>
      <c r="B1921" s="9" t="s">
        <v>1162</v>
      </c>
      <c r="C1921" s="148" t="s">
        <v>1152</v>
      </c>
      <c r="D1921" s="56" t="s">
        <v>1154</v>
      </c>
      <c r="E1921" s="62" t="s">
        <v>1149</v>
      </c>
      <c r="F1921" s="58" t="s">
        <v>1150</v>
      </c>
      <c r="G1921" s="57">
        <v>0.1</v>
      </c>
      <c r="H1921" s="57">
        <v>0</v>
      </c>
      <c r="I1921" s="57" t="s">
        <v>2193</v>
      </c>
      <c r="J1921" s="57">
        <v>0.1</v>
      </c>
      <c r="K1921" s="57">
        <v>18678</v>
      </c>
      <c r="L1921" s="57">
        <v>1867.8</v>
      </c>
      <c r="M1921" s="57">
        <v>0</v>
      </c>
      <c r="N1921" s="57" t="s">
        <v>2193</v>
      </c>
      <c r="O1921" s="57">
        <v>18678</v>
      </c>
      <c r="P1921" s="57">
        <v>1867.8</v>
      </c>
      <c r="Q1921" s="60" t="s">
        <v>1153</v>
      </c>
      <c r="R1921" s="2" t="s">
        <v>1648</v>
      </c>
    </row>
    <row r="1922" spans="1:31" ht="23.25" customHeight="1" x14ac:dyDescent="0.15">
      <c r="A1922" s="9" t="s">
        <v>916</v>
      </c>
      <c r="B1922" s="9" t="s">
        <v>1162</v>
      </c>
      <c r="C1922" s="148" t="s">
        <v>670</v>
      </c>
      <c r="D1922" s="56" t="s">
        <v>671</v>
      </c>
      <c r="E1922" s="62" t="s">
        <v>667</v>
      </c>
      <c r="F1922" s="58" t="s">
        <v>571</v>
      </c>
      <c r="G1922" s="57">
        <v>0.9</v>
      </c>
      <c r="H1922" s="57">
        <v>443</v>
      </c>
      <c r="I1922" s="57">
        <v>398.7</v>
      </c>
      <c r="J1922" s="57">
        <v>0.9</v>
      </c>
      <c r="K1922" s="57">
        <v>1275</v>
      </c>
      <c r="L1922" s="57">
        <v>1147.5</v>
      </c>
      <c r="M1922" s="57">
        <v>589</v>
      </c>
      <c r="N1922" s="57">
        <v>530.1</v>
      </c>
      <c r="O1922" s="57">
        <v>2307</v>
      </c>
      <c r="P1922" s="57">
        <v>2076.3000000000002</v>
      </c>
      <c r="Q1922" s="60" t="s">
        <v>2231</v>
      </c>
      <c r="R1922" s="2" t="s">
        <v>1648</v>
      </c>
    </row>
    <row r="1923" spans="1:31" ht="23.25" customHeight="1" x14ac:dyDescent="0.15">
      <c r="B1923" s="9" t="s">
        <v>1646</v>
      </c>
      <c r="C1923" s="148"/>
      <c r="D1923" s="56" t="s">
        <v>1647</v>
      </c>
      <c r="E1923" s="62"/>
      <c r="F1923" s="58"/>
      <c r="G1923" s="57"/>
      <c r="H1923" s="57"/>
      <c r="I1923" s="57">
        <v>273</v>
      </c>
      <c r="J1923" s="57"/>
      <c r="K1923" s="57"/>
      <c r="L1923" s="57">
        <v>521</v>
      </c>
      <c r="M1923" s="57"/>
      <c r="N1923" s="57">
        <v>264</v>
      </c>
      <c r="O1923" s="57" t="s">
        <v>2193</v>
      </c>
      <c r="P1923" s="57">
        <v>1058</v>
      </c>
      <c r="Q1923" s="60"/>
      <c r="S1923" s="2" t="s">
        <v>2736</v>
      </c>
      <c r="AE1923" s="2">
        <v>0</v>
      </c>
    </row>
    <row r="1924" spans="1:31" ht="23.25" customHeight="1" x14ac:dyDescent="0.15">
      <c r="C1924" s="148"/>
      <c r="D1924" s="56"/>
      <c r="E1924" s="62"/>
      <c r="F1924" s="58"/>
      <c r="G1924" s="57"/>
      <c r="H1924" s="57"/>
      <c r="I1924" s="57"/>
      <c r="J1924" s="57"/>
      <c r="K1924" s="57"/>
      <c r="L1924" s="57"/>
      <c r="M1924" s="57"/>
      <c r="N1924" s="57"/>
      <c r="O1924" s="57"/>
      <c r="P1924" s="57"/>
      <c r="Q1924" s="60"/>
    </row>
    <row r="1925" spans="1:31" ht="23.25" customHeight="1" x14ac:dyDescent="0.15">
      <c r="A1925" s="9" t="s">
        <v>1164</v>
      </c>
      <c r="B1925" s="9" t="s">
        <v>2293</v>
      </c>
      <c r="C1925" s="148" t="s">
        <v>1165</v>
      </c>
      <c r="D1925" s="56" t="s">
        <v>1685</v>
      </c>
      <c r="E1925" s="62"/>
      <c r="F1925" s="58"/>
      <c r="G1925" s="57"/>
      <c r="H1925" s="57"/>
      <c r="I1925" s="57"/>
      <c r="J1925" s="57"/>
      <c r="K1925" s="57"/>
      <c r="L1925" s="57"/>
      <c r="M1925" s="57"/>
      <c r="N1925" s="57"/>
      <c r="O1925" s="57"/>
      <c r="P1925" s="57"/>
      <c r="Q1925" s="60"/>
    </row>
    <row r="1926" spans="1:31" ht="23.25" customHeight="1" x14ac:dyDescent="0.15">
      <c r="A1926" s="9" t="s">
        <v>925</v>
      </c>
      <c r="B1926" s="9" t="s">
        <v>1166</v>
      </c>
      <c r="C1926" s="148" t="s">
        <v>689</v>
      </c>
      <c r="D1926" s="56" t="s">
        <v>70</v>
      </c>
      <c r="E1926" s="62" t="s">
        <v>690</v>
      </c>
      <c r="F1926" s="58" t="s">
        <v>678</v>
      </c>
      <c r="G1926" s="57">
        <v>0.2</v>
      </c>
      <c r="H1926" s="57">
        <v>0</v>
      </c>
      <c r="I1926" s="57" t="s">
        <v>2193</v>
      </c>
      <c r="J1926" s="57">
        <v>0.2</v>
      </c>
      <c r="K1926" s="57">
        <v>169804</v>
      </c>
      <c r="L1926" s="57">
        <v>33960.800000000003</v>
      </c>
      <c r="M1926" s="57">
        <v>0</v>
      </c>
      <c r="N1926" s="57" t="s">
        <v>2193</v>
      </c>
      <c r="O1926" s="57">
        <v>169804</v>
      </c>
      <c r="P1926" s="57">
        <v>33960.800000000003</v>
      </c>
      <c r="Q1926" s="60"/>
      <c r="AE1926" s="2">
        <v>33960.800000000003</v>
      </c>
    </row>
    <row r="1927" spans="1:31" ht="23.25" customHeight="1" x14ac:dyDescent="0.15">
      <c r="B1927" s="9" t="s">
        <v>1646</v>
      </c>
      <c r="C1927" s="148"/>
      <c r="D1927" s="56" t="s">
        <v>1647</v>
      </c>
      <c r="E1927" s="62"/>
      <c r="F1927" s="58"/>
      <c r="G1927" s="57"/>
      <c r="H1927" s="57"/>
      <c r="I1927" s="57">
        <v>0</v>
      </c>
      <c r="J1927" s="57"/>
      <c r="K1927" s="57"/>
      <c r="L1927" s="57">
        <v>33960</v>
      </c>
      <c r="M1927" s="57"/>
      <c r="N1927" s="57">
        <v>0</v>
      </c>
      <c r="O1927" s="57" t="s">
        <v>2193</v>
      </c>
      <c r="P1927" s="57">
        <v>33960</v>
      </c>
      <c r="Q1927" s="60"/>
      <c r="AE1927" s="2">
        <v>33960</v>
      </c>
    </row>
    <row r="1928" spans="1:31" ht="23.25" customHeight="1" x14ac:dyDescent="0.15">
      <c r="C1928" s="148"/>
      <c r="D1928" s="56"/>
      <c r="E1928" s="62"/>
      <c r="F1928" s="58"/>
      <c r="G1928" s="57"/>
      <c r="H1928" s="57"/>
      <c r="I1928" s="57"/>
      <c r="J1928" s="57"/>
      <c r="K1928" s="57"/>
      <c r="L1928" s="57"/>
      <c r="M1928" s="57"/>
      <c r="N1928" s="57"/>
      <c r="O1928" s="57"/>
      <c r="P1928" s="57"/>
      <c r="Q1928" s="60"/>
    </row>
    <row r="1929" spans="1:31" ht="23.25" customHeight="1" x14ac:dyDescent="0.15">
      <c r="A1929" s="9" t="s">
        <v>1169</v>
      </c>
      <c r="B1929" s="9" t="s">
        <v>2293</v>
      </c>
      <c r="C1929" s="148" t="s">
        <v>1170</v>
      </c>
      <c r="D1929" s="56" t="s">
        <v>1688</v>
      </c>
      <c r="E1929" s="62"/>
      <c r="F1929" s="58"/>
      <c r="G1929" s="57"/>
      <c r="H1929" s="57"/>
      <c r="I1929" s="57"/>
      <c r="J1929" s="57"/>
      <c r="K1929" s="57"/>
      <c r="L1929" s="57"/>
      <c r="M1929" s="57"/>
      <c r="N1929" s="57"/>
      <c r="O1929" s="57"/>
      <c r="P1929" s="57"/>
      <c r="Q1929" s="60"/>
    </row>
    <row r="1930" spans="1:31" ht="23.25" customHeight="1" x14ac:dyDescent="0.15">
      <c r="A1930" s="9" t="s">
        <v>863</v>
      </c>
      <c r="B1930" s="9" t="s">
        <v>1171</v>
      </c>
      <c r="C1930" s="148" t="s">
        <v>568</v>
      </c>
      <c r="D1930" s="56" t="s">
        <v>569</v>
      </c>
      <c r="E1930" s="62" t="s">
        <v>570</v>
      </c>
      <c r="F1930" s="58" t="s">
        <v>571</v>
      </c>
      <c r="G1930" s="57">
        <v>1.1000000000000001</v>
      </c>
      <c r="H1930" s="57">
        <v>30000</v>
      </c>
      <c r="I1930" s="57">
        <v>33000</v>
      </c>
      <c r="J1930" s="57">
        <v>1.1000000000000001</v>
      </c>
      <c r="K1930" s="57">
        <v>0</v>
      </c>
      <c r="L1930" s="57" t="s">
        <v>2193</v>
      </c>
      <c r="M1930" s="57">
        <v>0</v>
      </c>
      <c r="N1930" s="57" t="s">
        <v>2193</v>
      </c>
      <c r="O1930" s="57">
        <v>30000</v>
      </c>
      <c r="P1930" s="57">
        <v>33000</v>
      </c>
      <c r="Q1930" s="60"/>
    </row>
    <row r="1931" spans="1:31" ht="23.25" customHeight="1" x14ac:dyDescent="0.15">
      <c r="A1931" s="9" t="s">
        <v>925</v>
      </c>
      <c r="B1931" s="9" t="s">
        <v>1171</v>
      </c>
      <c r="C1931" s="148" t="s">
        <v>689</v>
      </c>
      <c r="D1931" s="56" t="s">
        <v>70</v>
      </c>
      <c r="E1931" s="62" t="s">
        <v>690</v>
      </c>
      <c r="F1931" s="58" t="s">
        <v>678</v>
      </c>
      <c r="G1931" s="57">
        <v>1.7999999999999999E-2</v>
      </c>
      <c r="H1931" s="57">
        <v>0</v>
      </c>
      <c r="I1931" s="57" t="s">
        <v>2193</v>
      </c>
      <c r="J1931" s="57">
        <v>1.7999999999999999E-2</v>
      </c>
      <c r="K1931" s="57">
        <v>169804</v>
      </c>
      <c r="L1931" s="57">
        <v>3056.4</v>
      </c>
      <c r="M1931" s="57">
        <v>0</v>
      </c>
      <c r="N1931" s="57" t="s">
        <v>2193</v>
      </c>
      <c r="O1931" s="57">
        <v>169804</v>
      </c>
      <c r="P1931" s="57">
        <v>3056.4</v>
      </c>
      <c r="Q1931" s="60"/>
      <c r="AE1931" s="2">
        <v>3056.4</v>
      </c>
    </row>
    <row r="1932" spans="1:31" ht="23.25" customHeight="1" x14ac:dyDescent="0.15">
      <c r="A1932" s="9" t="s">
        <v>1649</v>
      </c>
      <c r="B1932" s="9" t="s">
        <v>1171</v>
      </c>
      <c r="C1932" s="148" t="s">
        <v>1650</v>
      </c>
      <c r="D1932" s="56" t="s">
        <v>1651</v>
      </c>
      <c r="E1932" s="62" t="s">
        <v>1652</v>
      </c>
      <c r="F1932" s="58" t="s">
        <v>616</v>
      </c>
      <c r="G1932" s="57">
        <v>1</v>
      </c>
      <c r="H1932" s="57">
        <v>91.599999999999909</v>
      </c>
      <c r="I1932" s="57">
        <v>91.599999999999909</v>
      </c>
      <c r="J1932" s="57">
        <v>1</v>
      </c>
      <c r="K1932" s="57"/>
      <c r="L1932" s="57" t="s">
        <v>2193</v>
      </c>
      <c r="M1932" s="57"/>
      <c r="N1932" s="57" t="s">
        <v>2193</v>
      </c>
      <c r="O1932" s="57">
        <v>91.599999999999909</v>
      </c>
      <c r="P1932" s="57">
        <v>91.599999999999909</v>
      </c>
      <c r="Q1932" s="60"/>
    </row>
    <row r="1933" spans="1:31" ht="23.25" customHeight="1" x14ac:dyDescent="0.15">
      <c r="B1933" s="9" t="s">
        <v>1646</v>
      </c>
      <c r="C1933" s="148"/>
      <c r="D1933" s="56" t="s">
        <v>1647</v>
      </c>
      <c r="E1933" s="62"/>
      <c r="F1933" s="58"/>
      <c r="G1933" s="57"/>
      <c r="H1933" s="57"/>
      <c r="I1933" s="57">
        <v>33091</v>
      </c>
      <c r="J1933" s="57"/>
      <c r="K1933" s="57"/>
      <c r="L1933" s="57">
        <v>3056</v>
      </c>
      <c r="M1933" s="57"/>
      <c r="N1933" s="57">
        <v>0</v>
      </c>
      <c r="O1933" s="57" t="s">
        <v>2193</v>
      </c>
      <c r="P1933" s="57">
        <v>36147</v>
      </c>
      <c r="Q1933" s="60"/>
      <c r="AC1933" s="2">
        <v>91.6</v>
      </c>
      <c r="AD1933" s="2">
        <v>3056</v>
      </c>
      <c r="AE1933" s="2">
        <v>3056</v>
      </c>
    </row>
    <row r="1934" spans="1:31" ht="23.25" customHeight="1" x14ac:dyDescent="0.15">
      <c r="C1934" s="148"/>
      <c r="D1934" s="56"/>
      <c r="E1934" s="62"/>
      <c r="F1934" s="58"/>
      <c r="G1934" s="57"/>
      <c r="H1934" s="57"/>
      <c r="I1934" s="57"/>
      <c r="J1934" s="57"/>
      <c r="K1934" s="57"/>
      <c r="L1934" s="57"/>
      <c r="M1934" s="57"/>
      <c r="N1934" s="57"/>
      <c r="O1934" s="57"/>
      <c r="P1934" s="57"/>
      <c r="Q1934" s="60"/>
    </row>
    <row r="1935" spans="1:31" ht="23.25" customHeight="1" x14ac:dyDescent="0.15">
      <c r="A1935" s="9" t="s">
        <v>2195</v>
      </c>
      <c r="B1935" s="9" t="s">
        <v>2293</v>
      </c>
      <c r="C1935" s="148" t="s">
        <v>2196</v>
      </c>
      <c r="D1935" s="56" t="s">
        <v>2296</v>
      </c>
      <c r="E1935" s="62"/>
      <c r="F1935" s="58"/>
      <c r="G1935" s="57"/>
      <c r="H1935" s="57"/>
      <c r="I1935" s="57"/>
      <c r="J1935" s="57"/>
      <c r="K1935" s="57"/>
      <c r="L1935" s="57"/>
      <c r="M1935" s="57"/>
      <c r="N1935" s="57"/>
      <c r="O1935" s="57"/>
      <c r="P1935" s="57"/>
      <c r="Q1935" s="60"/>
    </row>
    <row r="1936" spans="1:31" ht="23.25" customHeight="1" x14ac:dyDescent="0.15">
      <c r="A1936" s="9" t="s">
        <v>805</v>
      </c>
      <c r="B1936" s="9" t="s">
        <v>1176</v>
      </c>
      <c r="C1936" s="148" t="s">
        <v>391</v>
      </c>
      <c r="D1936" s="56" t="s">
        <v>387</v>
      </c>
      <c r="E1936" s="62" t="s">
        <v>392</v>
      </c>
      <c r="F1936" s="58" t="s">
        <v>132</v>
      </c>
      <c r="G1936" s="57">
        <v>2</v>
      </c>
      <c r="H1936" s="57">
        <v>1045</v>
      </c>
      <c r="I1936" s="57">
        <v>2090</v>
      </c>
      <c r="J1936" s="57">
        <v>2</v>
      </c>
      <c r="K1936" s="57">
        <v>0</v>
      </c>
      <c r="L1936" s="57" t="s">
        <v>2193</v>
      </c>
      <c r="M1936" s="57">
        <v>0</v>
      </c>
      <c r="N1936" s="57" t="s">
        <v>2193</v>
      </c>
      <c r="O1936" s="57">
        <v>1045</v>
      </c>
      <c r="P1936" s="57">
        <v>2090</v>
      </c>
      <c r="Q1936" s="60"/>
      <c r="AC1936" s="2">
        <v>2090</v>
      </c>
    </row>
    <row r="1937" spans="1:31" ht="23.25" customHeight="1" x14ac:dyDescent="0.15">
      <c r="A1937" s="9" t="s">
        <v>838</v>
      </c>
      <c r="B1937" s="9" t="s">
        <v>1176</v>
      </c>
      <c r="C1937" s="148" t="s">
        <v>484</v>
      </c>
      <c r="D1937" s="56" t="s">
        <v>485</v>
      </c>
      <c r="E1937" s="62" t="s">
        <v>486</v>
      </c>
      <c r="F1937" s="58" t="s">
        <v>181</v>
      </c>
      <c r="G1937" s="57">
        <v>1</v>
      </c>
      <c r="H1937" s="57">
        <v>3318</v>
      </c>
      <c r="I1937" s="57">
        <v>3318</v>
      </c>
      <c r="J1937" s="57">
        <v>1</v>
      </c>
      <c r="K1937" s="57">
        <v>0</v>
      </c>
      <c r="L1937" s="57" t="s">
        <v>2193</v>
      </c>
      <c r="M1937" s="57">
        <v>0</v>
      </c>
      <c r="N1937" s="57" t="s">
        <v>2193</v>
      </c>
      <c r="O1937" s="57">
        <v>3318</v>
      </c>
      <c r="P1937" s="57">
        <v>3318</v>
      </c>
      <c r="Q1937" s="60"/>
    </row>
    <row r="1938" spans="1:31" ht="23.25" customHeight="1" x14ac:dyDescent="0.15">
      <c r="A1938" s="9" t="s">
        <v>2215</v>
      </c>
      <c r="B1938" s="9" t="s">
        <v>1176</v>
      </c>
      <c r="C1938" s="148" t="s">
        <v>2216</v>
      </c>
      <c r="D1938" s="56" t="s">
        <v>2217</v>
      </c>
      <c r="E1938" s="62" t="s">
        <v>2218</v>
      </c>
      <c r="F1938" s="58" t="s">
        <v>181</v>
      </c>
      <c r="G1938" s="57">
        <v>1</v>
      </c>
      <c r="H1938" s="57">
        <v>3248</v>
      </c>
      <c r="I1938" s="57">
        <v>3248</v>
      </c>
      <c r="J1938" s="57">
        <v>1</v>
      </c>
      <c r="K1938" s="57">
        <v>0</v>
      </c>
      <c r="L1938" s="57" t="s">
        <v>2193</v>
      </c>
      <c r="M1938" s="57">
        <v>0</v>
      </c>
      <c r="N1938" s="57" t="s">
        <v>2193</v>
      </c>
      <c r="O1938" s="57">
        <v>3248</v>
      </c>
      <c r="P1938" s="57">
        <v>3248</v>
      </c>
      <c r="Q1938" s="60"/>
    </row>
    <row r="1939" spans="1:31" ht="23.25" customHeight="1" x14ac:dyDescent="0.15">
      <c r="A1939" s="9" t="s">
        <v>2219</v>
      </c>
      <c r="B1939" s="9" t="s">
        <v>1176</v>
      </c>
      <c r="C1939" s="148" t="s">
        <v>2220</v>
      </c>
      <c r="D1939" s="56" t="s">
        <v>2221</v>
      </c>
      <c r="E1939" s="62" t="s">
        <v>2222</v>
      </c>
      <c r="F1939" s="58" t="s">
        <v>275</v>
      </c>
      <c r="G1939" s="57">
        <v>1</v>
      </c>
      <c r="H1939" s="57">
        <v>70000</v>
      </c>
      <c r="I1939" s="57">
        <v>70000</v>
      </c>
      <c r="J1939" s="57">
        <v>1</v>
      </c>
      <c r="K1939" s="57">
        <v>0</v>
      </c>
      <c r="L1939" s="57" t="s">
        <v>2193</v>
      </c>
      <c r="M1939" s="57">
        <v>0</v>
      </c>
      <c r="N1939" s="57" t="s">
        <v>2193</v>
      </c>
      <c r="O1939" s="57">
        <v>70000</v>
      </c>
      <c r="P1939" s="57">
        <v>70000</v>
      </c>
      <c r="Q1939" s="60"/>
    </row>
    <row r="1940" spans="1:31" ht="23.25" customHeight="1" x14ac:dyDescent="0.15">
      <c r="A1940" s="9" t="s">
        <v>2223</v>
      </c>
      <c r="B1940" s="9" t="s">
        <v>1176</v>
      </c>
      <c r="C1940" s="148" t="s">
        <v>2224</v>
      </c>
      <c r="D1940" s="56" t="s">
        <v>2225</v>
      </c>
      <c r="E1940" s="62" t="s">
        <v>2226</v>
      </c>
      <c r="F1940" s="58" t="s">
        <v>181</v>
      </c>
      <c r="G1940" s="57">
        <v>4</v>
      </c>
      <c r="H1940" s="57">
        <v>6100</v>
      </c>
      <c r="I1940" s="57">
        <v>24400</v>
      </c>
      <c r="J1940" s="57">
        <v>4</v>
      </c>
      <c r="K1940" s="57">
        <v>0</v>
      </c>
      <c r="L1940" s="57" t="s">
        <v>2193</v>
      </c>
      <c r="M1940" s="57">
        <v>0</v>
      </c>
      <c r="N1940" s="57" t="s">
        <v>2193</v>
      </c>
      <c r="O1940" s="57">
        <v>6100</v>
      </c>
      <c r="P1940" s="57">
        <v>24400</v>
      </c>
      <c r="Q1940" s="60"/>
    </row>
    <row r="1941" spans="1:31" ht="23.25" customHeight="1" x14ac:dyDescent="0.15">
      <c r="A1941" s="9" t="s">
        <v>2227</v>
      </c>
      <c r="B1941" s="9" t="s">
        <v>1176</v>
      </c>
      <c r="C1941" s="148" t="s">
        <v>2228</v>
      </c>
      <c r="D1941" s="56" t="s">
        <v>2229</v>
      </c>
      <c r="E1941" s="62" t="s">
        <v>2230</v>
      </c>
      <c r="F1941" s="58" t="s">
        <v>675</v>
      </c>
      <c r="G1941" s="57">
        <v>0.43</v>
      </c>
      <c r="H1941" s="57">
        <v>8134</v>
      </c>
      <c r="I1941" s="57">
        <v>3497.6</v>
      </c>
      <c r="J1941" s="57">
        <v>0.43</v>
      </c>
      <c r="K1941" s="57">
        <v>55610</v>
      </c>
      <c r="L1941" s="57">
        <v>23912.3</v>
      </c>
      <c r="M1941" s="57">
        <v>13041</v>
      </c>
      <c r="N1941" s="57">
        <v>5607.6</v>
      </c>
      <c r="O1941" s="57">
        <v>76785</v>
      </c>
      <c r="P1941" s="57">
        <v>33017.5</v>
      </c>
      <c r="Q1941" s="60" t="s">
        <v>2231</v>
      </c>
      <c r="R1941" s="2" t="s">
        <v>1648</v>
      </c>
    </row>
    <row r="1942" spans="1:31" ht="23.25" customHeight="1" x14ac:dyDescent="0.15">
      <c r="A1942" s="9" t="s">
        <v>1658</v>
      </c>
      <c r="B1942" s="9" t="s">
        <v>1176</v>
      </c>
      <c r="C1942" s="148" t="s">
        <v>1659</v>
      </c>
      <c r="D1942" s="56" t="s">
        <v>1660</v>
      </c>
      <c r="E1942" s="62" t="s">
        <v>1661</v>
      </c>
      <c r="F1942" s="58" t="s">
        <v>616</v>
      </c>
      <c r="G1942" s="57">
        <v>1</v>
      </c>
      <c r="H1942" s="57">
        <v>41.80000000000291</v>
      </c>
      <c r="I1942" s="57">
        <v>41.80000000000291</v>
      </c>
      <c r="J1942" s="57">
        <v>1</v>
      </c>
      <c r="K1942" s="57"/>
      <c r="L1942" s="57" t="s">
        <v>2193</v>
      </c>
      <c r="M1942" s="57"/>
      <c r="N1942" s="57" t="s">
        <v>2193</v>
      </c>
      <c r="O1942" s="57">
        <v>41.80000000000291</v>
      </c>
      <c r="P1942" s="57">
        <v>41.80000000000291</v>
      </c>
      <c r="Q1942" s="60"/>
      <c r="AC1942" s="2">
        <v>41.8</v>
      </c>
      <c r="AD1942" s="2">
        <v>112160</v>
      </c>
    </row>
    <row r="1943" spans="1:31" ht="23.25" customHeight="1" x14ac:dyDescent="0.15">
      <c r="A1943" s="9" t="s">
        <v>919</v>
      </c>
      <c r="B1943" s="9" t="s">
        <v>1176</v>
      </c>
      <c r="C1943" s="148" t="s">
        <v>676</v>
      </c>
      <c r="D1943" s="56" t="s">
        <v>70</v>
      </c>
      <c r="E1943" s="62" t="s">
        <v>677</v>
      </c>
      <c r="F1943" s="58" t="s">
        <v>678</v>
      </c>
      <c r="G1943" s="57">
        <v>1.1279999999999999</v>
      </c>
      <c r="H1943" s="57">
        <v>0</v>
      </c>
      <c r="I1943" s="57" t="s">
        <v>2193</v>
      </c>
      <c r="J1943" s="57">
        <v>1.1279999999999999</v>
      </c>
      <c r="K1943" s="57">
        <v>268915</v>
      </c>
      <c r="L1943" s="57">
        <v>303336.09999999998</v>
      </c>
      <c r="M1943" s="57">
        <v>0</v>
      </c>
      <c r="N1943" s="57" t="s">
        <v>2193</v>
      </c>
      <c r="O1943" s="57">
        <v>268915</v>
      </c>
      <c r="P1943" s="57">
        <v>303336.09999999998</v>
      </c>
      <c r="Q1943" s="60"/>
      <c r="AE1943" s="2">
        <v>303336.09999999998</v>
      </c>
    </row>
    <row r="1944" spans="1:31" ht="23.25" customHeight="1" x14ac:dyDescent="0.15">
      <c r="A1944" s="9" t="s">
        <v>925</v>
      </c>
      <c r="B1944" s="9" t="s">
        <v>1176</v>
      </c>
      <c r="C1944" s="148" t="s">
        <v>689</v>
      </c>
      <c r="D1944" s="56" t="s">
        <v>70</v>
      </c>
      <c r="E1944" s="62" t="s">
        <v>690</v>
      </c>
      <c r="F1944" s="58" t="s">
        <v>678</v>
      </c>
      <c r="G1944" s="57">
        <v>0.27</v>
      </c>
      <c r="H1944" s="57">
        <v>0</v>
      </c>
      <c r="I1944" s="57" t="s">
        <v>2193</v>
      </c>
      <c r="J1944" s="57">
        <v>0.27</v>
      </c>
      <c r="K1944" s="57">
        <v>169804</v>
      </c>
      <c r="L1944" s="57">
        <v>45847</v>
      </c>
      <c r="M1944" s="57">
        <v>0</v>
      </c>
      <c r="N1944" s="57" t="s">
        <v>2193</v>
      </c>
      <c r="O1944" s="57">
        <v>169804</v>
      </c>
      <c r="P1944" s="57">
        <v>45847</v>
      </c>
      <c r="Q1944" s="60"/>
      <c r="AE1944" s="2">
        <v>45847</v>
      </c>
    </row>
    <row r="1945" spans="1:31" ht="23.25" customHeight="1" x14ac:dyDescent="0.15">
      <c r="A1945" s="9" t="s">
        <v>1649</v>
      </c>
      <c r="B1945" s="9" t="s">
        <v>1176</v>
      </c>
      <c r="C1945" s="148" t="s">
        <v>1650</v>
      </c>
      <c r="D1945" s="56" t="s">
        <v>1651</v>
      </c>
      <c r="E1945" s="62" t="s">
        <v>1652</v>
      </c>
      <c r="F1945" s="58" t="s">
        <v>616</v>
      </c>
      <c r="G1945" s="57">
        <v>1</v>
      </c>
      <c r="H1945" s="57">
        <v>10475.400000000023</v>
      </c>
      <c r="I1945" s="57">
        <v>10475.400000000023</v>
      </c>
      <c r="J1945" s="57">
        <v>1</v>
      </c>
      <c r="K1945" s="57"/>
      <c r="L1945" s="57" t="s">
        <v>2193</v>
      </c>
      <c r="M1945" s="57"/>
      <c r="N1945" s="57" t="s">
        <v>2193</v>
      </c>
      <c r="O1945" s="57">
        <v>10475.400000000023</v>
      </c>
      <c r="P1945" s="57">
        <v>10475.400000000023</v>
      </c>
      <c r="Q1945" s="60"/>
    </row>
    <row r="1946" spans="1:31" ht="23.25" customHeight="1" x14ac:dyDescent="0.15">
      <c r="B1946" s="9" t="s">
        <v>1646</v>
      </c>
      <c r="C1946" s="148"/>
      <c r="D1946" s="56" t="s">
        <v>1647</v>
      </c>
      <c r="E1946" s="62"/>
      <c r="F1946" s="58"/>
      <c r="G1946" s="57"/>
      <c r="H1946" s="57"/>
      <c r="I1946" s="57">
        <v>117070</v>
      </c>
      <c r="J1946" s="57"/>
      <c r="K1946" s="57"/>
      <c r="L1946" s="57">
        <v>373095</v>
      </c>
      <c r="M1946" s="57"/>
      <c r="N1946" s="57">
        <v>5607</v>
      </c>
      <c r="O1946" s="57" t="s">
        <v>2193</v>
      </c>
      <c r="P1946" s="57">
        <v>495772</v>
      </c>
      <c r="Q1946" s="60"/>
      <c r="AC1946" s="2">
        <v>10475.4</v>
      </c>
      <c r="AD1946" s="2">
        <v>373095</v>
      </c>
      <c r="AE1946" s="2">
        <v>349183</v>
      </c>
    </row>
    <row r="1947" spans="1:31" ht="23.25" customHeight="1" x14ac:dyDescent="0.15">
      <c r="C1947" s="148"/>
      <c r="D1947" s="56"/>
      <c r="E1947" s="62"/>
      <c r="F1947" s="58"/>
      <c r="G1947" s="57"/>
      <c r="H1947" s="57"/>
      <c r="I1947" s="57"/>
      <c r="J1947" s="57"/>
      <c r="K1947" s="57"/>
      <c r="L1947" s="57"/>
      <c r="M1947" s="57"/>
      <c r="N1947" s="57"/>
      <c r="O1947" s="57"/>
      <c r="P1947" s="57"/>
      <c r="Q1947" s="60"/>
    </row>
    <row r="1948" spans="1:31" ht="23.25" customHeight="1" x14ac:dyDescent="0.15">
      <c r="A1948" s="9" t="s">
        <v>2199</v>
      </c>
      <c r="B1948" s="9" t="s">
        <v>2293</v>
      </c>
      <c r="C1948" s="148" t="s">
        <v>2200</v>
      </c>
      <c r="D1948" s="56" t="s">
        <v>2297</v>
      </c>
      <c r="E1948" s="62"/>
      <c r="F1948" s="58"/>
      <c r="G1948" s="57"/>
      <c r="H1948" s="57"/>
      <c r="I1948" s="57"/>
      <c r="J1948" s="57"/>
      <c r="K1948" s="57"/>
      <c r="L1948" s="57"/>
      <c r="M1948" s="57"/>
      <c r="N1948" s="57"/>
      <c r="O1948" s="57"/>
      <c r="P1948" s="57"/>
      <c r="Q1948" s="60"/>
    </row>
    <row r="1949" spans="1:31" ht="23.25" customHeight="1" x14ac:dyDescent="0.15">
      <c r="A1949" s="9" t="s">
        <v>917</v>
      </c>
      <c r="B1949" s="9" t="s">
        <v>1182</v>
      </c>
      <c r="C1949" s="148" t="s">
        <v>672</v>
      </c>
      <c r="D1949" s="56" t="s">
        <v>673</v>
      </c>
      <c r="E1949" s="62" t="s">
        <v>674</v>
      </c>
      <c r="F1949" s="58" t="s">
        <v>675</v>
      </c>
      <c r="G1949" s="57">
        <v>0.55000000000000004</v>
      </c>
      <c r="H1949" s="57">
        <v>16617</v>
      </c>
      <c r="I1949" s="57">
        <v>9139.2999999999993</v>
      </c>
      <c r="J1949" s="57">
        <v>0.55000000000000004</v>
      </c>
      <c r="K1949" s="57">
        <v>47155</v>
      </c>
      <c r="L1949" s="57">
        <v>25935.200000000001</v>
      </c>
      <c r="M1949" s="57">
        <v>21743</v>
      </c>
      <c r="N1949" s="57">
        <v>11958.6</v>
      </c>
      <c r="O1949" s="57">
        <v>85515</v>
      </c>
      <c r="P1949" s="57">
        <v>47033.1</v>
      </c>
      <c r="Q1949" s="60" t="s">
        <v>915</v>
      </c>
      <c r="R1949" s="2" t="s">
        <v>1648</v>
      </c>
    </row>
    <row r="1950" spans="1:31" ht="23.25" customHeight="1" x14ac:dyDescent="0.15">
      <c r="A1950" s="9" t="s">
        <v>919</v>
      </c>
      <c r="B1950" s="9" t="s">
        <v>1182</v>
      </c>
      <c r="C1950" s="148" t="s">
        <v>676</v>
      </c>
      <c r="D1950" s="56" t="s">
        <v>70</v>
      </c>
      <c r="E1950" s="62" t="s">
        <v>677</v>
      </c>
      <c r="F1950" s="58" t="s">
        <v>678</v>
      </c>
      <c r="G1950" s="57">
        <v>0.31</v>
      </c>
      <c r="H1950" s="57">
        <v>0</v>
      </c>
      <c r="I1950" s="57" t="s">
        <v>2193</v>
      </c>
      <c r="J1950" s="57">
        <v>0.31</v>
      </c>
      <c r="K1950" s="57">
        <v>268915</v>
      </c>
      <c r="L1950" s="57">
        <v>83363.600000000006</v>
      </c>
      <c r="M1950" s="57">
        <v>0</v>
      </c>
      <c r="N1950" s="57" t="s">
        <v>2193</v>
      </c>
      <c r="O1950" s="57">
        <v>268915</v>
      </c>
      <c r="P1950" s="57">
        <v>83363.600000000006</v>
      </c>
      <c r="Q1950" s="60"/>
      <c r="AE1950" s="2">
        <v>83363.600000000006</v>
      </c>
    </row>
    <row r="1951" spans="1:31" ht="23.25" customHeight="1" x14ac:dyDescent="0.15">
      <c r="A1951" s="9" t="s">
        <v>1649</v>
      </c>
      <c r="B1951" s="9" t="s">
        <v>1182</v>
      </c>
      <c r="C1951" s="148" t="s">
        <v>1650</v>
      </c>
      <c r="D1951" s="56" t="s">
        <v>1651</v>
      </c>
      <c r="E1951" s="62" t="s">
        <v>1652</v>
      </c>
      <c r="F1951" s="58" t="s">
        <v>616</v>
      </c>
      <c r="G1951" s="57">
        <v>1</v>
      </c>
      <c r="H1951" s="57">
        <v>2500.8000000000029</v>
      </c>
      <c r="I1951" s="57">
        <v>2500.8000000000029</v>
      </c>
      <c r="J1951" s="57">
        <v>1</v>
      </c>
      <c r="K1951" s="57"/>
      <c r="L1951" s="57" t="s">
        <v>2193</v>
      </c>
      <c r="M1951" s="57"/>
      <c r="N1951" s="57" t="s">
        <v>2193</v>
      </c>
      <c r="O1951" s="57">
        <v>2500.8000000000029</v>
      </c>
      <c r="P1951" s="57">
        <v>2500.8000000000029</v>
      </c>
      <c r="Q1951" s="60"/>
    </row>
    <row r="1952" spans="1:31" ht="23.25" customHeight="1" x14ac:dyDescent="0.15">
      <c r="B1952" s="9" t="s">
        <v>1646</v>
      </c>
      <c r="C1952" s="148"/>
      <c r="D1952" s="56" t="s">
        <v>1647</v>
      </c>
      <c r="E1952" s="62"/>
      <c r="F1952" s="58"/>
      <c r="G1952" s="57"/>
      <c r="H1952" s="57"/>
      <c r="I1952" s="57">
        <v>11640</v>
      </c>
      <c r="J1952" s="57"/>
      <c r="K1952" s="57"/>
      <c r="L1952" s="57">
        <v>109298</v>
      </c>
      <c r="M1952" s="57"/>
      <c r="N1952" s="57">
        <v>11958</v>
      </c>
      <c r="O1952" s="57" t="s">
        <v>2193</v>
      </c>
      <c r="P1952" s="57">
        <v>132896</v>
      </c>
      <c r="Q1952" s="60"/>
      <c r="AC1952" s="2">
        <v>2500.8000000000002</v>
      </c>
      <c r="AD1952" s="2">
        <v>109298</v>
      </c>
      <c r="AE1952" s="2">
        <v>83363</v>
      </c>
    </row>
    <row r="1953" spans="1:31" ht="23.25" customHeight="1" x14ac:dyDescent="0.15">
      <c r="C1953" s="148"/>
      <c r="D1953" s="56"/>
      <c r="E1953" s="62"/>
      <c r="F1953" s="58"/>
      <c r="G1953" s="57"/>
      <c r="H1953" s="57"/>
      <c r="I1953" s="57"/>
      <c r="J1953" s="57"/>
      <c r="K1953" s="57"/>
      <c r="L1953" s="57"/>
      <c r="M1953" s="57"/>
      <c r="N1953" s="57"/>
      <c r="O1953" s="57"/>
      <c r="P1953" s="57"/>
      <c r="Q1953" s="60"/>
    </row>
    <row r="1954" spans="1:31" ht="23.25" customHeight="1" x14ac:dyDescent="0.15">
      <c r="A1954" s="9" t="s">
        <v>1184</v>
      </c>
      <c r="B1954" s="9" t="s">
        <v>2293</v>
      </c>
      <c r="C1954" s="148" t="s">
        <v>1185</v>
      </c>
      <c r="D1954" s="56" t="s">
        <v>1697</v>
      </c>
      <c r="E1954" s="62"/>
      <c r="F1954" s="58"/>
      <c r="G1954" s="57"/>
      <c r="H1954" s="57"/>
      <c r="I1954" s="57"/>
      <c r="J1954" s="57"/>
      <c r="K1954" s="57"/>
      <c r="L1954" s="57"/>
      <c r="M1954" s="57"/>
      <c r="N1954" s="57"/>
      <c r="O1954" s="57"/>
      <c r="P1954" s="57"/>
      <c r="Q1954" s="60"/>
    </row>
    <row r="1955" spans="1:31" ht="23.25" customHeight="1" x14ac:dyDescent="0.15">
      <c r="A1955" s="9" t="s">
        <v>788</v>
      </c>
      <c r="B1955" s="9" t="s">
        <v>1186</v>
      </c>
      <c r="C1955" s="148" t="s">
        <v>340</v>
      </c>
      <c r="D1955" s="56" t="s">
        <v>312</v>
      </c>
      <c r="E1955" s="62" t="s">
        <v>341</v>
      </c>
      <c r="F1955" s="58" t="s">
        <v>181</v>
      </c>
      <c r="G1955" s="57">
        <v>0.4</v>
      </c>
      <c r="H1955" s="57">
        <v>4811</v>
      </c>
      <c r="I1955" s="57">
        <v>1924.4</v>
      </c>
      <c r="J1955" s="57">
        <v>0.4</v>
      </c>
      <c r="K1955" s="57">
        <v>0</v>
      </c>
      <c r="L1955" s="57" t="s">
        <v>2193</v>
      </c>
      <c r="M1955" s="57">
        <v>0</v>
      </c>
      <c r="N1955" s="57" t="s">
        <v>2193</v>
      </c>
      <c r="O1955" s="57">
        <v>4811</v>
      </c>
      <c r="P1955" s="57">
        <v>1924.4</v>
      </c>
      <c r="Q1955" s="60"/>
    </row>
    <row r="1956" spans="1:31" ht="23.25" customHeight="1" x14ac:dyDescent="0.15">
      <c r="A1956" s="9" t="s">
        <v>801</v>
      </c>
      <c r="B1956" s="9" t="s">
        <v>1186</v>
      </c>
      <c r="C1956" s="148" t="s">
        <v>373</v>
      </c>
      <c r="D1956" s="56" t="s">
        <v>374</v>
      </c>
      <c r="E1956" s="62" t="s">
        <v>375</v>
      </c>
      <c r="F1956" s="58" t="s">
        <v>181</v>
      </c>
      <c r="G1956" s="57">
        <v>2</v>
      </c>
      <c r="H1956" s="57">
        <v>1220</v>
      </c>
      <c r="I1956" s="57">
        <v>2440</v>
      </c>
      <c r="J1956" s="57">
        <v>2</v>
      </c>
      <c r="K1956" s="57">
        <v>0</v>
      </c>
      <c r="L1956" s="57" t="s">
        <v>2193</v>
      </c>
      <c r="M1956" s="57">
        <v>0</v>
      </c>
      <c r="N1956" s="57" t="s">
        <v>2193</v>
      </c>
      <c r="O1956" s="57">
        <v>1220</v>
      </c>
      <c r="P1956" s="57">
        <v>2440</v>
      </c>
      <c r="Q1956" s="60"/>
    </row>
    <row r="1957" spans="1:31" ht="23.25" customHeight="1" x14ac:dyDescent="0.15">
      <c r="A1957" s="9" t="s">
        <v>800</v>
      </c>
      <c r="B1957" s="9" t="s">
        <v>1186</v>
      </c>
      <c r="C1957" s="148" t="s">
        <v>369</v>
      </c>
      <c r="D1957" s="56" t="s">
        <v>370</v>
      </c>
      <c r="E1957" s="62" t="s">
        <v>371</v>
      </c>
      <c r="F1957" s="58" t="s">
        <v>181</v>
      </c>
      <c r="G1957" s="57">
        <v>2</v>
      </c>
      <c r="H1957" s="57">
        <v>590</v>
      </c>
      <c r="I1957" s="57">
        <v>1180</v>
      </c>
      <c r="J1957" s="57">
        <v>2</v>
      </c>
      <c r="K1957" s="57">
        <v>0</v>
      </c>
      <c r="L1957" s="57" t="s">
        <v>2193</v>
      </c>
      <c r="M1957" s="57">
        <v>0</v>
      </c>
      <c r="N1957" s="57" t="s">
        <v>2193</v>
      </c>
      <c r="O1957" s="57">
        <v>590</v>
      </c>
      <c r="P1957" s="57">
        <v>1180</v>
      </c>
      <c r="Q1957" s="60"/>
    </row>
    <row r="1958" spans="1:31" ht="23.25" customHeight="1" x14ac:dyDescent="0.15">
      <c r="A1958" s="9" t="s">
        <v>861</v>
      </c>
      <c r="B1958" s="9" t="s">
        <v>1186</v>
      </c>
      <c r="C1958" s="148" t="s">
        <v>564</v>
      </c>
      <c r="D1958" s="56" t="s">
        <v>561</v>
      </c>
      <c r="E1958" s="62" t="s">
        <v>558</v>
      </c>
      <c r="F1958" s="58" t="s">
        <v>275</v>
      </c>
      <c r="G1958" s="57">
        <v>4</v>
      </c>
      <c r="H1958" s="57">
        <v>29</v>
      </c>
      <c r="I1958" s="57">
        <v>116</v>
      </c>
      <c r="J1958" s="57">
        <v>4</v>
      </c>
      <c r="K1958" s="57">
        <v>0</v>
      </c>
      <c r="L1958" s="57" t="s">
        <v>2193</v>
      </c>
      <c r="M1958" s="57">
        <v>0</v>
      </c>
      <c r="N1958" s="57" t="s">
        <v>2193</v>
      </c>
      <c r="O1958" s="57">
        <v>29</v>
      </c>
      <c r="P1958" s="57">
        <v>116</v>
      </c>
      <c r="Q1958" s="60"/>
    </row>
    <row r="1959" spans="1:31" ht="23.25" customHeight="1" x14ac:dyDescent="0.15">
      <c r="A1959" s="9" t="s">
        <v>862</v>
      </c>
      <c r="B1959" s="9" t="s">
        <v>1186</v>
      </c>
      <c r="C1959" s="148" t="s">
        <v>565</v>
      </c>
      <c r="D1959" s="56" t="s">
        <v>566</v>
      </c>
      <c r="E1959" s="62" t="s">
        <v>567</v>
      </c>
      <c r="F1959" s="58" t="s">
        <v>275</v>
      </c>
      <c r="G1959" s="57">
        <v>4</v>
      </c>
      <c r="H1959" s="57">
        <v>10</v>
      </c>
      <c r="I1959" s="57">
        <v>40</v>
      </c>
      <c r="J1959" s="57">
        <v>4</v>
      </c>
      <c r="K1959" s="57">
        <v>0</v>
      </c>
      <c r="L1959" s="57" t="s">
        <v>2193</v>
      </c>
      <c r="M1959" s="57">
        <v>0</v>
      </c>
      <c r="N1959" s="57" t="s">
        <v>2193</v>
      </c>
      <c r="O1959" s="57">
        <v>10</v>
      </c>
      <c r="P1959" s="57">
        <v>40</v>
      </c>
      <c r="Q1959" s="60"/>
    </row>
    <row r="1960" spans="1:31" ht="23.25" customHeight="1" x14ac:dyDescent="0.15">
      <c r="A1960" s="9" t="s">
        <v>785</v>
      </c>
      <c r="B1960" s="9" t="s">
        <v>1186</v>
      </c>
      <c r="C1960" s="148" t="s">
        <v>332</v>
      </c>
      <c r="D1960" s="56" t="s">
        <v>312</v>
      </c>
      <c r="E1960" s="62" t="s">
        <v>333</v>
      </c>
      <c r="F1960" s="58" t="s">
        <v>181</v>
      </c>
      <c r="G1960" s="57">
        <v>2</v>
      </c>
      <c r="H1960" s="57">
        <v>547</v>
      </c>
      <c r="I1960" s="57">
        <v>1094</v>
      </c>
      <c r="J1960" s="57">
        <v>2</v>
      </c>
      <c r="K1960" s="57">
        <v>0</v>
      </c>
      <c r="L1960" s="57" t="s">
        <v>2193</v>
      </c>
      <c r="M1960" s="57">
        <v>0</v>
      </c>
      <c r="N1960" s="57" t="s">
        <v>2193</v>
      </c>
      <c r="O1960" s="57">
        <v>547</v>
      </c>
      <c r="P1960" s="57">
        <v>1094</v>
      </c>
      <c r="Q1960" s="60"/>
    </row>
    <row r="1961" spans="1:31" ht="23.25" customHeight="1" x14ac:dyDescent="0.15">
      <c r="B1961" s="9" t="s">
        <v>1646</v>
      </c>
      <c r="C1961" s="148"/>
      <c r="D1961" s="56" t="s">
        <v>1647</v>
      </c>
      <c r="E1961" s="62"/>
      <c r="F1961" s="58"/>
      <c r="G1961" s="57"/>
      <c r="H1961" s="57"/>
      <c r="I1961" s="57">
        <v>6794</v>
      </c>
      <c r="J1961" s="57"/>
      <c r="K1961" s="57"/>
      <c r="L1961" s="57">
        <v>0</v>
      </c>
      <c r="M1961" s="57"/>
      <c r="N1961" s="57">
        <v>0</v>
      </c>
      <c r="O1961" s="57" t="s">
        <v>2193</v>
      </c>
      <c r="P1961" s="57">
        <v>6794</v>
      </c>
      <c r="Q1961" s="60"/>
      <c r="AE1961" s="2">
        <v>0</v>
      </c>
    </row>
    <row r="1962" spans="1:31" ht="23.25" customHeight="1" x14ac:dyDescent="0.15">
      <c r="C1962" s="148"/>
      <c r="D1962" s="56"/>
      <c r="E1962" s="62"/>
      <c r="F1962" s="58"/>
      <c r="G1962" s="57"/>
      <c r="H1962" s="57"/>
      <c r="I1962" s="57"/>
      <c r="J1962" s="57"/>
      <c r="K1962" s="57"/>
      <c r="L1962" s="57"/>
      <c r="M1962" s="57"/>
      <c r="N1962" s="57"/>
      <c r="O1962" s="57"/>
      <c r="P1962" s="57"/>
      <c r="Q1962" s="60"/>
    </row>
    <row r="1963" spans="1:31" ht="23.25" customHeight="1" x14ac:dyDescent="0.15">
      <c r="A1963" s="9" t="s">
        <v>1189</v>
      </c>
      <c r="B1963" s="9" t="s">
        <v>2293</v>
      </c>
      <c r="C1963" s="148" t="s">
        <v>1190</v>
      </c>
      <c r="D1963" s="56" t="s">
        <v>1700</v>
      </c>
      <c r="E1963" s="62"/>
      <c r="F1963" s="58"/>
      <c r="G1963" s="57"/>
      <c r="H1963" s="57"/>
      <c r="I1963" s="57"/>
      <c r="J1963" s="57"/>
      <c r="K1963" s="57"/>
      <c r="L1963" s="57"/>
      <c r="M1963" s="57"/>
      <c r="N1963" s="57"/>
      <c r="O1963" s="57"/>
      <c r="P1963" s="57"/>
      <c r="Q1963" s="60"/>
    </row>
    <row r="1964" spans="1:31" ht="23.25" customHeight="1" x14ac:dyDescent="0.15">
      <c r="A1964" s="9" t="s">
        <v>788</v>
      </c>
      <c r="B1964" s="9" t="s">
        <v>1191</v>
      </c>
      <c r="C1964" s="148" t="s">
        <v>340</v>
      </c>
      <c r="D1964" s="56" t="s">
        <v>312</v>
      </c>
      <c r="E1964" s="62" t="s">
        <v>341</v>
      </c>
      <c r="F1964" s="58" t="s">
        <v>181</v>
      </c>
      <c r="G1964" s="57">
        <v>0.6</v>
      </c>
      <c r="H1964" s="57">
        <v>4811</v>
      </c>
      <c r="I1964" s="57">
        <v>2886.6</v>
      </c>
      <c r="J1964" s="57">
        <v>0.6</v>
      </c>
      <c r="K1964" s="57">
        <v>0</v>
      </c>
      <c r="L1964" s="57" t="s">
        <v>2193</v>
      </c>
      <c r="M1964" s="57">
        <v>0</v>
      </c>
      <c r="N1964" s="57" t="s">
        <v>2193</v>
      </c>
      <c r="O1964" s="57">
        <v>4811</v>
      </c>
      <c r="P1964" s="57">
        <v>2886.6</v>
      </c>
      <c r="Q1964" s="60"/>
    </row>
    <row r="1965" spans="1:31" ht="23.25" customHeight="1" x14ac:dyDescent="0.15">
      <c r="A1965" s="9" t="s">
        <v>801</v>
      </c>
      <c r="B1965" s="9" t="s">
        <v>1191</v>
      </c>
      <c r="C1965" s="148" t="s">
        <v>373</v>
      </c>
      <c r="D1965" s="56" t="s">
        <v>374</v>
      </c>
      <c r="E1965" s="62" t="s">
        <v>375</v>
      </c>
      <c r="F1965" s="58" t="s">
        <v>181</v>
      </c>
      <c r="G1965" s="57">
        <v>2</v>
      </c>
      <c r="H1965" s="57">
        <v>1220</v>
      </c>
      <c r="I1965" s="57">
        <v>2440</v>
      </c>
      <c r="J1965" s="57">
        <v>2</v>
      </c>
      <c r="K1965" s="57">
        <v>0</v>
      </c>
      <c r="L1965" s="57" t="s">
        <v>2193</v>
      </c>
      <c r="M1965" s="57">
        <v>0</v>
      </c>
      <c r="N1965" s="57" t="s">
        <v>2193</v>
      </c>
      <c r="O1965" s="57">
        <v>1220</v>
      </c>
      <c r="P1965" s="57">
        <v>2440</v>
      </c>
      <c r="Q1965" s="60"/>
    </row>
    <row r="1966" spans="1:31" ht="23.25" customHeight="1" x14ac:dyDescent="0.15">
      <c r="A1966" s="9" t="s">
        <v>800</v>
      </c>
      <c r="B1966" s="9" t="s">
        <v>1191</v>
      </c>
      <c r="C1966" s="148" t="s">
        <v>369</v>
      </c>
      <c r="D1966" s="56" t="s">
        <v>370</v>
      </c>
      <c r="E1966" s="62" t="s">
        <v>371</v>
      </c>
      <c r="F1966" s="58" t="s">
        <v>181</v>
      </c>
      <c r="G1966" s="57">
        <v>2</v>
      </c>
      <c r="H1966" s="57">
        <v>590</v>
      </c>
      <c r="I1966" s="57">
        <v>1180</v>
      </c>
      <c r="J1966" s="57">
        <v>2</v>
      </c>
      <c r="K1966" s="57">
        <v>0</v>
      </c>
      <c r="L1966" s="57" t="s">
        <v>2193</v>
      </c>
      <c r="M1966" s="57">
        <v>0</v>
      </c>
      <c r="N1966" s="57" t="s">
        <v>2193</v>
      </c>
      <c r="O1966" s="57">
        <v>590</v>
      </c>
      <c r="P1966" s="57">
        <v>1180</v>
      </c>
      <c r="Q1966" s="60"/>
    </row>
    <row r="1967" spans="1:31" ht="23.25" customHeight="1" x14ac:dyDescent="0.15">
      <c r="A1967" s="9" t="s">
        <v>861</v>
      </c>
      <c r="B1967" s="9" t="s">
        <v>1191</v>
      </c>
      <c r="C1967" s="148" t="s">
        <v>564</v>
      </c>
      <c r="D1967" s="56" t="s">
        <v>561</v>
      </c>
      <c r="E1967" s="62" t="s">
        <v>558</v>
      </c>
      <c r="F1967" s="58" t="s">
        <v>275</v>
      </c>
      <c r="G1967" s="57">
        <v>4</v>
      </c>
      <c r="H1967" s="57">
        <v>29</v>
      </c>
      <c r="I1967" s="57">
        <v>116</v>
      </c>
      <c r="J1967" s="57">
        <v>4</v>
      </c>
      <c r="K1967" s="57">
        <v>0</v>
      </c>
      <c r="L1967" s="57" t="s">
        <v>2193</v>
      </c>
      <c r="M1967" s="57">
        <v>0</v>
      </c>
      <c r="N1967" s="57" t="s">
        <v>2193</v>
      </c>
      <c r="O1967" s="57">
        <v>29</v>
      </c>
      <c r="P1967" s="57">
        <v>116</v>
      </c>
      <c r="Q1967" s="60"/>
    </row>
    <row r="1968" spans="1:31" ht="23.25" customHeight="1" x14ac:dyDescent="0.15">
      <c r="A1968" s="9" t="s">
        <v>862</v>
      </c>
      <c r="B1968" s="9" t="s">
        <v>1191</v>
      </c>
      <c r="C1968" s="148" t="s">
        <v>565</v>
      </c>
      <c r="D1968" s="56" t="s">
        <v>566</v>
      </c>
      <c r="E1968" s="62" t="s">
        <v>567</v>
      </c>
      <c r="F1968" s="58" t="s">
        <v>275</v>
      </c>
      <c r="G1968" s="57">
        <v>4</v>
      </c>
      <c r="H1968" s="57">
        <v>10</v>
      </c>
      <c r="I1968" s="57">
        <v>40</v>
      </c>
      <c r="J1968" s="57">
        <v>4</v>
      </c>
      <c r="K1968" s="57">
        <v>0</v>
      </c>
      <c r="L1968" s="57" t="s">
        <v>2193</v>
      </c>
      <c r="M1968" s="57">
        <v>0</v>
      </c>
      <c r="N1968" s="57" t="s">
        <v>2193</v>
      </c>
      <c r="O1968" s="57">
        <v>10</v>
      </c>
      <c r="P1968" s="57">
        <v>40</v>
      </c>
      <c r="Q1968" s="60"/>
    </row>
    <row r="1969" spans="1:31" ht="23.25" customHeight="1" x14ac:dyDescent="0.15">
      <c r="A1969" s="9" t="s">
        <v>785</v>
      </c>
      <c r="B1969" s="9" t="s">
        <v>1191</v>
      </c>
      <c r="C1969" s="148" t="s">
        <v>332</v>
      </c>
      <c r="D1969" s="56" t="s">
        <v>312</v>
      </c>
      <c r="E1969" s="62" t="s">
        <v>333</v>
      </c>
      <c r="F1969" s="58" t="s">
        <v>181</v>
      </c>
      <c r="G1969" s="57">
        <v>2</v>
      </c>
      <c r="H1969" s="57">
        <v>547</v>
      </c>
      <c r="I1969" s="57">
        <v>1094</v>
      </c>
      <c r="J1969" s="57">
        <v>2</v>
      </c>
      <c r="K1969" s="57">
        <v>0</v>
      </c>
      <c r="L1969" s="57" t="s">
        <v>2193</v>
      </c>
      <c r="M1969" s="57">
        <v>0</v>
      </c>
      <c r="N1969" s="57" t="s">
        <v>2193</v>
      </c>
      <c r="O1969" s="57">
        <v>547</v>
      </c>
      <c r="P1969" s="57">
        <v>1094</v>
      </c>
      <c r="Q1969" s="60"/>
    </row>
    <row r="1970" spans="1:31" ht="23.25" customHeight="1" x14ac:dyDescent="0.15">
      <c r="B1970" s="9" t="s">
        <v>1646</v>
      </c>
      <c r="C1970" s="148"/>
      <c r="D1970" s="56" t="s">
        <v>1647</v>
      </c>
      <c r="E1970" s="62"/>
      <c r="F1970" s="58"/>
      <c r="G1970" s="57"/>
      <c r="H1970" s="57"/>
      <c r="I1970" s="57">
        <v>7756</v>
      </c>
      <c r="J1970" s="57"/>
      <c r="K1970" s="57"/>
      <c r="L1970" s="57">
        <v>0</v>
      </c>
      <c r="M1970" s="57"/>
      <c r="N1970" s="57">
        <v>0</v>
      </c>
      <c r="O1970" s="57" t="s">
        <v>2193</v>
      </c>
      <c r="P1970" s="57">
        <v>7756</v>
      </c>
      <c r="Q1970" s="60"/>
      <c r="AE1970" s="2">
        <v>0</v>
      </c>
    </row>
    <row r="1971" spans="1:31" ht="23.25" customHeight="1" x14ac:dyDescent="0.15">
      <c r="B1971" s="9" t="s">
        <v>2293</v>
      </c>
      <c r="C1971" s="148"/>
      <c r="D1971" s="56"/>
      <c r="E1971" s="62"/>
      <c r="F1971" s="58"/>
      <c r="G1971" s="57"/>
      <c r="H1971" s="57"/>
      <c r="I1971" s="57"/>
      <c r="J1971" s="57"/>
      <c r="K1971" s="57"/>
      <c r="L1971" s="57"/>
      <c r="M1971" s="57"/>
      <c r="N1971" s="57"/>
      <c r="O1971" s="57"/>
      <c r="P1971" s="57"/>
      <c r="Q1971" s="60"/>
    </row>
    <row r="1972" spans="1:31" ht="23.25" customHeight="1" x14ac:dyDescent="0.15">
      <c r="A1972" s="9" t="s">
        <v>1193</v>
      </c>
      <c r="B1972" s="9" t="s">
        <v>2293</v>
      </c>
      <c r="C1972" s="148" t="s">
        <v>1194</v>
      </c>
      <c r="D1972" s="56" t="s">
        <v>1703</v>
      </c>
      <c r="E1972" s="62"/>
      <c r="F1972" s="58"/>
      <c r="G1972" s="57"/>
      <c r="H1972" s="57"/>
      <c r="I1972" s="57"/>
      <c r="J1972" s="57"/>
      <c r="K1972" s="57"/>
      <c r="L1972" s="57"/>
      <c r="M1972" s="57"/>
      <c r="N1972" s="57"/>
      <c r="O1972" s="57"/>
      <c r="P1972" s="57"/>
      <c r="Q1972" s="60"/>
    </row>
    <row r="1973" spans="1:31" ht="23.25" customHeight="1" x14ac:dyDescent="0.15">
      <c r="A1973" s="9" t="s">
        <v>788</v>
      </c>
      <c r="B1973" s="9" t="s">
        <v>1195</v>
      </c>
      <c r="C1973" s="148" t="s">
        <v>340</v>
      </c>
      <c r="D1973" s="56" t="s">
        <v>312</v>
      </c>
      <c r="E1973" s="62" t="s">
        <v>341</v>
      </c>
      <c r="F1973" s="58" t="s">
        <v>181</v>
      </c>
      <c r="G1973" s="57">
        <v>0.4</v>
      </c>
      <c r="H1973" s="57">
        <v>4811</v>
      </c>
      <c r="I1973" s="57">
        <v>1924.4</v>
      </c>
      <c r="J1973" s="57">
        <v>0.4</v>
      </c>
      <c r="K1973" s="57">
        <v>0</v>
      </c>
      <c r="L1973" s="57" t="s">
        <v>2193</v>
      </c>
      <c r="M1973" s="57">
        <v>0</v>
      </c>
      <c r="N1973" s="57" t="s">
        <v>2193</v>
      </c>
      <c r="O1973" s="57">
        <v>4811</v>
      </c>
      <c r="P1973" s="57">
        <v>1924.4</v>
      </c>
      <c r="Q1973" s="60"/>
    </row>
    <row r="1974" spans="1:31" ht="23.25" customHeight="1" x14ac:dyDescent="0.15">
      <c r="A1974" s="9" t="s">
        <v>800</v>
      </c>
      <c r="B1974" s="9" t="s">
        <v>1195</v>
      </c>
      <c r="C1974" s="148" t="s">
        <v>369</v>
      </c>
      <c r="D1974" s="56" t="s">
        <v>370</v>
      </c>
      <c r="E1974" s="62" t="s">
        <v>371</v>
      </c>
      <c r="F1974" s="58" t="s">
        <v>181</v>
      </c>
      <c r="G1974" s="57">
        <v>2</v>
      </c>
      <c r="H1974" s="57">
        <v>590</v>
      </c>
      <c r="I1974" s="57">
        <v>1180</v>
      </c>
      <c r="J1974" s="57">
        <v>2</v>
      </c>
      <c r="K1974" s="57">
        <v>0</v>
      </c>
      <c r="L1974" s="57" t="s">
        <v>2193</v>
      </c>
      <c r="M1974" s="57">
        <v>0</v>
      </c>
      <c r="N1974" s="57" t="s">
        <v>2193</v>
      </c>
      <c r="O1974" s="57">
        <v>590</v>
      </c>
      <c r="P1974" s="57">
        <v>1180</v>
      </c>
      <c r="Q1974" s="60"/>
    </row>
    <row r="1975" spans="1:31" ht="23.25" customHeight="1" x14ac:dyDescent="0.15">
      <c r="A1975" s="9" t="s">
        <v>860</v>
      </c>
      <c r="B1975" s="9" t="s">
        <v>1195</v>
      </c>
      <c r="C1975" s="148" t="s">
        <v>560</v>
      </c>
      <c r="D1975" s="56" t="s">
        <v>561</v>
      </c>
      <c r="E1975" s="62" t="s">
        <v>562</v>
      </c>
      <c r="F1975" s="58" t="s">
        <v>181</v>
      </c>
      <c r="G1975" s="57">
        <v>4</v>
      </c>
      <c r="H1975" s="57">
        <v>29</v>
      </c>
      <c r="I1975" s="57">
        <v>116</v>
      </c>
      <c r="J1975" s="57">
        <v>4</v>
      </c>
      <c r="K1975" s="57">
        <v>0</v>
      </c>
      <c r="L1975" s="57" t="s">
        <v>2193</v>
      </c>
      <c r="M1975" s="57">
        <v>0</v>
      </c>
      <c r="N1975" s="57" t="s">
        <v>2193</v>
      </c>
      <c r="O1975" s="57">
        <v>29</v>
      </c>
      <c r="P1975" s="57">
        <v>116</v>
      </c>
      <c r="Q1975" s="60"/>
    </row>
    <row r="1976" spans="1:31" ht="23.25" customHeight="1" x14ac:dyDescent="0.15">
      <c r="A1976" s="9" t="s">
        <v>862</v>
      </c>
      <c r="B1976" s="9" t="s">
        <v>1195</v>
      </c>
      <c r="C1976" s="148" t="s">
        <v>565</v>
      </c>
      <c r="D1976" s="56" t="s">
        <v>566</v>
      </c>
      <c r="E1976" s="62" t="s">
        <v>567</v>
      </c>
      <c r="F1976" s="58" t="s">
        <v>275</v>
      </c>
      <c r="G1976" s="57">
        <v>4</v>
      </c>
      <c r="H1976" s="57">
        <v>10</v>
      </c>
      <c r="I1976" s="57">
        <v>40</v>
      </c>
      <c r="J1976" s="57">
        <v>4</v>
      </c>
      <c r="K1976" s="57">
        <v>0</v>
      </c>
      <c r="L1976" s="57" t="s">
        <v>2193</v>
      </c>
      <c r="M1976" s="57">
        <v>0</v>
      </c>
      <c r="N1976" s="57" t="s">
        <v>2193</v>
      </c>
      <c r="O1976" s="57">
        <v>10</v>
      </c>
      <c r="P1976" s="57">
        <v>40</v>
      </c>
      <c r="Q1976" s="60"/>
    </row>
    <row r="1977" spans="1:31" ht="23.25" customHeight="1" x14ac:dyDescent="0.15">
      <c r="A1977" s="9" t="s">
        <v>786</v>
      </c>
      <c r="B1977" s="9" t="s">
        <v>1195</v>
      </c>
      <c r="C1977" s="148" t="s">
        <v>336</v>
      </c>
      <c r="D1977" s="56" t="s">
        <v>312</v>
      </c>
      <c r="E1977" s="62" t="s">
        <v>337</v>
      </c>
      <c r="F1977" s="58" t="s">
        <v>181</v>
      </c>
      <c r="G1977" s="57">
        <v>2</v>
      </c>
      <c r="H1977" s="57">
        <v>332</v>
      </c>
      <c r="I1977" s="57">
        <v>664</v>
      </c>
      <c r="J1977" s="57">
        <v>2</v>
      </c>
      <c r="K1977" s="57">
        <v>0</v>
      </c>
      <c r="L1977" s="57" t="s">
        <v>2193</v>
      </c>
      <c r="M1977" s="57">
        <v>0</v>
      </c>
      <c r="N1977" s="57" t="s">
        <v>2193</v>
      </c>
      <c r="O1977" s="57">
        <v>332</v>
      </c>
      <c r="P1977" s="57">
        <v>664</v>
      </c>
      <c r="Q1977" s="60"/>
    </row>
    <row r="1978" spans="1:31" ht="23.25" customHeight="1" x14ac:dyDescent="0.15">
      <c r="A1978" s="9" t="s">
        <v>787</v>
      </c>
      <c r="B1978" s="9" t="s">
        <v>1195</v>
      </c>
      <c r="C1978" s="148" t="s">
        <v>338</v>
      </c>
      <c r="D1978" s="56" t="s">
        <v>312</v>
      </c>
      <c r="E1978" s="62" t="s">
        <v>339</v>
      </c>
      <c r="F1978" s="58" t="s">
        <v>181</v>
      </c>
      <c r="G1978" s="57">
        <v>2</v>
      </c>
      <c r="H1978" s="57">
        <v>458</v>
      </c>
      <c r="I1978" s="57">
        <v>916</v>
      </c>
      <c r="J1978" s="57">
        <v>2</v>
      </c>
      <c r="K1978" s="57">
        <v>0</v>
      </c>
      <c r="L1978" s="57" t="s">
        <v>2193</v>
      </c>
      <c r="M1978" s="57">
        <v>0</v>
      </c>
      <c r="N1978" s="57" t="s">
        <v>2193</v>
      </c>
      <c r="O1978" s="57">
        <v>458</v>
      </c>
      <c r="P1978" s="57">
        <v>916</v>
      </c>
      <c r="Q1978" s="60"/>
    </row>
    <row r="1979" spans="1:31" ht="23.25" customHeight="1" x14ac:dyDescent="0.15">
      <c r="B1979" s="9" t="s">
        <v>1646</v>
      </c>
      <c r="C1979" s="148"/>
      <c r="D1979" s="56" t="s">
        <v>1647</v>
      </c>
      <c r="E1979" s="62"/>
      <c r="F1979" s="58"/>
      <c r="G1979" s="57"/>
      <c r="H1979" s="57"/>
      <c r="I1979" s="57">
        <v>4840</v>
      </c>
      <c r="J1979" s="57"/>
      <c r="K1979" s="57"/>
      <c r="L1979" s="57">
        <v>0</v>
      </c>
      <c r="M1979" s="57"/>
      <c r="N1979" s="57">
        <v>0</v>
      </c>
      <c r="O1979" s="57" t="s">
        <v>2193</v>
      </c>
      <c r="P1979" s="57">
        <v>4840</v>
      </c>
      <c r="Q1979" s="60"/>
      <c r="AE1979" s="2">
        <v>0</v>
      </c>
    </row>
    <row r="1980" spans="1:31" ht="23.25" customHeight="1" x14ac:dyDescent="0.15">
      <c r="C1980" s="148"/>
      <c r="D1980" s="56"/>
      <c r="E1980" s="62"/>
      <c r="F1980" s="58"/>
      <c r="G1980" s="57"/>
      <c r="H1980" s="57"/>
      <c r="I1980" s="57"/>
      <c r="J1980" s="57"/>
      <c r="K1980" s="57"/>
      <c r="L1980" s="57"/>
      <c r="M1980" s="57"/>
      <c r="N1980" s="57"/>
      <c r="O1980" s="57"/>
      <c r="P1980" s="57"/>
      <c r="Q1980" s="60"/>
    </row>
    <row r="1981" spans="1:31" ht="23.25" customHeight="1" x14ac:dyDescent="0.15">
      <c r="A1981" s="9" t="s">
        <v>2699</v>
      </c>
      <c r="B1981" s="9" t="s">
        <v>2293</v>
      </c>
      <c r="C1981" s="148" t="s">
        <v>2700</v>
      </c>
      <c r="D1981" s="56" t="s">
        <v>2737</v>
      </c>
      <c r="E1981" s="62"/>
      <c r="F1981" s="58"/>
      <c r="G1981" s="57"/>
      <c r="H1981" s="57"/>
      <c r="I1981" s="57"/>
      <c r="J1981" s="57"/>
      <c r="K1981" s="57"/>
      <c r="L1981" s="57"/>
      <c r="M1981" s="57"/>
      <c r="N1981" s="57"/>
      <c r="O1981" s="57"/>
      <c r="P1981" s="57"/>
      <c r="Q1981" s="60"/>
    </row>
    <row r="1982" spans="1:31" ht="23.25" customHeight="1" x14ac:dyDescent="0.15">
      <c r="A1982" s="9" t="s">
        <v>788</v>
      </c>
      <c r="B1982" s="9" t="s">
        <v>1199</v>
      </c>
      <c r="C1982" s="148" t="s">
        <v>340</v>
      </c>
      <c r="D1982" s="56" t="s">
        <v>312</v>
      </c>
      <c r="E1982" s="62" t="s">
        <v>341</v>
      </c>
      <c r="F1982" s="58" t="s">
        <v>181</v>
      </c>
      <c r="G1982" s="57">
        <v>0.6</v>
      </c>
      <c r="H1982" s="57">
        <v>4811</v>
      </c>
      <c r="I1982" s="57">
        <v>2886.6</v>
      </c>
      <c r="J1982" s="57">
        <v>0.6</v>
      </c>
      <c r="K1982" s="57">
        <v>0</v>
      </c>
      <c r="L1982" s="57" t="s">
        <v>2193</v>
      </c>
      <c r="M1982" s="57">
        <v>0</v>
      </c>
      <c r="N1982" s="57" t="s">
        <v>2193</v>
      </c>
      <c r="O1982" s="57">
        <v>4811</v>
      </c>
      <c r="P1982" s="57">
        <v>2886.6</v>
      </c>
      <c r="Q1982" s="60"/>
    </row>
    <row r="1983" spans="1:31" ht="23.25" customHeight="1" x14ac:dyDescent="0.15">
      <c r="A1983" s="9" t="s">
        <v>800</v>
      </c>
      <c r="B1983" s="9" t="s">
        <v>1199</v>
      </c>
      <c r="C1983" s="148" t="s">
        <v>369</v>
      </c>
      <c r="D1983" s="56" t="s">
        <v>370</v>
      </c>
      <c r="E1983" s="62" t="s">
        <v>371</v>
      </c>
      <c r="F1983" s="58" t="s">
        <v>181</v>
      </c>
      <c r="G1983" s="57">
        <v>2</v>
      </c>
      <c r="H1983" s="57">
        <v>590</v>
      </c>
      <c r="I1983" s="57">
        <v>1180</v>
      </c>
      <c r="J1983" s="57">
        <v>2</v>
      </c>
      <c r="K1983" s="57">
        <v>0</v>
      </c>
      <c r="L1983" s="57" t="s">
        <v>2193</v>
      </c>
      <c r="M1983" s="57">
        <v>0</v>
      </c>
      <c r="N1983" s="57" t="s">
        <v>2193</v>
      </c>
      <c r="O1983" s="57">
        <v>590</v>
      </c>
      <c r="P1983" s="57">
        <v>1180</v>
      </c>
      <c r="Q1983" s="60"/>
    </row>
    <row r="1984" spans="1:31" ht="23.25" customHeight="1" x14ac:dyDescent="0.15">
      <c r="A1984" s="9" t="s">
        <v>860</v>
      </c>
      <c r="B1984" s="9" t="s">
        <v>1199</v>
      </c>
      <c r="C1984" s="148" t="s">
        <v>560</v>
      </c>
      <c r="D1984" s="56" t="s">
        <v>561</v>
      </c>
      <c r="E1984" s="62" t="s">
        <v>562</v>
      </c>
      <c r="F1984" s="58" t="s">
        <v>181</v>
      </c>
      <c r="G1984" s="57">
        <v>4</v>
      </c>
      <c r="H1984" s="57">
        <v>29</v>
      </c>
      <c r="I1984" s="57">
        <v>116</v>
      </c>
      <c r="J1984" s="57">
        <v>4</v>
      </c>
      <c r="K1984" s="57">
        <v>0</v>
      </c>
      <c r="L1984" s="57" t="s">
        <v>2193</v>
      </c>
      <c r="M1984" s="57">
        <v>0</v>
      </c>
      <c r="N1984" s="57" t="s">
        <v>2193</v>
      </c>
      <c r="O1984" s="57">
        <v>29</v>
      </c>
      <c r="P1984" s="57">
        <v>116</v>
      </c>
      <c r="Q1984" s="60"/>
    </row>
    <row r="1985" spans="1:31" ht="23.25" customHeight="1" x14ac:dyDescent="0.15">
      <c r="A1985" s="9" t="s">
        <v>862</v>
      </c>
      <c r="B1985" s="9" t="s">
        <v>1199</v>
      </c>
      <c r="C1985" s="148" t="s">
        <v>565</v>
      </c>
      <c r="D1985" s="56" t="s">
        <v>566</v>
      </c>
      <c r="E1985" s="62" t="s">
        <v>567</v>
      </c>
      <c r="F1985" s="58" t="s">
        <v>275</v>
      </c>
      <c r="G1985" s="57">
        <v>4</v>
      </c>
      <c r="H1985" s="57">
        <v>10</v>
      </c>
      <c r="I1985" s="57">
        <v>40</v>
      </c>
      <c r="J1985" s="57">
        <v>4</v>
      </c>
      <c r="K1985" s="57">
        <v>0</v>
      </c>
      <c r="L1985" s="57" t="s">
        <v>2193</v>
      </c>
      <c r="M1985" s="57">
        <v>0</v>
      </c>
      <c r="N1985" s="57" t="s">
        <v>2193</v>
      </c>
      <c r="O1985" s="57">
        <v>10</v>
      </c>
      <c r="P1985" s="57">
        <v>40</v>
      </c>
      <c r="Q1985" s="60"/>
    </row>
    <row r="1986" spans="1:31" ht="23.25" customHeight="1" x14ac:dyDescent="0.15">
      <c r="A1986" s="9" t="s">
        <v>786</v>
      </c>
      <c r="B1986" s="9" t="s">
        <v>1199</v>
      </c>
      <c r="C1986" s="148" t="s">
        <v>336</v>
      </c>
      <c r="D1986" s="56" t="s">
        <v>312</v>
      </c>
      <c r="E1986" s="62" t="s">
        <v>337</v>
      </c>
      <c r="F1986" s="58" t="s">
        <v>181</v>
      </c>
      <c r="G1986" s="57">
        <v>2</v>
      </c>
      <c r="H1986" s="57">
        <v>332</v>
      </c>
      <c r="I1986" s="57">
        <v>664</v>
      </c>
      <c r="J1986" s="57">
        <v>2</v>
      </c>
      <c r="K1986" s="57">
        <v>0</v>
      </c>
      <c r="L1986" s="57" t="s">
        <v>2193</v>
      </c>
      <c r="M1986" s="57">
        <v>0</v>
      </c>
      <c r="N1986" s="57" t="s">
        <v>2193</v>
      </c>
      <c r="O1986" s="57">
        <v>332</v>
      </c>
      <c r="P1986" s="57">
        <v>664</v>
      </c>
      <c r="Q1986" s="60"/>
    </row>
    <row r="1987" spans="1:31" ht="23.25" customHeight="1" x14ac:dyDescent="0.15">
      <c r="A1987" s="9" t="s">
        <v>787</v>
      </c>
      <c r="B1987" s="9" t="s">
        <v>1199</v>
      </c>
      <c r="C1987" s="148" t="s">
        <v>338</v>
      </c>
      <c r="D1987" s="56" t="s">
        <v>312</v>
      </c>
      <c r="E1987" s="62" t="s">
        <v>339</v>
      </c>
      <c r="F1987" s="58" t="s">
        <v>181</v>
      </c>
      <c r="G1987" s="57">
        <v>2</v>
      </c>
      <c r="H1987" s="57">
        <v>458</v>
      </c>
      <c r="I1987" s="57">
        <v>916</v>
      </c>
      <c r="J1987" s="57">
        <v>2</v>
      </c>
      <c r="K1987" s="57">
        <v>0</v>
      </c>
      <c r="L1987" s="57" t="s">
        <v>2193</v>
      </c>
      <c r="M1987" s="57">
        <v>0</v>
      </c>
      <c r="N1987" s="57" t="s">
        <v>2193</v>
      </c>
      <c r="O1987" s="57">
        <v>458</v>
      </c>
      <c r="P1987" s="57">
        <v>916</v>
      </c>
      <c r="Q1987" s="60"/>
    </row>
    <row r="1988" spans="1:31" ht="23.25" customHeight="1" x14ac:dyDescent="0.15">
      <c r="B1988" s="9" t="s">
        <v>1646</v>
      </c>
      <c r="C1988" s="148"/>
      <c r="D1988" s="56" t="s">
        <v>1647</v>
      </c>
      <c r="E1988" s="62"/>
      <c r="F1988" s="58"/>
      <c r="G1988" s="57"/>
      <c r="H1988" s="57"/>
      <c r="I1988" s="57">
        <v>5802</v>
      </c>
      <c r="J1988" s="57"/>
      <c r="K1988" s="57"/>
      <c r="L1988" s="57">
        <v>0</v>
      </c>
      <c r="M1988" s="57"/>
      <c r="N1988" s="57">
        <v>0</v>
      </c>
      <c r="O1988" s="57" t="s">
        <v>2193</v>
      </c>
      <c r="P1988" s="57">
        <v>5802</v>
      </c>
      <c r="Q1988" s="60"/>
      <c r="AE1988" s="2">
        <v>0</v>
      </c>
    </row>
    <row r="1989" spans="1:31" ht="23.25" customHeight="1" x14ac:dyDescent="0.15">
      <c r="C1989" s="148"/>
      <c r="D1989" s="56"/>
      <c r="E1989" s="62"/>
      <c r="F1989" s="58"/>
      <c r="G1989" s="57"/>
      <c r="H1989" s="57"/>
      <c r="I1989" s="57"/>
      <c r="J1989" s="57"/>
      <c r="K1989" s="57"/>
      <c r="L1989" s="57"/>
      <c r="M1989" s="57"/>
      <c r="N1989" s="57"/>
      <c r="O1989" s="57"/>
      <c r="P1989" s="57"/>
      <c r="Q1989" s="60"/>
    </row>
    <row r="1990" spans="1:31" ht="23.25" customHeight="1" x14ac:dyDescent="0.15">
      <c r="A1990" s="9" t="s">
        <v>1202</v>
      </c>
      <c r="B1990" s="9" t="s">
        <v>2293</v>
      </c>
      <c r="C1990" s="148" t="s">
        <v>1203</v>
      </c>
      <c r="D1990" s="56" t="s">
        <v>1709</v>
      </c>
      <c r="E1990" s="62"/>
      <c r="F1990" s="58"/>
      <c r="G1990" s="57"/>
      <c r="H1990" s="57"/>
      <c r="I1990" s="57"/>
      <c r="J1990" s="57"/>
      <c r="K1990" s="57"/>
      <c r="L1990" s="57"/>
      <c r="M1990" s="57"/>
      <c r="N1990" s="57"/>
      <c r="O1990" s="57"/>
      <c r="P1990" s="57"/>
      <c r="Q1990" s="60"/>
    </row>
    <row r="1991" spans="1:31" ht="23.25" customHeight="1" x14ac:dyDescent="0.15">
      <c r="A1991" s="9" t="s">
        <v>801</v>
      </c>
      <c r="B1991" s="9" t="s">
        <v>1204</v>
      </c>
      <c r="C1991" s="148" t="s">
        <v>373</v>
      </c>
      <c r="D1991" s="56" t="s">
        <v>374</v>
      </c>
      <c r="E1991" s="62" t="s">
        <v>375</v>
      </c>
      <c r="F1991" s="58" t="s">
        <v>181</v>
      </c>
      <c r="G1991" s="57">
        <v>1</v>
      </c>
      <c r="H1991" s="57">
        <v>1220</v>
      </c>
      <c r="I1991" s="57">
        <v>1220</v>
      </c>
      <c r="J1991" s="57">
        <v>1</v>
      </c>
      <c r="K1991" s="57">
        <v>0</v>
      </c>
      <c r="L1991" s="57" t="s">
        <v>2193</v>
      </c>
      <c r="M1991" s="57">
        <v>0</v>
      </c>
      <c r="N1991" s="57" t="s">
        <v>2193</v>
      </c>
      <c r="O1991" s="57">
        <v>1220</v>
      </c>
      <c r="P1991" s="57">
        <v>1220</v>
      </c>
      <c r="Q1991" s="60"/>
    </row>
    <row r="1992" spans="1:31" ht="23.25" customHeight="1" x14ac:dyDescent="0.15">
      <c r="A1992" s="9" t="s">
        <v>799</v>
      </c>
      <c r="B1992" s="9" t="s">
        <v>1204</v>
      </c>
      <c r="C1992" s="148" t="s">
        <v>367</v>
      </c>
      <c r="D1992" s="56" t="s">
        <v>368</v>
      </c>
      <c r="E1992" s="62" t="s">
        <v>364</v>
      </c>
      <c r="F1992" s="58" t="s">
        <v>181</v>
      </c>
      <c r="G1992" s="57">
        <v>1</v>
      </c>
      <c r="H1992" s="57">
        <v>130</v>
      </c>
      <c r="I1992" s="57">
        <v>130</v>
      </c>
      <c r="J1992" s="57">
        <v>1</v>
      </c>
      <c r="K1992" s="57">
        <v>0</v>
      </c>
      <c r="L1992" s="57" t="s">
        <v>2193</v>
      </c>
      <c r="M1992" s="57">
        <v>0</v>
      </c>
      <c r="N1992" s="57" t="s">
        <v>2193</v>
      </c>
      <c r="O1992" s="57">
        <v>130</v>
      </c>
      <c r="P1992" s="57">
        <v>130</v>
      </c>
      <c r="Q1992" s="60"/>
    </row>
    <row r="1993" spans="1:31" ht="23.25" customHeight="1" x14ac:dyDescent="0.15">
      <c r="A1993" s="9" t="s">
        <v>860</v>
      </c>
      <c r="B1993" s="9" t="s">
        <v>1204</v>
      </c>
      <c r="C1993" s="148" t="s">
        <v>560</v>
      </c>
      <c r="D1993" s="56" t="s">
        <v>561</v>
      </c>
      <c r="E1993" s="62" t="s">
        <v>562</v>
      </c>
      <c r="F1993" s="58" t="s">
        <v>181</v>
      </c>
      <c r="G1993" s="57">
        <v>1</v>
      </c>
      <c r="H1993" s="57">
        <v>29</v>
      </c>
      <c r="I1993" s="57">
        <v>29</v>
      </c>
      <c r="J1993" s="57">
        <v>1</v>
      </c>
      <c r="K1993" s="57">
        <v>0</v>
      </c>
      <c r="L1993" s="57" t="s">
        <v>2193</v>
      </c>
      <c r="M1993" s="57">
        <v>0</v>
      </c>
      <c r="N1993" s="57" t="s">
        <v>2193</v>
      </c>
      <c r="O1993" s="57">
        <v>29</v>
      </c>
      <c r="P1993" s="57">
        <v>29</v>
      </c>
      <c r="Q1993" s="60"/>
    </row>
    <row r="1994" spans="1:31" ht="23.25" customHeight="1" x14ac:dyDescent="0.15">
      <c r="A1994" s="9" t="s">
        <v>767</v>
      </c>
      <c r="B1994" s="9" t="s">
        <v>1204</v>
      </c>
      <c r="C1994" s="148" t="s">
        <v>291</v>
      </c>
      <c r="D1994" s="56" t="s">
        <v>280</v>
      </c>
      <c r="E1994" s="62" t="s">
        <v>292</v>
      </c>
      <c r="F1994" s="58" t="s">
        <v>181</v>
      </c>
      <c r="G1994" s="57">
        <v>1</v>
      </c>
      <c r="H1994" s="57">
        <v>664</v>
      </c>
      <c r="I1994" s="57">
        <v>664</v>
      </c>
      <c r="J1994" s="57">
        <v>1</v>
      </c>
      <c r="K1994" s="57">
        <v>0</v>
      </c>
      <c r="L1994" s="57" t="s">
        <v>2193</v>
      </c>
      <c r="M1994" s="57">
        <v>0</v>
      </c>
      <c r="N1994" s="57" t="s">
        <v>2193</v>
      </c>
      <c r="O1994" s="57">
        <v>664</v>
      </c>
      <c r="P1994" s="57">
        <v>664</v>
      </c>
      <c r="Q1994" s="60"/>
    </row>
    <row r="1995" spans="1:31" ht="23.25" customHeight="1" x14ac:dyDescent="0.15">
      <c r="B1995" s="9" t="s">
        <v>1646</v>
      </c>
      <c r="C1995" s="148"/>
      <c r="D1995" s="56" t="s">
        <v>1647</v>
      </c>
      <c r="E1995" s="62"/>
      <c r="F1995" s="58"/>
      <c r="G1995" s="57"/>
      <c r="H1995" s="57"/>
      <c r="I1995" s="57">
        <v>2043</v>
      </c>
      <c r="J1995" s="57"/>
      <c r="K1995" s="57"/>
      <c r="L1995" s="57">
        <v>0</v>
      </c>
      <c r="M1995" s="57"/>
      <c r="N1995" s="57">
        <v>0</v>
      </c>
      <c r="O1995" s="57" t="s">
        <v>2193</v>
      </c>
      <c r="P1995" s="57">
        <v>2043</v>
      </c>
      <c r="Q1995" s="60"/>
      <c r="AE1995" s="2">
        <v>0</v>
      </c>
    </row>
    <row r="1996" spans="1:31" ht="23.25" customHeight="1" x14ac:dyDescent="0.15">
      <c r="C1996" s="148"/>
      <c r="D1996" s="56"/>
      <c r="E1996" s="62"/>
      <c r="F1996" s="58"/>
      <c r="G1996" s="57"/>
      <c r="H1996" s="57"/>
      <c r="I1996" s="57"/>
      <c r="J1996" s="57"/>
      <c r="K1996" s="57"/>
      <c r="L1996" s="57"/>
      <c r="M1996" s="57"/>
      <c r="N1996" s="57"/>
      <c r="O1996" s="57"/>
      <c r="P1996" s="57"/>
      <c r="Q1996" s="60"/>
    </row>
    <row r="1997" spans="1:31" ht="23.25" customHeight="1" x14ac:dyDescent="0.15">
      <c r="A1997" s="9" t="s">
        <v>1207</v>
      </c>
      <c r="B1997" s="9" t="s">
        <v>2293</v>
      </c>
      <c r="C1997" s="148" t="s">
        <v>1208</v>
      </c>
      <c r="D1997" s="56" t="s">
        <v>1712</v>
      </c>
      <c r="E1997" s="62"/>
      <c r="F1997" s="58"/>
      <c r="G1997" s="57"/>
      <c r="H1997" s="57"/>
      <c r="I1997" s="57"/>
      <c r="J1997" s="57"/>
      <c r="K1997" s="57"/>
      <c r="L1997" s="57"/>
      <c r="M1997" s="57"/>
      <c r="N1997" s="57"/>
      <c r="O1997" s="57"/>
      <c r="P1997" s="57"/>
      <c r="Q1997" s="60"/>
    </row>
    <row r="1998" spans="1:31" ht="23.25" customHeight="1" x14ac:dyDescent="0.15">
      <c r="A1998" s="9" t="s">
        <v>858</v>
      </c>
      <c r="B1998" s="9" t="s">
        <v>1209</v>
      </c>
      <c r="C1998" s="148" t="s">
        <v>552</v>
      </c>
      <c r="D1998" s="56" t="s">
        <v>553</v>
      </c>
      <c r="E1998" s="62" t="s">
        <v>554</v>
      </c>
      <c r="F1998" s="58" t="s">
        <v>550</v>
      </c>
      <c r="G1998" s="57">
        <v>1.73</v>
      </c>
      <c r="H1998" s="57">
        <v>7700</v>
      </c>
      <c r="I1998" s="57">
        <v>13321</v>
      </c>
      <c r="J1998" s="57">
        <v>1.73</v>
      </c>
      <c r="K1998" s="57">
        <v>0</v>
      </c>
      <c r="L1998" s="57" t="s">
        <v>2193</v>
      </c>
      <c r="M1998" s="57">
        <v>0</v>
      </c>
      <c r="N1998" s="57" t="s">
        <v>2193</v>
      </c>
      <c r="O1998" s="57">
        <v>7700</v>
      </c>
      <c r="P1998" s="57">
        <v>13321</v>
      </c>
      <c r="Q1998" s="60"/>
    </row>
    <row r="1999" spans="1:31" ht="23.25" customHeight="1" x14ac:dyDescent="0.15">
      <c r="A1999" s="9" t="s">
        <v>788</v>
      </c>
      <c r="B1999" s="9" t="s">
        <v>1209</v>
      </c>
      <c r="C1999" s="148" t="s">
        <v>340</v>
      </c>
      <c r="D1999" s="56" t="s">
        <v>312</v>
      </c>
      <c r="E1999" s="62" t="s">
        <v>341</v>
      </c>
      <c r="F1999" s="58" t="s">
        <v>181</v>
      </c>
      <c r="G1999" s="57">
        <v>3.1110000000000002</v>
      </c>
      <c r="H1999" s="57">
        <v>4811</v>
      </c>
      <c r="I1999" s="57">
        <v>14967</v>
      </c>
      <c r="J1999" s="57">
        <v>3.1110000000000002</v>
      </c>
      <c r="K1999" s="57">
        <v>0</v>
      </c>
      <c r="L1999" s="57" t="s">
        <v>2193</v>
      </c>
      <c r="M1999" s="57">
        <v>0</v>
      </c>
      <c r="N1999" s="57" t="s">
        <v>2193</v>
      </c>
      <c r="O1999" s="57">
        <v>4811</v>
      </c>
      <c r="P1999" s="57">
        <v>14967</v>
      </c>
      <c r="Q1999" s="60"/>
    </row>
    <row r="2000" spans="1:31" ht="23.25" customHeight="1" x14ac:dyDescent="0.15">
      <c r="A2000" s="9" t="s">
        <v>857</v>
      </c>
      <c r="B2000" s="9" t="s">
        <v>1209</v>
      </c>
      <c r="C2000" s="148" t="s">
        <v>547</v>
      </c>
      <c r="D2000" s="56" t="s">
        <v>548</v>
      </c>
      <c r="E2000" s="62" t="s">
        <v>549</v>
      </c>
      <c r="F2000" s="58" t="s">
        <v>550</v>
      </c>
      <c r="G2000" s="57">
        <v>5</v>
      </c>
      <c r="H2000" s="57">
        <v>874</v>
      </c>
      <c r="I2000" s="57">
        <v>4370</v>
      </c>
      <c r="J2000" s="57">
        <v>5</v>
      </c>
      <c r="K2000" s="57">
        <v>0</v>
      </c>
      <c r="L2000" s="57" t="s">
        <v>2193</v>
      </c>
      <c r="M2000" s="57">
        <v>0</v>
      </c>
      <c r="N2000" s="57" t="s">
        <v>2193</v>
      </c>
      <c r="O2000" s="57">
        <v>874</v>
      </c>
      <c r="P2000" s="57">
        <v>4370</v>
      </c>
      <c r="Q2000" s="60"/>
    </row>
    <row r="2001" spans="1:31" ht="23.25" customHeight="1" x14ac:dyDescent="0.15">
      <c r="A2001" s="9" t="s">
        <v>797</v>
      </c>
      <c r="B2001" s="9" t="s">
        <v>1209</v>
      </c>
      <c r="C2001" s="148" t="s">
        <v>358</v>
      </c>
      <c r="D2001" s="56" t="s">
        <v>359</v>
      </c>
      <c r="E2001" s="62" t="s">
        <v>360</v>
      </c>
      <c r="F2001" s="58" t="s">
        <v>181</v>
      </c>
      <c r="G2001" s="57">
        <v>4</v>
      </c>
      <c r="H2001" s="57">
        <v>1400</v>
      </c>
      <c r="I2001" s="57">
        <v>5600</v>
      </c>
      <c r="J2001" s="57">
        <v>4</v>
      </c>
      <c r="K2001" s="57">
        <v>0</v>
      </c>
      <c r="L2001" s="57" t="s">
        <v>2193</v>
      </c>
      <c r="M2001" s="57">
        <v>0</v>
      </c>
      <c r="N2001" s="57" t="s">
        <v>2193</v>
      </c>
      <c r="O2001" s="57">
        <v>1400</v>
      </c>
      <c r="P2001" s="57">
        <v>5600</v>
      </c>
      <c r="Q2001" s="60"/>
    </row>
    <row r="2002" spans="1:31" ht="23.25" customHeight="1" x14ac:dyDescent="0.15">
      <c r="A2002" s="9" t="s">
        <v>859</v>
      </c>
      <c r="B2002" s="9" t="s">
        <v>1209</v>
      </c>
      <c r="C2002" s="148" t="s">
        <v>556</v>
      </c>
      <c r="D2002" s="56" t="s">
        <v>557</v>
      </c>
      <c r="E2002" s="62" t="s">
        <v>558</v>
      </c>
      <c r="F2002" s="58" t="s">
        <v>181</v>
      </c>
      <c r="G2002" s="57">
        <v>2</v>
      </c>
      <c r="H2002" s="57">
        <v>246</v>
      </c>
      <c r="I2002" s="57">
        <v>492</v>
      </c>
      <c r="J2002" s="57">
        <v>2</v>
      </c>
      <c r="K2002" s="57">
        <v>0</v>
      </c>
      <c r="L2002" s="57" t="s">
        <v>2193</v>
      </c>
      <c r="M2002" s="57">
        <v>0</v>
      </c>
      <c r="N2002" s="57" t="s">
        <v>2193</v>
      </c>
      <c r="O2002" s="57">
        <v>246</v>
      </c>
      <c r="P2002" s="57">
        <v>492</v>
      </c>
      <c r="Q2002" s="60"/>
    </row>
    <row r="2003" spans="1:31" ht="23.25" customHeight="1" x14ac:dyDescent="0.15">
      <c r="A2003" s="9" t="s">
        <v>861</v>
      </c>
      <c r="B2003" s="9" t="s">
        <v>1209</v>
      </c>
      <c r="C2003" s="148" t="s">
        <v>564</v>
      </c>
      <c r="D2003" s="56" t="s">
        <v>561</v>
      </c>
      <c r="E2003" s="62" t="s">
        <v>558</v>
      </c>
      <c r="F2003" s="58" t="s">
        <v>275</v>
      </c>
      <c r="G2003" s="57">
        <v>2</v>
      </c>
      <c r="H2003" s="57">
        <v>29</v>
      </c>
      <c r="I2003" s="57">
        <v>58</v>
      </c>
      <c r="J2003" s="57">
        <v>2</v>
      </c>
      <c r="K2003" s="57">
        <v>0</v>
      </c>
      <c r="L2003" s="57" t="s">
        <v>2193</v>
      </c>
      <c r="M2003" s="57">
        <v>0</v>
      </c>
      <c r="N2003" s="57" t="s">
        <v>2193</v>
      </c>
      <c r="O2003" s="57">
        <v>29</v>
      </c>
      <c r="P2003" s="57">
        <v>58</v>
      </c>
      <c r="Q2003" s="60"/>
    </row>
    <row r="2004" spans="1:31" ht="23.25" customHeight="1" x14ac:dyDescent="0.15">
      <c r="A2004" s="9" t="s">
        <v>919</v>
      </c>
      <c r="B2004" s="9" t="s">
        <v>1209</v>
      </c>
      <c r="C2004" s="148" t="s">
        <v>676</v>
      </c>
      <c r="D2004" s="56" t="s">
        <v>70</v>
      </c>
      <c r="E2004" s="62" t="s">
        <v>677</v>
      </c>
      <c r="F2004" s="58" t="s">
        <v>678</v>
      </c>
      <c r="G2004" s="57">
        <v>0.14399999999999999</v>
      </c>
      <c r="H2004" s="57">
        <v>0</v>
      </c>
      <c r="I2004" s="57" t="s">
        <v>2193</v>
      </c>
      <c r="J2004" s="57">
        <v>0.14399999999999999</v>
      </c>
      <c r="K2004" s="57">
        <v>268915</v>
      </c>
      <c r="L2004" s="57">
        <v>38723.699999999997</v>
      </c>
      <c r="M2004" s="57">
        <v>0</v>
      </c>
      <c r="N2004" s="57" t="s">
        <v>2193</v>
      </c>
      <c r="O2004" s="57">
        <v>268915</v>
      </c>
      <c r="P2004" s="57">
        <v>38723.699999999997</v>
      </c>
      <c r="Q2004" s="60"/>
      <c r="AE2004" s="2">
        <v>38723.699999999997</v>
      </c>
    </row>
    <row r="2005" spans="1:31" ht="23.25" customHeight="1" x14ac:dyDescent="0.15">
      <c r="A2005" s="9" t="s">
        <v>1649</v>
      </c>
      <c r="B2005" s="9" t="s">
        <v>1209</v>
      </c>
      <c r="C2005" s="148" t="s">
        <v>1650</v>
      </c>
      <c r="D2005" s="56" t="s">
        <v>1651</v>
      </c>
      <c r="E2005" s="62" t="s">
        <v>1652</v>
      </c>
      <c r="F2005" s="58" t="s">
        <v>616</v>
      </c>
      <c r="G2005" s="57">
        <v>1</v>
      </c>
      <c r="H2005" s="57">
        <v>1161.5999999999985</v>
      </c>
      <c r="I2005" s="57">
        <v>1161.5999999999985</v>
      </c>
      <c r="J2005" s="57">
        <v>1</v>
      </c>
      <c r="K2005" s="57"/>
      <c r="L2005" s="57" t="s">
        <v>2193</v>
      </c>
      <c r="M2005" s="57"/>
      <c r="N2005" s="57" t="s">
        <v>2193</v>
      </c>
      <c r="O2005" s="57">
        <v>1161.5999999999985</v>
      </c>
      <c r="P2005" s="57">
        <v>1161.5999999999985</v>
      </c>
      <c r="Q2005" s="60"/>
    </row>
    <row r="2006" spans="1:31" ht="23.25" customHeight="1" x14ac:dyDescent="0.15">
      <c r="B2006" s="9" t="s">
        <v>1646</v>
      </c>
      <c r="C2006" s="148"/>
      <c r="D2006" s="56" t="s">
        <v>1647</v>
      </c>
      <c r="E2006" s="62"/>
      <c r="F2006" s="58"/>
      <c r="G2006" s="57"/>
      <c r="H2006" s="57"/>
      <c r="I2006" s="57">
        <v>39969</v>
      </c>
      <c r="J2006" s="57"/>
      <c r="K2006" s="57"/>
      <c r="L2006" s="57">
        <v>38723</v>
      </c>
      <c r="M2006" s="57"/>
      <c r="N2006" s="57">
        <v>0</v>
      </c>
      <c r="O2006" s="57" t="s">
        <v>2193</v>
      </c>
      <c r="P2006" s="57">
        <v>78692</v>
      </c>
      <c r="Q2006" s="60"/>
      <c r="AC2006" s="2">
        <v>1161.5999999999999</v>
      </c>
      <c r="AD2006" s="2">
        <v>38723</v>
      </c>
      <c r="AE2006" s="2">
        <v>38723</v>
      </c>
    </row>
    <row r="2007" spans="1:31" ht="23.25" customHeight="1" x14ac:dyDescent="0.15">
      <c r="C2007" s="148"/>
      <c r="D2007" s="56"/>
      <c r="E2007" s="62"/>
      <c r="F2007" s="58"/>
      <c r="G2007" s="57"/>
      <c r="H2007" s="57"/>
      <c r="I2007" s="57"/>
      <c r="J2007" s="57"/>
      <c r="K2007" s="57"/>
      <c r="L2007" s="57"/>
      <c r="M2007" s="57"/>
      <c r="N2007" s="57"/>
      <c r="O2007" s="57"/>
      <c r="P2007" s="57"/>
      <c r="Q2007" s="60"/>
    </row>
    <row r="2008" spans="1:31" ht="23.25" customHeight="1" x14ac:dyDescent="0.15">
      <c r="A2008" s="9" t="s">
        <v>1212</v>
      </c>
      <c r="B2008" s="9" t="s">
        <v>2293</v>
      </c>
      <c r="C2008" s="148" t="s">
        <v>1198</v>
      </c>
      <c r="D2008" s="56" t="s">
        <v>1715</v>
      </c>
      <c r="E2008" s="62"/>
      <c r="F2008" s="58"/>
      <c r="G2008" s="57"/>
      <c r="H2008" s="57"/>
      <c r="I2008" s="57"/>
      <c r="J2008" s="57"/>
      <c r="K2008" s="57"/>
      <c r="L2008" s="57"/>
      <c r="M2008" s="57"/>
      <c r="N2008" s="57"/>
      <c r="O2008" s="57"/>
      <c r="P2008" s="57"/>
      <c r="Q2008" s="60"/>
    </row>
    <row r="2009" spans="1:31" ht="23.25" customHeight="1" x14ac:dyDescent="0.15">
      <c r="A2009" s="9" t="s">
        <v>864</v>
      </c>
      <c r="B2009" s="9" t="s">
        <v>1214</v>
      </c>
      <c r="C2009" s="148" t="s">
        <v>573</v>
      </c>
      <c r="D2009" s="56" t="s">
        <v>574</v>
      </c>
      <c r="E2009" s="62" t="s">
        <v>575</v>
      </c>
      <c r="F2009" s="58" t="s">
        <v>576</v>
      </c>
      <c r="G2009" s="57">
        <v>1</v>
      </c>
      <c r="H2009" s="57">
        <v>60000</v>
      </c>
      <c r="I2009" s="57">
        <v>60000</v>
      </c>
      <c r="J2009" s="57">
        <v>1</v>
      </c>
      <c r="K2009" s="57">
        <v>0</v>
      </c>
      <c r="L2009" s="57" t="s">
        <v>2193</v>
      </c>
      <c r="M2009" s="57">
        <v>0</v>
      </c>
      <c r="N2009" s="57" t="s">
        <v>2193</v>
      </c>
      <c r="O2009" s="57">
        <v>60000</v>
      </c>
      <c r="P2009" s="57">
        <v>60000</v>
      </c>
      <c r="Q2009" s="60"/>
    </row>
    <row r="2010" spans="1:31" ht="23.25" customHeight="1" x14ac:dyDescent="0.15">
      <c r="A2010" s="9" t="s">
        <v>927</v>
      </c>
      <c r="B2010" s="9" t="s">
        <v>1214</v>
      </c>
      <c r="C2010" s="148" t="s">
        <v>693</v>
      </c>
      <c r="D2010" s="56" t="s">
        <v>70</v>
      </c>
      <c r="E2010" s="62" t="s">
        <v>694</v>
      </c>
      <c r="F2010" s="58" t="s">
        <v>678</v>
      </c>
      <c r="G2010" s="57">
        <v>0.17</v>
      </c>
      <c r="H2010" s="57">
        <v>0</v>
      </c>
      <c r="I2010" s="57" t="s">
        <v>2193</v>
      </c>
      <c r="J2010" s="57">
        <v>0.17</v>
      </c>
      <c r="K2010" s="57">
        <v>252249</v>
      </c>
      <c r="L2010" s="57">
        <v>42882.3</v>
      </c>
      <c r="M2010" s="57">
        <v>0</v>
      </c>
      <c r="N2010" s="57" t="s">
        <v>2193</v>
      </c>
      <c r="O2010" s="57">
        <v>252249</v>
      </c>
      <c r="P2010" s="57">
        <v>42882.3</v>
      </c>
      <c r="Q2010" s="60"/>
      <c r="AE2010" s="2">
        <v>42882.3</v>
      </c>
    </row>
    <row r="2011" spans="1:31" ht="23.25" customHeight="1" x14ac:dyDescent="0.15">
      <c r="A2011" s="9" t="s">
        <v>928</v>
      </c>
      <c r="B2011" s="9" t="s">
        <v>1214</v>
      </c>
      <c r="C2011" s="148" t="s">
        <v>695</v>
      </c>
      <c r="D2011" s="56" t="s">
        <v>70</v>
      </c>
      <c r="E2011" s="62" t="s">
        <v>696</v>
      </c>
      <c r="F2011" s="58" t="s">
        <v>678</v>
      </c>
      <c r="G2011" s="57">
        <v>0.09</v>
      </c>
      <c r="H2011" s="57">
        <v>0</v>
      </c>
      <c r="I2011" s="57" t="s">
        <v>2193</v>
      </c>
      <c r="J2011" s="57">
        <v>0.09</v>
      </c>
      <c r="K2011" s="57">
        <v>220722</v>
      </c>
      <c r="L2011" s="57">
        <v>19864.900000000001</v>
      </c>
      <c r="M2011" s="57">
        <v>0</v>
      </c>
      <c r="N2011" s="57" t="s">
        <v>2193</v>
      </c>
      <c r="O2011" s="57">
        <v>220722</v>
      </c>
      <c r="P2011" s="57">
        <v>19864.900000000001</v>
      </c>
      <c r="Q2011" s="60"/>
      <c r="AE2011" s="2">
        <v>19864.900000000001</v>
      </c>
    </row>
    <row r="2012" spans="1:31" ht="23.25" customHeight="1" x14ac:dyDescent="0.15">
      <c r="A2012" s="9" t="s">
        <v>1649</v>
      </c>
      <c r="B2012" s="9" t="s">
        <v>1214</v>
      </c>
      <c r="C2012" s="148" t="s">
        <v>1650</v>
      </c>
      <c r="D2012" s="56" t="s">
        <v>1651</v>
      </c>
      <c r="E2012" s="62" t="s">
        <v>1652</v>
      </c>
      <c r="F2012" s="58" t="s">
        <v>616</v>
      </c>
      <c r="G2012" s="57">
        <v>1</v>
      </c>
      <c r="H2012" s="57">
        <v>1882.4000000000015</v>
      </c>
      <c r="I2012" s="57">
        <v>1882.4000000000015</v>
      </c>
      <c r="J2012" s="57">
        <v>1</v>
      </c>
      <c r="K2012" s="57"/>
      <c r="L2012" s="57" t="s">
        <v>2193</v>
      </c>
      <c r="M2012" s="57"/>
      <c r="N2012" s="57" t="s">
        <v>2193</v>
      </c>
      <c r="O2012" s="57">
        <v>1882.4000000000015</v>
      </c>
      <c r="P2012" s="57">
        <v>1882.4000000000015</v>
      </c>
      <c r="Q2012" s="60"/>
    </row>
    <row r="2013" spans="1:31" ht="23.25" customHeight="1" x14ac:dyDescent="0.15">
      <c r="B2013" s="9" t="s">
        <v>1646</v>
      </c>
      <c r="C2013" s="148"/>
      <c r="D2013" s="56" t="s">
        <v>1647</v>
      </c>
      <c r="E2013" s="62"/>
      <c r="F2013" s="58"/>
      <c r="G2013" s="57"/>
      <c r="H2013" s="57"/>
      <c r="I2013" s="57">
        <v>61882</v>
      </c>
      <c r="J2013" s="57"/>
      <c r="K2013" s="57"/>
      <c r="L2013" s="57">
        <v>62747</v>
      </c>
      <c r="M2013" s="57"/>
      <c r="N2013" s="57">
        <v>0</v>
      </c>
      <c r="O2013" s="57" t="s">
        <v>2193</v>
      </c>
      <c r="P2013" s="57">
        <v>124629</v>
      </c>
      <c r="Q2013" s="60"/>
      <c r="AC2013" s="2">
        <v>1882.4</v>
      </c>
      <c r="AD2013" s="2">
        <v>62747</v>
      </c>
      <c r="AE2013" s="2">
        <v>62747</v>
      </c>
    </row>
    <row r="2014" spans="1:31" ht="23.25" customHeight="1" x14ac:dyDescent="0.15">
      <c r="C2014" s="148"/>
      <c r="D2014" s="56"/>
      <c r="E2014" s="62"/>
      <c r="F2014" s="58"/>
      <c r="G2014" s="57"/>
      <c r="H2014" s="57"/>
      <c r="I2014" s="57"/>
      <c r="J2014" s="57"/>
      <c r="K2014" s="57"/>
      <c r="L2014" s="57"/>
      <c r="M2014" s="57"/>
      <c r="N2014" s="57"/>
      <c r="O2014" s="57"/>
      <c r="P2014" s="57"/>
      <c r="Q2014" s="60"/>
    </row>
    <row r="2015" spans="1:31" ht="23.25" customHeight="1" x14ac:dyDescent="0.15">
      <c r="A2015" s="9" t="s">
        <v>2701</v>
      </c>
      <c r="B2015" s="9" t="s">
        <v>2293</v>
      </c>
      <c r="C2015" s="148" t="s">
        <v>1213</v>
      </c>
      <c r="D2015" s="56" t="s">
        <v>2738</v>
      </c>
      <c r="E2015" s="62"/>
      <c r="F2015" s="58"/>
      <c r="G2015" s="57"/>
      <c r="H2015" s="57"/>
      <c r="I2015" s="57"/>
      <c r="J2015" s="57"/>
      <c r="K2015" s="57"/>
      <c r="L2015" s="57"/>
      <c r="M2015" s="57"/>
      <c r="N2015" s="57"/>
      <c r="O2015" s="57"/>
      <c r="P2015" s="57"/>
      <c r="Q2015" s="60"/>
    </row>
    <row r="2016" spans="1:31" ht="23.25" customHeight="1" x14ac:dyDescent="0.15">
      <c r="A2016" s="9" t="s">
        <v>864</v>
      </c>
      <c r="B2016" s="9" t="s">
        <v>1219</v>
      </c>
      <c r="C2016" s="148" t="s">
        <v>573</v>
      </c>
      <c r="D2016" s="56" t="s">
        <v>574</v>
      </c>
      <c r="E2016" s="62" t="s">
        <v>575</v>
      </c>
      <c r="F2016" s="58" t="s">
        <v>576</v>
      </c>
      <c r="G2016" s="57">
        <v>1</v>
      </c>
      <c r="H2016" s="57">
        <v>60000</v>
      </c>
      <c r="I2016" s="57">
        <v>60000</v>
      </c>
      <c r="J2016" s="57">
        <v>1</v>
      </c>
      <c r="K2016" s="57">
        <v>0</v>
      </c>
      <c r="L2016" s="57" t="s">
        <v>2193</v>
      </c>
      <c r="M2016" s="57">
        <v>0</v>
      </c>
      <c r="N2016" s="57" t="s">
        <v>2193</v>
      </c>
      <c r="O2016" s="57">
        <v>60000</v>
      </c>
      <c r="P2016" s="57">
        <v>60000</v>
      </c>
      <c r="Q2016" s="60"/>
    </row>
    <row r="2017" spans="1:31" ht="23.25" customHeight="1" x14ac:dyDescent="0.15">
      <c r="A2017" s="9" t="s">
        <v>927</v>
      </c>
      <c r="B2017" s="9" t="s">
        <v>1219</v>
      </c>
      <c r="C2017" s="148" t="s">
        <v>693</v>
      </c>
      <c r="D2017" s="56" t="s">
        <v>70</v>
      </c>
      <c r="E2017" s="62" t="s">
        <v>694</v>
      </c>
      <c r="F2017" s="58" t="s">
        <v>678</v>
      </c>
      <c r="G2017" s="57">
        <v>0.17</v>
      </c>
      <c r="H2017" s="57">
        <v>0</v>
      </c>
      <c r="I2017" s="57" t="s">
        <v>2193</v>
      </c>
      <c r="J2017" s="57">
        <v>0.17</v>
      </c>
      <c r="K2017" s="57">
        <v>252249</v>
      </c>
      <c r="L2017" s="57">
        <v>42882.3</v>
      </c>
      <c r="M2017" s="57">
        <v>0</v>
      </c>
      <c r="N2017" s="57" t="s">
        <v>2193</v>
      </c>
      <c r="O2017" s="57">
        <v>252249</v>
      </c>
      <c r="P2017" s="57">
        <v>42882.3</v>
      </c>
      <c r="Q2017" s="60"/>
      <c r="AE2017" s="2">
        <v>42882.3</v>
      </c>
    </row>
    <row r="2018" spans="1:31" ht="23.25" customHeight="1" x14ac:dyDescent="0.15">
      <c r="A2018" s="9" t="s">
        <v>928</v>
      </c>
      <c r="B2018" s="9" t="s">
        <v>1219</v>
      </c>
      <c r="C2018" s="148" t="s">
        <v>695</v>
      </c>
      <c r="D2018" s="56" t="s">
        <v>70</v>
      </c>
      <c r="E2018" s="62" t="s">
        <v>696</v>
      </c>
      <c r="F2018" s="58" t="s">
        <v>678</v>
      </c>
      <c r="G2018" s="57">
        <v>0.09</v>
      </c>
      <c r="H2018" s="57">
        <v>0</v>
      </c>
      <c r="I2018" s="57" t="s">
        <v>2193</v>
      </c>
      <c r="J2018" s="57">
        <v>0.09</v>
      </c>
      <c r="K2018" s="57">
        <v>220722</v>
      </c>
      <c r="L2018" s="57">
        <v>19864.900000000001</v>
      </c>
      <c r="M2018" s="57">
        <v>0</v>
      </c>
      <c r="N2018" s="57" t="s">
        <v>2193</v>
      </c>
      <c r="O2018" s="57">
        <v>220722</v>
      </c>
      <c r="P2018" s="57">
        <v>19864.900000000001</v>
      </c>
      <c r="Q2018" s="60"/>
      <c r="AE2018" s="2">
        <v>19864.900000000001</v>
      </c>
    </row>
    <row r="2019" spans="1:31" ht="23.25" customHeight="1" x14ac:dyDescent="0.15">
      <c r="A2019" s="9" t="s">
        <v>1649</v>
      </c>
      <c r="B2019" s="9" t="s">
        <v>1219</v>
      </c>
      <c r="C2019" s="148" t="s">
        <v>1650</v>
      </c>
      <c r="D2019" s="56" t="s">
        <v>1651</v>
      </c>
      <c r="E2019" s="62" t="s">
        <v>1652</v>
      </c>
      <c r="F2019" s="58" t="s">
        <v>616</v>
      </c>
      <c r="G2019" s="57">
        <v>1</v>
      </c>
      <c r="H2019" s="57">
        <v>1882.4000000000015</v>
      </c>
      <c r="I2019" s="57">
        <v>1882.4000000000015</v>
      </c>
      <c r="J2019" s="57">
        <v>1</v>
      </c>
      <c r="K2019" s="57"/>
      <c r="L2019" s="57" t="s">
        <v>2193</v>
      </c>
      <c r="M2019" s="57"/>
      <c r="N2019" s="57" t="s">
        <v>2193</v>
      </c>
      <c r="O2019" s="57">
        <v>1882.4000000000015</v>
      </c>
      <c r="P2019" s="57">
        <v>1882.4000000000015</v>
      </c>
      <c r="Q2019" s="60"/>
    </row>
    <row r="2020" spans="1:31" ht="23.25" customHeight="1" x14ac:dyDescent="0.15">
      <c r="B2020" s="9" t="s">
        <v>1646</v>
      </c>
      <c r="C2020" s="148"/>
      <c r="D2020" s="56" t="s">
        <v>1647</v>
      </c>
      <c r="E2020" s="62"/>
      <c r="F2020" s="58"/>
      <c r="G2020" s="57"/>
      <c r="H2020" s="57"/>
      <c r="I2020" s="57">
        <v>61882</v>
      </c>
      <c r="J2020" s="57"/>
      <c r="K2020" s="57"/>
      <c r="L2020" s="57">
        <v>62747</v>
      </c>
      <c r="M2020" s="57"/>
      <c r="N2020" s="57">
        <v>0</v>
      </c>
      <c r="O2020" s="57" t="s">
        <v>2193</v>
      </c>
      <c r="P2020" s="57">
        <v>124629</v>
      </c>
      <c r="Q2020" s="60"/>
      <c r="AC2020" s="2">
        <v>1882.4</v>
      </c>
      <c r="AD2020" s="2">
        <v>62747</v>
      </c>
      <c r="AE2020" s="2">
        <v>62747</v>
      </c>
    </row>
    <row r="2021" spans="1:31" ht="23.25" customHeight="1" x14ac:dyDescent="0.15">
      <c r="C2021" s="148"/>
      <c r="D2021" s="56"/>
      <c r="E2021" s="62"/>
      <c r="F2021" s="58"/>
      <c r="G2021" s="57"/>
      <c r="H2021" s="57"/>
      <c r="I2021" s="57"/>
      <c r="J2021" s="57"/>
      <c r="K2021" s="57"/>
      <c r="L2021" s="57"/>
      <c r="M2021" s="57"/>
      <c r="N2021" s="57"/>
      <c r="O2021" s="57"/>
      <c r="P2021" s="57"/>
      <c r="Q2021" s="60"/>
    </row>
    <row r="2022" spans="1:31" ht="23.25" customHeight="1" x14ac:dyDescent="0.15">
      <c r="A2022" s="9" t="s">
        <v>1217</v>
      </c>
      <c r="B2022" s="9" t="s">
        <v>2293</v>
      </c>
      <c r="C2022" s="148" t="s">
        <v>1218</v>
      </c>
      <c r="D2022" s="56" t="s">
        <v>2739</v>
      </c>
      <c r="E2022" s="62"/>
      <c r="F2022" s="58"/>
      <c r="G2022" s="57"/>
      <c r="H2022" s="57"/>
      <c r="I2022" s="57"/>
      <c r="J2022" s="57"/>
      <c r="K2022" s="57"/>
      <c r="L2022" s="57"/>
      <c r="M2022" s="57"/>
      <c r="N2022" s="57"/>
      <c r="O2022" s="57"/>
      <c r="P2022" s="57"/>
      <c r="Q2022" s="60"/>
    </row>
    <row r="2023" spans="1:31" ht="23.25" customHeight="1" x14ac:dyDescent="0.15">
      <c r="A2023" s="9" t="s">
        <v>789</v>
      </c>
      <c r="B2023" s="9" t="s">
        <v>1223</v>
      </c>
      <c r="C2023" s="148" t="s">
        <v>342</v>
      </c>
      <c r="D2023" s="56" t="s">
        <v>244</v>
      </c>
      <c r="E2023" s="62" t="s">
        <v>343</v>
      </c>
      <c r="F2023" s="58" t="s">
        <v>181</v>
      </c>
      <c r="G2023" s="57">
        <v>1</v>
      </c>
      <c r="H2023" s="57">
        <v>324</v>
      </c>
      <c r="I2023" s="57">
        <v>324</v>
      </c>
      <c r="J2023" s="57">
        <v>1</v>
      </c>
      <c r="K2023" s="57">
        <v>0</v>
      </c>
      <c r="L2023" s="57" t="s">
        <v>2193</v>
      </c>
      <c r="M2023" s="57">
        <v>0</v>
      </c>
      <c r="N2023" s="57" t="s">
        <v>2193</v>
      </c>
      <c r="O2023" s="57">
        <v>324</v>
      </c>
      <c r="P2023" s="57">
        <v>324</v>
      </c>
      <c r="Q2023" s="60"/>
    </row>
    <row r="2024" spans="1:31" ht="23.25" customHeight="1" x14ac:dyDescent="0.15">
      <c r="A2024" s="9" t="s">
        <v>801</v>
      </c>
      <c r="B2024" s="9" t="s">
        <v>1223</v>
      </c>
      <c r="C2024" s="148" t="s">
        <v>373</v>
      </c>
      <c r="D2024" s="56" t="s">
        <v>374</v>
      </c>
      <c r="E2024" s="62" t="s">
        <v>375</v>
      </c>
      <c r="F2024" s="58" t="s">
        <v>181</v>
      </c>
      <c r="G2024" s="57">
        <v>1</v>
      </c>
      <c r="H2024" s="57">
        <v>1220</v>
      </c>
      <c r="I2024" s="57">
        <v>1220</v>
      </c>
      <c r="J2024" s="57">
        <v>1</v>
      </c>
      <c r="K2024" s="57">
        <v>0</v>
      </c>
      <c r="L2024" s="57" t="s">
        <v>2193</v>
      </c>
      <c r="M2024" s="57">
        <v>0</v>
      </c>
      <c r="N2024" s="57" t="s">
        <v>2193</v>
      </c>
      <c r="O2024" s="57">
        <v>1220</v>
      </c>
      <c r="P2024" s="57">
        <v>1220</v>
      </c>
      <c r="Q2024" s="60"/>
    </row>
    <row r="2025" spans="1:31" ht="23.25" customHeight="1" x14ac:dyDescent="0.15">
      <c r="A2025" s="9" t="s">
        <v>798</v>
      </c>
      <c r="B2025" s="9" t="s">
        <v>1223</v>
      </c>
      <c r="C2025" s="148" t="s">
        <v>362</v>
      </c>
      <c r="D2025" s="56" t="s">
        <v>363</v>
      </c>
      <c r="E2025" s="62" t="s">
        <v>364</v>
      </c>
      <c r="F2025" s="58" t="s">
        <v>181</v>
      </c>
      <c r="G2025" s="57">
        <v>1</v>
      </c>
      <c r="H2025" s="57">
        <v>130</v>
      </c>
      <c r="I2025" s="57">
        <v>130</v>
      </c>
      <c r="J2025" s="57">
        <v>1</v>
      </c>
      <c r="K2025" s="57">
        <v>0</v>
      </c>
      <c r="L2025" s="57" t="s">
        <v>2193</v>
      </c>
      <c r="M2025" s="57">
        <v>0</v>
      </c>
      <c r="N2025" s="57" t="s">
        <v>2193</v>
      </c>
      <c r="O2025" s="57">
        <v>130</v>
      </c>
      <c r="P2025" s="57">
        <v>130</v>
      </c>
      <c r="Q2025" s="60"/>
    </row>
    <row r="2026" spans="1:31" ht="23.25" customHeight="1" x14ac:dyDescent="0.15">
      <c r="A2026" s="9" t="s">
        <v>861</v>
      </c>
      <c r="B2026" s="9" t="s">
        <v>1223</v>
      </c>
      <c r="C2026" s="148" t="s">
        <v>564</v>
      </c>
      <c r="D2026" s="56" t="s">
        <v>561</v>
      </c>
      <c r="E2026" s="62" t="s">
        <v>558</v>
      </c>
      <c r="F2026" s="58" t="s">
        <v>275</v>
      </c>
      <c r="G2026" s="57">
        <v>2</v>
      </c>
      <c r="H2026" s="57">
        <v>29</v>
      </c>
      <c r="I2026" s="57">
        <v>58</v>
      </c>
      <c r="J2026" s="57">
        <v>2</v>
      </c>
      <c r="K2026" s="57">
        <v>0</v>
      </c>
      <c r="L2026" s="57" t="s">
        <v>2193</v>
      </c>
      <c r="M2026" s="57">
        <v>0</v>
      </c>
      <c r="N2026" s="57" t="s">
        <v>2193</v>
      </c>
      <c r="O2026" s="57">
        <v>29</v>
      </c>
      <c r="P2026" s="57">
        <v>58</v>
      </c>
      <c r="Q2026" s="60"/>
    </row>
    <row r="2027" spans="1:31" ht="23.25" customHeight="1" x14ac:dyDescent="0.15">
      <c r="A2027" s="9" t="s">
        <v>862</v>
      </c>
      <c r="B2027" s="9" t="s">
        <v>1223</v>
      </c>
      <c r="C2027" s="148" t="s">
        <v>565</v>
      </c>
      <c r="D2027" s="56" t="s">
        <v>566</v>
      </c>
      <c r="E2027" s="62" t="s">
        <v>567</v>
      </c>
      <c r="F2027" s="58" t="s">
        <v>275</v>
      </c>
      <c r="G2027" s="57">
        <v>2</v>
      </c>
      <c r="H2027" s="57">
        <v>10</v>
      </c>
      <c r="I2027" s="57">
        <v>20</v>
      </c>
      <c r="J2027" s="57">
        <v>2</v>
      </c>
      <c r="K2027" s="57">
        <v>0</v>
      </c>
      <c r="L2027" s="57" t="s">
        <v>2193</v>
      </c>
      <c r="M2027" s="57">
        <v>0</v>
      </c>
      <c r="N2027" s="57" t="s">
        <v>2193</v>
      </c>
      <c r="O2027" s="57">
        <v>10</v>
      </c>
      <c r="P2027" s="57">
        <v>20</v>
      </c>
      <c r="Q2027" s="60"/>
    </row>
    <row r="2028" spans="1:31" ht="23.25" customHeight="1" x14ac:dyDescent="0.15">
      <c r="A2028" s="9" t="s">
        <v>919</v>
      </c>
      <c r="B2028" s="9" t="s">
        <v>1223</v>
      </c>
      <c r="C2028" s="148" t="s">
        <v>676</v>
      </c>
      <c r="D2028" s="56" t="s">
        <v>70</v>
      </c>
      <c r="E2028" s="62" t="s">
        <v>677</v>
      </c>
      <c r="F2028" s="58" t="s">
        <v>678</v>
      </c>
      <c r="G2028" s="57">
        <v>5.3999999999999999E-2</v>
      </c>
      <c r="H2028" s="57">
        <v>0</v>
      </c>
      <c r="I2028" s="57" t="s">
        <v>2193</v>
      </c>
      <c r="J2028" s="57">
        <v>5.3999999999999999E-2</v>
      </c>
      <c r="K2028" s="57">
        <v>268915</v>
      </c>
      <c r="L2028" s="57">
        <v>14521.4</v>
      </c>
      <c r="M2028" s="57">
        <v>0</v>
      </c>
      <c r="N2028" s="57" t="s">
        <v>2193</v>
      </c>
      <c r="O2028" s="57">
        <v>268915</v>
      </c>
      <c r="P2028" s="57">
        <v>14521.4</v>
      </c>
      <c r="Q2028" s="60"/>
      <c r="AE2028" s="2">
        <v>14521.4</v>
      </c>
    </row>
    <row r="2029" spans="1:31" ht="23.25" customHeight="1" x14ac:dyDescent="0.15">
      <c r="A2029" s="9" t="s">
        <v>1649</v>
      </c>
      <c r="B2029" s="9" t="s">
        <v>1223</v>
      </c>
      <c r="C2029" s="148" t="s">
        <v>1650</v>
      </c>
      <c r="D2029" s="56" t="s">
        <v>1651</v>
      </c>
      <c r="E2029" s="62" t="s">
        <v>1652</v>
      </c>
      <c r="F2029" s="58" t="s">
        <v>616</v>
      </c>
      <c r="G2029" s="57">
        <v>1</v>
      </c>
      <c r="H2029" s="57">
        <v>435.60000000000036</v>
      </c>
      <c r="I2029" s="57">
        <v>435.60000000000036</v>
      </c>
      <c r="J2029" s="57">
        <v>1</v>
      </c>
      <c r="K2029" s="57"/>
      <c r="L2029" s="57" t="s">
        <v>2193</v>
      </c>
      <c r="M2029" s="57"/>
      <c r="N2029" s="57" t="s">
        <v>2193</v>
      </c>
      <c r="O2029" s="57">
        <v>435.60000000000036</v>
      </c>
      <c r="P2029" s="57">
        <v>435.60000000000036</v>
      </c>
      <c r="Q2029" s="60"/>
    </row>
    <row r="2030" spans="1:31" ht="23.25" customHeight="1" x14ac:dyDescent="0.15">
      <c r="B2030" s="9" t="s">
        <v>1646</v>
      </c>
      <c r="C2030" s="148"/>
      <c r="D2030" s="56" t="s">
        <v>1647</v>
      </c>
      <c r="E2030" s="62"/>
      <c r="F2030" s="58"/>
      <c r="G2030" s="57"/>
      <c r="H2030" s="57"/>
      <c r="I2030" s="57">
        <v>2187</v>
      </c>
      <c r="J2030" s="57"/>
      <c r="K2030" s="57"/>
      <c r="L2030" s="57">
        <v>14521</v>
      </c>
      <c r="M2030" s="57"/>
      <c r="N2030" s="57">
        <v>0</v>
      </c>
      <c r="O2030" s="57" t="s">
        <v>2193</v>
      </c>
      <c r="P2030" s="57">
        <v>16708</v>
      </c>
      <c r="Q2030" s="60"/>
      <c r="AC2030" s="2">
        <v>435.6</v>
      </c>
      <c r="AD2030" s="2">
        <v>14521</v>
      </c>
      <c r="AE2030" s="2">
        <v>14521</v>
      </c>
    </row>
    <row r="2031" spans="1:31" ht="23.25" customHeight="1" x14ac:dyDescent="0.15">
      <c r="C2031" s="148"/>
      <c r="D2031" s="56"/>
      <c r="E2031" s="62"/>
      <c r="F2031" s="58"/>
      <c r="G2031" s="57"/>
      <c r="H2031" s="57"/>
      <c r="I2031" s="57"/>
      <c r="J2031" s="57"/>
      <c r="K2031" s="57"/>
      <c r="L2031" s="57"/>
      <c r="M2031" s="57"/>
      <c r="N2031" s="57"/>
      <c r="O2031" s="57"/>
      <c r="P2031" s="57"/>
      <c r="Q2031" s="60"/>
    </row>
    <row r="2032" spans="1:31" ht="23.25" customHeight="1" x14ac:dyDescent="0.15">
      <c r="A2032" s="9" t="s">
        <v>1221</v>
      </c>
      <c r="B2032" s="9" t="s">
        <v>2293</v>
      </c>
      <c r="C2032" s="148" t="s">
        <v>1222</v>
      </c>
      <c r="D2032" s="56" t="s">
        <v>2740</v>
      </c>
      <c r="E2032" s="62"/>
      <c r="F2032" s="58"/>
      <c r="G2032" s="57"/>
      <c r="H2032" s="57"/>
      <c r="I2032" s="57"/>
      <c r="J2032" s="57"/>
      <c r="K2032" s="57"/>
      <c r="L2032" s="57"/>
      <c r="M2032" s="57"/>
      <c r="N2032" s="57"/>
      <c r="O2032" s="57"/>
      <c r="P2032" s="57"/>
      <c r="Q2032" s="60"/>
    </row>
    <row r="2033" spans="1:31" ht="23.25" customHeight="1" x14ac:dyDescent="0.15">
      <c r="A2033" s="9" t="s">
        <v>790</v>
      </c>
      <c r="B2033" s="9" t="s">
        <v>1226</v>
      </c>
      <c r="C2033" s="148" t="s">
        <v>344</v>
      </c>
      <c r="D2033" s="56" t="s">
        <v>244</v>
      </c>
      <c r="E2033" s="62" t="s">
        <v>345</v>
      </c>
      <c r="F2033" s="58" t="s">
        <v>181</v>
      </c>
      <c r="G2033" s="57">
        <v>1</v>
      </c>
      <c r="H2033" s="57">
        <v>330</v>
      </c>
      <c r="I2033" s="57">
        <v>330</v>
      </c>
      <c r="J2033" s="57">
        <v>1</v>
      </c>
      <c r="K2033" s="57">
        <v>0</v>
      </c>
      <c r="L2033" s="57" t="s">
        <v>2193</v>
      </c>
      <c r="M2033" s="57">
        <v>0</v>
      </c>
      <c r="N2033" s="57" t="s">
        <v>2193</v>
      </c>
      <c r="O2033" s="57">
        <v>330</v>
      </c>
      <c r="P2033" s="57">
        <v>330</v>
      </c>
      <c r="Q2033" s="60"/>
    </row>
    <row r="2034" spans="1:31" ht="23.25" customHeight="1" x14ac:dyDescent="0.15">
      <c r="A2034" s="9" t="s">
        <v>801</v>
      </c>
      <c r="B2034" s="9" t="s">
        <v>1226</v>
      </c>
      <c r="C2034" s="148" t="s">
        <v>373</v>
      </c>
      <c r="D2034" s="56" t="s">
        <v>374</v>
      </c>
      <c r="E2034" s="62" t="s">
        <v>375</v>
      </c>
      <c r="F2034" s="58" t="s">
        <v>181</v>
      </c>
      <c r="G2034" s="57">
        <v>1</v>
      </c>
      <c r="H2034" s="57">
        <v>1220</v>
      </c>
      <c r="I2034" s="57">
        <v>1220</v>
      </c>
      <c r="J2034" s="57">
        <v>1</v>
      </c>
      <c r="K2034" s="57">
        <v>0</v>
      </c>
      <c r="L2034" s="57" t="s">
        <v>2193</v>
      </c>
      <c r="M2034" s="57">
        <v>0</v>
      </c>
      <c r="N2034" s="57" t="s">
        <v>2193</v>
      </c>
      <c r="O2034" s="57">
        <v>1220</v>
      </c>
      <c r="P2034" s="57">
        <v>1220</v>
      </c>
      <c r="Q2034" s="60"/>
    </row>
    <row r="2035" spans="1:31" ht="23.25" customHeight="1" x14ac:dyDescent="0.15">
      <c r="A2035" s="9" t="s">
        <v>798</v>
      </c>
      <c r="B2035" s="9" t="s">
        <v>1226</v>
      </c>
      <c r="C2035" s="148" t="s">
        <v>362</v>
      </c>
      <c r="D2035" s="56" t="s">
        <v>363</v>
      </c>
      <c r="E2035" s="62" t="s">
        <v>364</v>
      </c>
      <c r="F2035" s="58" t="s">
        <v>181</v>
      </c>
      <c r="G2035" s="57">
        <v>1</v>
      </c>
      <c r="H2035" s="57">
        <v>130</v>
      </c>
      <c r="I2035" s="57">
        <v>130</v>
      </c>
      <c r="J2035" s="57">
        <v>1</v>
      </c>
      <c r="K2035" s="57">
        <v>0</v>
      </c>
      <c r="L2035" s="57" t="s">
        <v>2193</v>
      </c>
      <c r="M2035" s="57">
        <v>0</v>
      </c>
      <c r="N2035" s="57" t="s">
        <v>2193</v>
      </c>
      <c r="O2035" s="57">
        <v>130</v>
      </c>
      <c r="P2035" s="57">
        <v>130</v>
      </c>
      <c r="Q2035" s="60"/>
    </row>
    <row r="2036" spans="1:31" ht="23.25" customHeight="1" x14ac:dyDescent="0.15">
      <c r="A2036" s="9" t="s">
        <v>861</v>
      </c>
      <c r="B2036" s="9" t="s">
        <v>1226</v>
      </c>
      <c r="C2036" s="148" t="s">
        <v>564</v>
      </c>
      <c r="D2036" s="56" t="s">
        <v>561</v>
      </c>
      <c r="E2036" s="62" t="s">
        <v>558</v>
      </c>
      <c r="F2036" s="58" t="s">
        <v>275</v>
      </c>
      <c r="G2036" s="57">
        <v>2</v>
      </c>
      <c r="H2036" s="57">
        <v>29</v>
      </c>
      <c r="I2036" s="57">
        <v>58</v>
      </c>
      <c r="J2036" s="57">
        <v>2</v>
      </c>
      <c r="K2036" s="57">
        <v>0</v>
      </c>
      <c r="L2036" s="57" t="s">
        <v>2193</v>
      </c>
      <c r="M2036" s="57">
        <v>0</v>
      </c>
      <c r="N2036" s="57" t="s">
        <v>2193</v>
      </c>
      <c r="O2036" s="57">
        <v>29</v>
      </c>
      <c r="P2036" s="57">
        <v>58</v>
      </c>
      <c r="Q2036" s="60"/>
    </row>
    <row r="2037" spans="1:31" ht="23.25" customHeight="1" x14ac:dyDescent="0.15">
      <c r="A2037" s="9" t="s">
        <v>862</v>
      </c>
      <c r="B2037" s="9" t="s">
        <v>1226</v>
      </c>
      <c r="C2037" s="148" t="s">
        <v>565</v>
      </c>
      <c r="D2037" s="56" t="s">
        <v>566</v>
      </c>
      <c r="E2037" s="62" t="s">
        <v>567</v>
      </c>
      <c r="F2037" s="58" t="s">
        <v>275</v>
      </c>
      <c r="G2037" s="57">
        <v>2</v>
      </c>
      <c r="H2037" s="57">
        <v>10</v>
      </c>
      <c r="I2037" s="57">
        <v>20</v>
      </c>
      <c r="J2037" s="57">
        <v>2</v>
      </c>
      <c r="K2037" s="57">
        <v>0</v>
      </c>
      <c r="L2037" s="57" t="s">
        <v>2193</v>
      </c>
      <c r="M2037" s="57">
        <v>0</v>
      </c>
      <c r="N2037" s="57" t="s">
        <v>2193</v>
      </c>
      <c r="O2037" s="57">
        <v>10</v>
      </c>
      <c r="P2037" s="57">
        <v>20</v>
      </c>
      <c r="Q2037" s="60"/>
    </row>
    <row r="2038" spans="1:31" ht="23.25" customHeight="1" x14ac:dyDescent="0.15">
      <c r="A2038" s="9" t="s">
        <v>919</v>
      </c>
      <c r="B2038" s="9" t="s">
        <v>1226</v>
      </c>
      <c r="C2038" s="148" t="s">
        <v>676</v>
      </c>
      <c r="D2038" s="56" t="s">
        <v>70</v>
      </c>
      <c r="E2038" s="62" t="s">
        <v>677</v>
      </c>
      <c r="F2038" s="58" t="s">
        <v>678</v>
      </c>
      <c r="G2038" s="57">
        <v>5.3999999999999999E-2</v>
      </c>
      <c r="H2038" s="57">
        <v>0</v>
      </c>
      <c r="I2038" s="57" t="s">
        <v>2193</v>
      </c>
      <c r="J2038" s="57">
        <v>5.3999999999999999E-2</v>
      </c>
      <c r="K2038" s="57">
        <v>268915</v>
      </c>
      <c r="L2038" s="57">
        <v>14521.4</v>
      </c>
      <c r="M2038" s="57">
        <v>0</v>
      </c>
      <c r="N2038" s="57" t="s">
        <v>2193</v>
      </c>
      <c r="O2038" s="57">
        <v>268915</v>
      </c>
      <c r="P2038" s="57">
        <v>14521.4</v>
      </c>
      <c r="Q2038" s="60"/>
      <c r="AE2038" s="2">
        <v>14521.4</v>
      </c>
    </row>
    <row r="2039" spans="1:31" ht="23.25" customHeight="1" x14ac:dyDescent="0.15">
      <c r="A2039" s="9" t="s">
        <v>1649</v>
      </c>
      <c r="B2039" s="9" t="s">
        <v>1226</v>
      </c>
      <c r="C2039" s="148" t="s">
        <v>1650</v>
      </c>
      <c r="D2039" s="56" t="s">
        <v>1651</v>
      </c>
      <c r="E2039" s="62" t="s">
        <v>1652</v>
      </c>
      <c r="F2039" s="58" t="s">
        <v>616</v>
      </c>
      <c r="G2039" s="57">
        <v>1</v>
      </c>
      <c r="H2039" s="57">
        <v>435.60000000000036</v>
      </c>
      <c r="I2039" s="57">
        <v>435.60000000000036</v>
      </c>
      <c r="J2039" s="57">
        <v>1</v>
      </c>
      <c r="K2039" s="57"/>
      <c r="L2039" s="57" t="s">
        <v>2193</v>
      </c>
      <c r="M2039" s="57"/>
      <c r="N2039" s="57" t="s">
        <v>2193</v>
      </c>
      <c r="O2039" s="57">
        <v>435.60000000000036</v>
      </c>
      <c r="P2039" s="57">
        <v>435.60000000000036</v>
      </c>
      <c r="Q2039" s="60"/>
    </row>
    <row r="2040" spans="1:31" ht="23.25" customHeight="1" x14ac:dyDescent="0.15">
      <c r="B2040" s="9" t="s">
        <v>1646</v>
      </c>
      <c r="C2040" s="148"/>
      <c r="D2040" s="56" t="s">
        <v>1647</v>
      </c>
      <c r="E2040" s="62"/>
      <c r="F2040" s="58"/>
      <c r="G2040" s="57"/>
      <c r="H2040" s="57"/>
      <c r="I2040" s="57">
        <v>2193</v>
      </c>
      <c r="J2040" s="57"/>
      <c r="K2040" s="57"/>
      <c r="L2040" s="57">
        <v>14521</v>
      </c>
      <c r="M2040" s="57"/>
      <c r="N2040" s="57">
        <v>0</v>
      </c>
      <c r="O2040" s="57" t="s">
        <v>2193</v>
      </c>
      <c r="P2040" s="57">
        <v>16714</v>
      </c>
      <c r="Q2040" s="60"/>
      <c r="AC2040" s="2">
        <v>435.6</v>
      </c>
      <c r="AD2040" s="2">
        <v>14521</v>
      </c>
      <c r="AE2040" s="2">
        <v>14521</v>
      </c>
    </row>
    <row r="2041" spans="1:31" ht="23.25" customHeight="1" x14ac:dyDescent="0.15">
      <c r="C2041" s="148"/>
      <c r="D2041" s="56"/>
      <c r="E2041" s="62"/>
      <c r="F2041" s="58"/>
      <c r="G2041" s="57"/>
      <c r="H2041" s="57"/>
      <c r="I2041" s="57"/>
      <c r="J2041" s="57"/>
      <c r="K2041" s="57"/>
      <c r="L2041" s="57"/>
      <c r="M2041" s="57"/>
      <c r="N2041" s="57"/>
      <c r="O2041" s="57"/>
      <c r="P2041" s="57"/>
      <c r="Q2041" s="60"/>
    </row>
    <row r="2042" spans="1:31" ht="23.25" customHeight="1" x14ac:dyDescent="0.15">
      <c r="A2042" s="9" t="s">
        <v>1224</v>
      </c>
      <c r="B2042" s="9" t="s">
        <v>2293</v>
      </c>
      <c r="C2042" s="148" t="s">
        <v>1225</v>
      </c>
      <c r="D2042" s="56" t="s">
        <v>2741</v>
      </c>
      <c r="E2042" s="62"/>
      <c r="F2042" s="58"/>
      <c r="G2042" s="57"/>
      <c r="H2042" s="57"/>
      <c r="I2042" s="57"/>
      <c r="J2042" s="57"/>
      <c r="K2042" s="57"/>
      <c r="L2042" s="57"/>
      <c r="M2042" s="57"/>
      <c r="N2042" s="57"/>
      <c r="O2042" s="57"/>
      <c r="P2042" s="57"/>
      <c r="Q2042" s="60"/>
    </row>
    <row r="2043" spans="1:31" ht="23.25" customHeight="1" x14ac:dyDescent="0.15">
      <c r="A2043" s="9" t="s">
        <v>791</v>
      </c>
      <c r="B2043" s="9" t="s">
        <v>1229</v>
      </c>
      <c r="C2043" s="148" t="s">
        <v>346</v>
      </c>
      <c r="D2043" s="56" t="s">
        <v>244</v>
      </c>
      <c r="E2043" s="62" t="s">
        <v>347</v>
      </c>
      <c r="F2043" s="58" t="s">
        <v>181</v>
      </c>
      <c r="G2043" s="57">
        <v>1</v>
      </c>
      <c r="H2043" s="57">
        <v>353</v>
      </c>
      <c r="I2043" s="57">
        <v>353</v>
      </c>
      <c r="J2043" s="57">
        <v>1</v>
      </c>
      <c r="K2043" s="57">
        <v>0</v>
      </c>
      <c r="L2043" s="57" t="s">
        <v>2193</v>
      </c>
      <c r="M2043" s="57">
        <v>0</v>
      </c>
      <c r="N2043" s="57" t="s">
        <v>2193</v>
      </c>
      <c r="O2043" s="57">
        <v>353</v>
      </c>
      <c r="P2043" s="57">
        <v>353</v>
      </c>
      <c r="Q2043" s="60"/>
    </row>
    <row r="2044" spans="1:31" ht="23.25" customHeight="1" x14ac:dyDescent="0.15">
      <c r="A2044" s="9" t="s">
        <v>801</v>
      </c>
      <c r="B2044" s="9" t="s">
        <v>1229</v>
      </c>
      <c r="C2044" s="148" t="s">
        <v>373</v>
      </c>
      <c r="D2044" s="56" t="s">
        <v>374</v>
      </c>
      <c r="E2044" s="62" t="s">
        <v>375</v>
      </c>
      <c r="F2044" s="58" t="s">
        <v>181</v>
      </c>
      <c r="G2044" s="57">
        <v>1</v>
      </c>
      <c r="H2044" s="57">
        <v>1220</v>
      </c>
      <c r="I2044" s="57">
        <v>1220</v>
      </c>
      <c r="J2044" s="57">
        <v>1</v>
      </c>
      <c r="K2044" s="57">
        <v>0</v>
      </c>
      <c r="L2044" s="57" t="s">
        <v>2193</v>
      </c>
      <c r="M2044" s="57">
        <v>0</v>
      </c>
      <c r="N2044" s="57" t="s">
        <v>2193</v>
      </c>
      <c r="O2044" s="57">
        <v>1220</v>
      </c>
      <c r="P2044" s="57">
        <v>1220</v>
      </c>
      <c r="Q2044" s="60"/>
    </row>
    <row r="2045" spans="1:31" ht="23.25" customHeight="1" x14ac:dyDescent="0.15">
      <c r="A2045" s="9" t="s">
        <v>798</v>
      </c>
      <c r="B2045" s="9" t="s">
        <v>1229</v>
      </c>
      <c r="C2045" s="148" t="s">
        <v>362</v>
      </c>
      <c r="D2045" s="56" t="s">
        <v>363</v>
      </c>
      <c r="E2045" s="62" t="s">
        <v>364</v>
      </c>
      <c r="F2045" s="58" t="s">
        <v>181</v>
      </c>
      <c r="G2045" s="57">
        <v>1</v>
      </c>
      <c r="H2045" s="57">
        <v>130</v>
      </c>
      <c r="I2045" s="57">
        <v>130</v>
      </c>
      <c r="J2045" s="57">
        <v>1</v>
      </c>
      <c r="K2045" s="57">
        <v>0</v>
      </c>
      <c r="L2045" s="57" t="s">
        <v>2193</v>
      </c>
      <c r="M2045" s="57">
        <v>0</v>
      </c>
      <c r="N2045" s="57" t="s">
        <v>2193</v>
      </c>
      <c r="O2045" s="57">
        <v>130</v>
      </c>
      <c r="P2045" s="57">
        <v>130</v>
      </c>
      <c r="Q2045" s="60"/>
    </row>
    <row r="2046" spans="1:31" ht="23.25" customHeight="1" x14ac:dyDescent="0.15">
      <c r="A2046" s="9" t="s">
        <v>861</v>
      </c>
      <c r="B2046" s="9" t="s">
        <v>1229</v>
      </c>
      <c r="C2046" s="148" t="s">
        <v>564</v>
      </c>
      <c r="D2046" s="56" t="s">
        <v>561</v>
      </c>
      <c r="E2046" s="62" t="s">
        <v>558</v>
      </c>
      <c r="F2046" s="58" t="s">
        <v>275</v>
      </c>
      <c r="G2046" s="57">
        <v>2</v>
      </c>
      <c r="H2046" s="57">
        <v>29</v>
      </c>
      <c r="I2046" s="57">
        <v>58</v>
      </c>
      <c r="J2046" s="57">
        <v>2</v>
      </c>
      <c r="K2046" s="57">
        <v>0</v>
      </c>
      <c r="L2046" s="57" t="s">
        <v>2193</v>
      </c>
      <c r="M2046" s="57">
        <v>0</v>
      </c>
      <c r="N2046" s="57" t="s">
        <v>2193</v>
      </c>
      <c r="O2046" s="57">
        <v>29</v>
      </c>
      <c r="P2046" s="57">
        <v>58</v>
      </c>
      <c r="Q2046" s="60"/>
    </row>
    <row r="2047" spans="1:31" ht="23.25" customHeight="1" x14ac:dyDescent="0.15">
      <c r="A2047" s="9" t="s">
        <v>862</v>
      </c>
      <c r="B2047" s="9" t="s">
        <v>1229</v>
      </c>
      <c r="C2047" s="148" t="s">
        <v>565</v>
      </c>
      <c r="D2047" s="56" t="s">
        <v>566</v>
      </c>
      <c r="E2047" s="62" t="s">
        <v>567</v>
      </c>
      <c r="F2047" s="58" t="s">
        <v>275</v>
      </c>
      <c r="G2047" s="57">
        <v>2</v>
      </c>
      <c r="H2047" s="57">
        <v>10</v>
      </c>
      <c r="I2047" s="57">
        <v>20</v>
      </c>
      <c r="J2047" s="57">
        <v>2</v>
      </c>
      <c r="K2047" s="57">
        <v>0</v>
      </c>
      <c r="L2047" s="57" t="s">
        <v>2193</v>
      </c>
      <c r="M2047" s="57">
        <v>0</v>
      </c>
      <c r="N2047" s="57" t="s">
        <v>2193</v>
      </c>
      <c r="O2047" s="57">
        <v>10</v>
      </c>
      <c r="P2047" s="57">
        <v>20</v>
      </c>
      <c r="Q2047" s="60"/>
    </row>
    <row r="2048" spans="1:31" ht="23.25" customHeight="1" x14ac:dyDescent="0.15">
      <c r="A2048" s="9" t="s">
        <v>919</v>
      </c>
      <c r="B2048" s="9" t="s">
        <v>1229</v>
      </c>
      <c r="C2048" s="148" t="s">
        <v>676</v>
      </c>
      <c r="D2048" s="56" t="s">
        <v>70</v>
      </c>
      <c r="E2048" s="62" t="s">
        <v>677</v>
      </c>
      <c r="F2048" s="58" t="s">
        <v>678</v>
      </c>
      <c r="G2048" s="57">
        <v>5.3999999999999999E-2</v>
      </c>
      <c r="H2048" s="57">
        <v>0</v>
      </c>
      <c r="I2048" s="57" t="s">
        <v>2193</v>
      </c>
      <c r="J2048" s="57">
        <v>5.3999999999999999E-2</v>
      </c>
      <c r="K2048" s="57">
        <v>268915</v>
      </c>
      <c r="L2048" s="57">
        <v>14521.4</v>
      </c>
      <c r="M2048" s="57">
        <v>0</v>
      </c>
      <c r="N2048" s="57" t="s">
        <v>2193</v>
      </c>
      <c r="O2048" s="57">
        <v>268915</v>
      </c>
      <c r="P2048" s="57">
        <v>14521.4</v>
      </c>
      <c r="Q2048" s="60"/>
      <c r="AE2048" s="2">
        <v>14521.4</v>
      </c>
    </row>
    <row r="2049" spans="1:31" ht="23.25" customHeight="1" x14ac:dyDescent="0.15">
      <c r="A2049" s="9" t="s">
        <v>1649</v>
      </c>
      <c r="B2049" s="9" t="s">
        <v>1229</v>
      </c>
      <c r="C2049" s="148" t="s">
        <v>1650</v>
      </c>
      <c r="D2049" s="56" t="s">
        <v>1651</v>
      </c>
      <c r="E2049" s="62" t="s">
        <v>1652</v>
      </c>
      <c r="F2049" s="58" t="s">
        <v>616</v>
      </c>
      <c r="G2049" s="57">
        <v>1</v>
      </c>
      <c r="H2049" s="57">
        <v>435.60000000000036</v>
      </c>
      <c r="I2049" s="57">
        <v>435.60000000000036</v>
      </c>
      <c r="J2049" s="57">
        <v>1</v>
      </c>
      <c r="K2049" s="57"/>
      <c r="L2049" s="57" t="s">
        <v>2193</v>
      </c>
      <c r="M2049" s="57"/>
      <c r="N2049" s="57" t="s">
        <v>2193</v>
      </c>
      <c r="O2049" s="57">
        <v>435.60000000000036</v>
      </c>
      <c r="P2049" s="57">
        <v>435.60000000000036</v>
      </c>
      <c r="Q2049" s="60"/>
    </row>
    <row r="2050" spans="1:31" ht="23.25" customHeight="1" x14ac:dyDescent="0.15">
      <c r="B2050" s="9" t="s">
        <v>1646</v>
      </c>
      <c r="C2050" s="148"/>
      <c r="D2050" s="56" t="s">
        <v>1647</v>
      </c>
      <c r="E2050" s="62"/>
      <c r="F2050" s="58"/>
      <c r="G2050" s="57"/>
      <c r="H2050" s="57"/>
      <c r="I2050" s="57">
        <v>2216</v>
      </c>
      <c r="J2050" s="57"/>
      <c r="K2050" s="57"/>
      <c r="L2050" s="57">
        <v>14521</v>
      </c>
      <c r="M2050" s="57"/>
      <c r="N2050" s="57">
        <v>0</v>
      </c>
      <c r="O2050" s="57" t="s">
        <v>2193</v>
      </c>
      <c r="P2050" s="57">
        <v>16737</v>
      </c>
      <c r="Q2050" s="60"/>
      <c r="AC2050" s="2">
        <v>435.6</v>
      </c>
      <c r="AD2050" s="2">
        <v>14521</v>
      </c>
      <c r="AE2050" s="2">
        <v>14521</v>
      </c>
    </row>
    <row r="2051" spans="1:31" ht="23.25" customHeight="1" x14ac:dyDescent="0.15">
      <c r="C2051" s="148"/>
      <c r="D2051" s="56"/>
      <c r="E2051" s="62"/>
      <c r="F2051" s="58"/>
      <c r="G2051" s="57"/>
      <c r="H2051" s="57"/>
      <c r="I2051" s="57"/>
      <c r="J2051" s="57"/>
      <c r="K2051" s="57"/>
      <c r="L2051" s="57"/>
      <c r="M2051" s="57"/>
      <c r="N2051" s="57"/>
      <c r="O2051" s="57"/>
      <c r="P2051" s="57"/>
      <c r="Q2051" s="60"/>
    </row>
    <row r="2052" spans="1:31" ht="23.25" customHeight="1" x14ac:dyDescent="0.15">
      <c r="A2052" s="9" t="s">
        <v>1227</v>
      </c>
      <c r="B2052" s="9" t="s">
        <v>2293</v>
      </c>
      <c r="C2052" s="148" t="s">
        <v>1228</v>
      </c>
      <c r="D2052" s="56" t="s">
        <v>2742</v>
      </c>
      <c r="E2052" s="62"/>
      <c r="F2052" s="58"/>
      <c r="G2052" s="57"/>
      <c r="H2052" s="57"/>
      <c r="I2052" s="57"/>
      <c r="J2052" s="57"/>
      <c r="K2052" s="57"/>
      <c r="L2052" s="57"/>
      <c r="M2052" s="57"/>
      <c r="N2052" s="57"/>
      <c r="O2052" s="57"/>
      <c r="P2052" s="57"/>
      <c r="Q2052" s="60"/>
    </row>
    <row r="2053" spans="1:31" ht="23.25" customHeight="1" x14ac:dyDescent="0.15">
      <c r="A2053" s="9" t="s">
        <v>792</v>
      </c>
      <c r="B2053" s="9" t="s">
        <v>1232</v>
      </c>
      <c r="C2053" s="148" t="s">
        <v>348</v>
      </c>
      <c r="D2053" s="56" t="s">
        <v>244</v>
      </c>
      <c r="E2053" s="62" t="s">
        <v>349</v>
      </c>
      <c r="F2053" s="58" t="s">
        <v>181</v>
      </c>
      <c r="G2053" s="57">
        <v>1</v>
      </c>
      <c r="H2053" s="57">
        <v>378</v>
      </c>
      <c r="I2053" s="57">
        <v>378</v>
      </c>
      <c r="J2053" s="57">
        <v>1</v>
      </c>
      <c r="K2053" s="57">
        <v>0</v>
      </c>
      <c r="L2053" s="57" t="s">
        <v>2193</v>
      </c>
      <c r="M2053" s="57">
        <v>0</v>
      </c>
      <c r="N2053" s="57" t="s">
        <v>2193</v>
      </c>
      <c r="O2053" s="57">
        <v>378</v>
      </c>
      <c r="P2053" s="57">
        <v>378</v>
      </c>
      <c r="Q2053" s="60"/>
    </row>
    <row r="2054" spans="1:31" ht="23.25" customHeight="1" x14ac:dyDescent="0.15">
      <c r="A2054" s="9" t="s">
        <v>801</v>
      </c>
      <c r="B2054" s="9" t="s">
        <v>1232</v>
      </c>
      <c r="C2054" s="148" t="s">
        <v>373</v>
      </c>
      <c r="D2054" s="56" t="s">
        <v>374</v>
      </c>
      <c r="E2054" s="62" t="s">
        <v>375</v>
      </c>
      <c r="F2054" s="58" t="s">
        <v>181</v>
      </c>
      <c r="G2054" s="57">
        <v>1</v>
      </c>
      <c r="H2054" s="57">
        <v>1220</v>
      </c>
      <c r="I2054" s="57">
        <v>1220</v>
      </c>
      <c r="J2054" s="57">
        <v>1</v>
      </c>
      <c r="K2054" s="57">
        <v>0</v>
      </c>
      <c r="L2054" s="57" t="s">
        <v>2193</v>
      </c>
      <c r="M2054" s="57">
        <v>0</v>
      </c>
      <c r="N2054" s="57" t="s">
        <v>2193</v>
      </c>
      <c r="O2054" s="57">
        <v>1220</v>
      </c>
      <c r="P2054" s="57">
        <v>1220</v>
      </c>
      <c r="Q2054" s="60"/>
    </row>
    <row r="2055" spans="1:31" ht="23.25" customHeight="1" x14ac:dyDescent="0.15">
      <c r="A2055" s="9" t="s">
        <v>798</v>
      </c>
      <c r="B2055" s="9" t="s">
        <v>1232</v>
      </c>
      <c r="C2055" s="148" t="s">
        <v>362</v>
      </c>
      <c r="D2055" s="56" t="s">
        <v>363</v>
      </c>
      <c r="E2055" s="62" t="s">
        <v>364</v>
      </c>
      <c r="F2055" s="58" t="s">
        <v>181</v>
      </c>
      <c r="G2055" s="57">
        <v>1</v>
      </c>
      <c r="H2055" s="57">
        <v>130</v>
      </c>
      <c r="I2055" s="57">
        <v>130</v>
      </c>
      <c r="J2055" s="57">
        <v>1</v>
      </c>
      <c r="K2055" s="57">
        <v>0</v>
      </c>
      <c r="L2055" s="57" t="s">
        <v>2193</v>
      </c>
      <c r="M2055" s="57">
        <v>0</v>
      </c>
      <c r="N2055" s="57" t="s">
        <v>2193</v>
      </c>
      <c r="O2055" s="57">
        <v>130</v>
      </c>
      <c r="P2055" s="57">
        <v>130</v>
      </c>
      <c r="Q2055" s="60"/>
    </row>
    <row r="2056" spans="1:31" ht="23.25" customHeight="1" x14ac:dyDescent="0.15">
      <c r="A2056" s="9" t="s">
        <v>861</v>
      </c>
      <c r="B2056" s="9" t="s">
        <v>1232</v>
      </c>
      <c r="C2056" s="148" t="s">
        <v>564</v>
      </c>
      <c r="D2056" s="56" t="s">
        <v>561</v>
      </c>
      <c r="E2056" s="62" t="s">
        <v>558</v>
      </c>
      <c r="F2056" s="58" t="s">
        <v>275</v>
      </c>
      <c r="G2056" s="57">
        <v>2</v>
      </c>
      <c r="H2056" s="57">
        <v>29</v>
      </c>
      <c r="I2056" s="57">
        <v>58</v>
      </c>
      <c r="J2056" s="57">
        <v>2</v>
      </c>
      <c r="K2056" s="57">
        <v>0</v>
      </c>
      <c r="L2056" s="57" t="s">
        <v>2193</v>
      </c>
      <c r="M2056" s="57">
        <v>0</v>
      </c>
      <c r="N2056" s="57" t="s">
        <v>2193</v>
      </c>
      <c r="O2056" s="57">
        <v>29</v>
      </c>
      <c r="P2056" s="57">
        <v>58</v>
      </c>
      <c r="Q2056" s="60"/>
    </row>
    <row r="2057" spans="1:31" ht="23.25" customHeight="1" x14ac:dyDescent="0.15">
      <c r="A2057" s="9" t="s">
        <v>862</v>
      </c>
      <c r="B2057" s="9" t="s">
        <v>1232</v>
      </c>
      <c r="C2057" s="148" t="s">
        <v>565</v>
      </c>
      <c r="D2057" s="56" t="s">
        <v>566</v>
      </c>
      <c r="E2057" s="62" t="s">
        <v>567</v>
      </c>
      <c r="F2057" s="58" t="s">
        <v>275</v>
      </c>
      <c r="G2057" s="57">
        <v>2</v>
      </c>
      <c r="H2057" s="57">
        <v>10</v>
      </c>
      <c r="I2057" s="57">
        <v>20</v>
      </c>
      <c r="J2057" s="57">
        <v>2</v>
      </c>
      <c r="K2057" s="57">
        <v>0</v>
      </c>
      <c r="L2057" s="57" t="s">
        <v>2193</v>
      </c>
      <c r="M2057" s="57">
        <v>0</v>
      </c>
      <c r="N2057" s="57" t="s">
        <v>2193</v>
      </c>
      <c r="O2057" s="57">
        <v>10</v>
      </c>
      <c r="P2057" s="57">
        <v>20</v>
      </c>
      <c r="Q2057" s="60"/>
    </row>
    <row r="2058" spans="1:31" ht="23.25" customHeight="1" x14ac:dyDescent="0.15">
      <c r="A2058" s="9" t="s">
        <v>919</v>
      </c>
      <c r="B2058" s="9" t="s">
        <v>1232</v>
      </c>
      <c r="C2058" s="148" t="s">
        <v>676</v>
      </c>
      <c r="D2058" s="56" t="s">
        <v>70</v>
      </c>
      <c r="E2058" s="62" t="s">
        <v>677</v>
      </c>
      <c r="F2058" s="58" t="s">
        <v>678</v>
      </c>
      <c r="G2058" s="57">
        <v>5.3999999999999999E-2</v>
      </c>
      <c r="H2058" s="57">
        <v>0</v>
      </c>
      <c r="I2058" s="57" t="s">
        <v>2193</v>
      </c>
      <c r="J2058" s="57">
        <v>5.3999999999999999E-2</v>
      </c>
      <c r="K2058" s="57">
        <v>268915</v>
      </c>
      <c r="L2058" s="57">
        <v>14521.4</v>
      </c>
      <c r="M2058" s="57">
        <v>0</v>
      </c>
      <c r="N2058" s="57" t="s">
        <v>2193</v>
      </c>
      <c r="O2058" s="57">
        <v>268915</v>
      </c>
      <c r="P2058" s="57">
        <v>14521.4</v>
      </c>
      <c r="Q2058" s="60"/>
      <c r="AE2058" s="2">
        <v>14521.4</v>
      </c>
    </row>
    <row r="2059" spans="1:31" ht="23.25" customHeight="1" x14ac:dyDescent="0.15">
      <c r="A2059" s="9" t="s">
        <v>1649</v>
      </c>
      <c r="B2059" s="9" t="s">
        <v>1232</v>
      </c>
      <c r="C2059" s="148" t="s">
        <v>1650</v>
      </c>
      <c r="D2059" s="56" t="s">
        <v>1651</v>
      </c>
      <c r="E2059" s="62" t="s">
        <v>1652</v>
      </c>
      <c r="F2059" s="58" t="s">
        <v>616</v>
      </c>
      <c r="G2059" s="57">
        <v>1</v>
      </c>
      <c r="H2059" s="57">
        <v>435.60000000000036</v>
      </c>
      <c r="I2059" s="57">
        <v>435.60000000000036</v>
      </c>
      <c r="J2059" s="57">
        <v>1</v>
      </c>
      <c r="K2059" s="57"/>
      <c r="L2059" s="57" t="s">
        <v>2193</v>
      </c>
      <c r="M2059" s="57"/>
      <c r="N2059" s="57" t="s">
        <v>2193</v>
      </c>
      <c r="O2059" s="57">
        <v>435.60000000000036</v>
      </c>
      <c r="P2059" s="57">
        <v>435.60000000000036</v>
      </c>
      <c r="Q2059" s="60"/>
    </row>
    <row r="2060" spans="1:31" ht="23.25" customHeight="1" x14ac:dyDescent="0.15">
      <c r="B2060" s="9" t="s">
        <v>1646</v>
      </c>
      <c r="C2060" s="148"/>
      <c r="D2060" s="56" t="s">
        <v>1647</v>
      </c>
      <c r="E2060" s="62"/>
      <c r="F2060" s="58"/>
      <c r="G2060" s="57"/>
      <c r="H2060" s="57"/>
      <c r="I2060" s="57">
        <v>2241</v>
      </c>
      <c r="J2060" s="57"/>
      <c r="K2060" s="57"/>
      <c r="L2060" s="57">
        <v>14521</v>
      </c>
      <c r="M2060" s="57"/>
      <c r="N2060" s="57">
        <v>0</v>
      </c>
      <c r="O2060" s="57" t="s">
        <v>2193</v>
      </c>
      <c r="P2060" s="57">
        <v>16762</v>
      </c>
      <c r="Q2060" s="60"/>
      <c r="AC2060" s="2">
        <v>435.6</v>
      </c>
      <c r="AD2060" s="2">
        <v>14521</v>
      </c>
      <c r="AE2060" s="2">
        <v>14521</v>
      </c>
    </row>
    <row r="2061" spans="1:31" ht="23.25" customHeight="1" x14ac:dyDescent="0.15">
      <c r="C2061" s="148"/>
      <c r="D2061" s="56"/>
      <c r="E2061" s="62"/>
      <c r="F2061" s="58"/>
      <c r="G2061" s="57"/>
      <c r="H2061" s="57"/>
      <c r="I2061" s="57"/>
      <c r="J2061" s="57"/>
      <c r="K2061" s="57"/>
      <c r="L2061" s="57"/>
      <c r="M2061" s="57"/>
      <c r="N2061" s="57"/>
      <c r="O2061" s="57"/>
      <c r="P2061" s="57"/>
      <c r="Q2061" s="60"/>
    </row>
    <row r="2062" spans="1:31" ht="23.25" customHeight="1" x14ac:dyDescent="0.15">
      <c r="A2062" s="9" t="s">
        <v>1230</v>
      </c>
      <c r="B2062" s="9" t="s">
        <v>2293</v>
      </c>
      <c r="C2062" s="148" t="s">
        <v>1231</v>
      </c>
      <c r="D2062" s="56" t="s">
        <v>2743</v>
      </c>
      <c r="E2062" s="62"/>
      <c r="F2062" s="58"/>
      <c r="G2062" s="57"/>
      <c r="H2062" s="57"/>
      <c r="I2062" s="57"/>
      <c r="J2062" s="57"/>
      <c r="K2062" s="57"/>
      <c r="L2062" s="57"/>
      <c r="M2062" s="57"/>
      <c r="N2062" s="57"/>
      <c r="O2062" s="57"/>
      <c r="P2062" s="57"/>
      <c r="Q2062" s="60"/>
    </row>
    <row r="2063" spans="1:31" ht="23.25" customHeight="1" x14ac:dyDescent="0.15">
      <c r="A2063" s="9" t="s">
        <v>793</v>
      </c>
      <c r="B2063" s="9" t="s">
        <v>1235</v>
      </c>
      <c r="C2063" s="148" t="s">
        <v>350</v>
      </c>
      <c r="D2063" s="56" t="s">
        <v>244</v>
      </c>
      <c r="E2063" s="62" t="s">
        <v>351</v>
      </c>
      <c r="F2063" s="58" t="s">
        <v>181</v>
      </c>
      <c r="G2063" s="57">
        <v>1</v>
      </c>
      <c r="H2063" s="57">
        <v>405</v>
      </c>
      <c r="I2063" s="57">
        <v>405</v>
      </c>
      <c r="J2063" s="57">
        <v>1</v>
      </c>
      <c r="K2063" s="57">
        <v>0</v>
      </c>
      <c r="L2063" s="57" t="s">
        <v>2193</v>
      </c>
      <c r="M2063" s="57">
        <v>0</v>
      </c>
      <c r="N2063" s="57" t="s">
        <v>2193</v>
      </c>
      <c r="O2063" s="57">
        <v>405</v>
      </c>
      <c r="P2063" s="57">
        <v>405</v>
      </c>
      <c r="Q2063" s="60"/>
    </row>
    <row r="2064" spans="1:31" ht="23.25" customHeight="1" x14ac:dyDescent="0.15">
      <c r="A2064" s="9" t="s">
        <v>801</v>
      </c>
      <c r="B2064" s="9" t="s">
        <v>1235</v>
      </c>
      <c r="C2064" s="148" t="s">
        <v>373</v>
      </c>
      <c r="D2064" s="56" t="s">
        <v>374</v>
      </c>
      <c r="E2064" s="62" t="s">
        <v>375</v>
      </c>
      <c r="F2064" s="58" t="s">
        <v>181</v>
      </c>
      <c r="G2064" s="57">
        <v>1</v>
      </c>
      <c r="H2064" s="57">
        <v>1220</v>
      </c>
      <c r="I2064" s="57">
        <v>1220</v>
      </c>
      <c r="J2064" s="57">
        <v>1</v>
      </c>
      <c r="K2064" s="57">
        <v>0</v>
      </c>
      <c r="L2064" s="57" t="s">
        <v>2193</v>
      </c>
      <c r="M2064" s="57">
        <v>0</v>
      </c>
      <c r="N2064" s="57" t="s">
        <v>2193</v>
      </c>
      <c r="O2064" s="57">
        <v>1220</v>
      </c>
      <c r="P2064" s="57">
        <v>1220</v>
      </c>
      <c r="Q2064" s="60"/>
    </row>
    <row r="2065" spans="1:31" ht="23.25" customHeight="1" x14ac:dyDescent="0.15">
      <c r="A2065" s="9" t="s">
        <v>798</v>
      </c>
      <c r="B2065" s="9" t="s">
        <v>1235</v>
      </c>
      <c r="C2065" s="148" t="s">
        <v>362</v>
      </c>
      <c r="D2065" s="56" t="s">
        <v>363</v>
      </c>
      <c r="E2065" s="62" t="s">
        <v>364</v>
      </c>
      <c r="F2065" s="58" t="s">
        <v>181</v>
      </c>
      <c r="G2065" s="57">
        <v>1</v>
      </c>
      <c r="H2065" s="57">
        <v>130</v>
      </c>
      <c r="I2065" s="57">
        <v>130</v>
      </c>
      <c r="J2065" s="57">
        <v>1</v>
      </c>
      <c r="K2065" s="57">
        <v>0</v>
      </c>
      <c r="L2065" s="57" t="s">
        <v>2193</v>
      </c>
      <c r="M2065" s="57">
        <v>0</v>
      </c>
      <c r="N2065" s="57" t="s">
        <v>2193</v>
      </c>
      <c r="O2065" s="57">
        <v>130</v>
      </c>
      <c r="P2065" s="57">
        <v>130</v>
      </c>
      <c r="Q2065" s="60"/>
    </row>
    <row r="2066" spans="1:31" ht="23.25" customHeight="1" x14ac:dyDescent="0.15">
      <c r="A2066" s="9" t="s">
        <v>861</v>
      </c>
      <c r="B2066" s="9" t="s">
        <v>1235</v>
      </c>
      <c r="C2066" s="148" t="s">
        <v>564</v>
      </c>
      <c r="D2066" s="56" t="s">
        <v>561</v>
      </c>
      <c r="E2066" s="62" t="s">
        <v>558</v>
      </c>
      <c r="F2066" s="58" t="s">
        <v>275</v>
      </c>
      <c r="G2066" s="57">
        <v>2</v>
      </c>
      <c r="H2066" s="57">
        <v>29</v>
      </c>
      <c r="I2066" s="57">
        <v>58</v>
      </c>
      <c r="J2066" s="57">
        <v>2</v>
      </c>
      <c r="K2066" s="57">
        <v>0</v>
      </c>
      <c r="L2066" s="57" t="s">
        <v>2193</v>
      </c>
      <c r="M2066" s="57">
        <v>0</v>
      </c>
      <c r="N2066" s="57" t="s">
        <v>2193</v>
      </c>
      <c r="O2066" s="57">
        <v>29</v>
      </c>
      <c r="P2066" s="57">
        <v>58</v>
      </c>
      <c r="Q2066" s="60"/>
    </row>
    <row r="2067" spans="1:31" ht="23.25" customHeight="1" x14ac:dyDescent="0.15">
      <c r="A2067" s="9" t="s">
        <v>862</v>
      </c>
      <c r="B2067" s="9" t="s">
        <v>1235</v>
      </c>
      <c r="C2067" s="148" t="s">
        <v>565</v>
      </c>
      <c r="D2067" s="56" t="s">
        <v>566</v>
      </c>
      <c r="E2067" s="62" t="s">
        <v>567</v>
      </c>
      <c r="F2067" s="58" t="s">
        <v>275</v>
      </c>
      <c r="G2067" s="57">
        <v>2</v>
      </c>
      <c r="H2067" s="57">
        <v>10</v>
      </c>
      <c r="I2067" s="57">
        <v>20</v>
      </c>
      <c r="J2067" s="57">
        <v>2</v>
      </c>
      <c r="K2067" s="57">
        <v>0</v>
      </c>
      <c r="L2067" s="57" t="s">
        <v>2193</v>
      </c>
      <c r="M2067" s="57">
        <v>0</v>
      </c>
      <c r="N2067" s="57" t="s">
        <v>2193</v>
      </c>
      <c r="O2067" s="57">
        <v>10</v>
      </c>
      <c r="P2067" s="57">
        <v>20</v>
      </c>
      <c r="Q2067" s="60"/>
    </row>
    <row r="2068" spans="1:31" ht="23.25" customHeight="1" x14ac:dyDescent="0.15">
      <c r="A2068" s="9" t="s">
        <v>919</v>
      </c>
      <c r="B2068" s="9" t="s">
        <v>1235</v>
      </c>
      <c r="C2068" s="148" t="s">
        <v>676</v>
      </c>
      <c r="D2068" s="56" t="s">
        <v>70</v>
      </c>
      <c r="E2068" s="62" t="s">
        <v>677</v>
      </c>
      <c r="F2068" s="58" t="s">
        <v>678</v>
      </c>
      <c r="G2068" s="57">
        <v>5.3999999999999999E-2</v>
      </c>
      <c r="H2068" s="57">
        <v>0</v>
      </c>
      <c r="I2068" s="57" t="s">
        <v>2193</v>
      </c>
      <c r="J2068" s="57">
        <v>5.3999999999999999E-2</v>
      </c>
      <c r="K2068" s="57">
        <v>268915</v>
      </c>
      <c r="L2068" s="57">
        <v>14521.4</v>
      </c>
      <c r="M2068" s="57">
        <v>0</v>
      </c>
      <c r="N2068" s="57" t="s">
        <v>2193</v>
      </c>
      <c r="O2068" s="57">
        <v>268915</v>
      </c>
      <c r="P2068" s="57">
        <v>14521.4</v>
      </c>
      <c r="Q2068" s="60"/>
      <c r="AE2068" s="2">
        <v>14521.4</v>
      </c>
    </row>
    <row r="2069" spans="1:31" ht="23.25" customHeight="1" x14ac:dyDescent="0.15">
      <c r="A2069" s="9" t="s">
        <v>1649</v>
      </c>
      <c r="B2069" s="9" t="s">
        <v>1235</v>
      </c>
      <c r="C2069" s="148" t="s">
        <v>1650</v>
      </c>
      <c r="D2069" s="56" t="s">
        <v>1651</v>
      </c>
      <c r="E2069" s="62" t="s">
        <v>1652</v>
      </c>
      <c r="F2069" s="58" t="s">
        <v>616</v>
      </c>
      <c r="G2069" s="57">
        <v>1</v>
      </c>
      <c r="H2069" s="57">
        <v>435.60000000000036</v>
      </c>
      <c r="I2069" s="57">
        <v>435.60000000000036</v>
      </c>
      <c r="J2069" s="57">
        <v>1</v>
      </c>
      <c r="K2069" s="57"/>
      <c r="L2069" s="57" t="s">
        <v>2193</v>
      </c>
      <c r="M2069" s="57"/>
      <c r="N2069" s="57" t="s">
        <v>2193</v>
      </c>
      <c r="O2069" s="57">
        <v>435.60000000000036</v>
      </c>
      <c r="P2069" s="57">
        <v>435.60000000000036</v>
      </c>
      <c r="Q2069" s="60"/>
    </row>
    <row r="2070" spans="1:31" ht="23.25" customHeight="1" x14ac:dyDescent="0.15">
      <c r="B2070" s="9" t="s">
        <v>1646</v>
      </c>
      <c r="C2070" s="148"/>
      <c r="D2070" s="56" t="s">
        <v>1647</v>
      </c>
      <c r="E2070" s="62"/>
      <c r="F2070" s="58"/>
      <c r="G2070" s="57"/>
      <c r="H2070" s="57"/>
      <c r="I2070" s="57">
        <v>2268</v>
      </c>
      <c r="J2070" s="57"/>
      <c r="K2070" s="57"/>
      <c r="L2070" s="57">
        <v>14521</v>
      </c>
      <c r="M2070" s="57"/>
      <c r="N2070" s="57">
        <v>0</v>
      </c>
      <c r="O2070" s="57" t="s">
        <v>2193</v>
      </c>
      <c r="P2070" s="57">
        <v>16789</v>
      </c>
      <c r="Q2070" s="60"/>
      <c r="AC2070" s="2">
        <v>435.6</v>
      </c>
      <c r="AD2070" s="2">
        <v>14521</v>
      </c>
      <c r="AE2070" s="2">
        <v>14521</v>
      </c>
    </row>
    <row r="2071" spans="1:31" ht="23.25" customHeight="1" x14ac:dyDescent="0.15">
      <c r="C2071" s="148"/>
      <c r="D2071" s="56"/>
      <c r="E2071" s="62"/>
      <c r="F2071" s="58"/>
      <c r="G2071" s="57"/>
      <c r="H2071" s="57"/>
      <c r="I2071" s="57"/>
      <c r="J2071" s="57"/>
      <c r="K2071" s="57"/>
      <c r="L2071" s="57"/>
      <c r="M2071" s="57"/>
      <c r="N2071" s="57"/>
      <c r="O2071" s="57"/>
      <c r="P2071" s="57"/>
      <c r="Q2071" s="60"/>
    </row>
    <row r="2072" spans="1:31" ht="23.25" customHeight="1" x14ac:dyDescent="0.15">
      <c r="A2072" s="9" t="s">
        <v>1233</v>
      </c>
      <c r="B2072" s="9" t="s">
        <v>2293</v>
      </c>
      <c r="C2072" s="148" t="s">
        <v>1234</v>
      </c>
      <c r="D2072" s="56" t="s">
        <v>2744</v>
      </c>
      <c r="E2072" s="62"/>
      <c r="F2072" s="58"/>
      <c r="G2072" s="57"/>
      <c r="H2072" s="57"/>
      <c r="I2072" s="57"/>
      <c r="J2072" s="57"/>
      <c r="K2072" s="57"/>
      <c r="L2072" s="57"/>
      <c r="M2072" s="57"/>
      <c r="N2072" s="57"/>
      <c r="O2072" s="57"/>
      <c r="P2072" s="57"/>
      <c r="Q2072" s="60"/>
    </row>
    <row r="2073" spans="1:31" ht="23.25" customHeight="1" x14ac:dyDescent="0.15">
      <c r="A2073" s="9" t="s">
        <v>794</v>
      </c>
      <c r="B2073" s="9" t="s">
        <v>1238</v>
      </c>
      <c r="C2073" s="148" t="s">
        <v>352</v>
      </c>
      <c r="D2073" s="56" t="s">
        <v>244</v>
      </c>
      <c r="E2073" s="62" t="s">
        <v>353</v>
      </c>
      <c r="F2073" s="58" t="s">
        <v>181</v>
      </c>
      <c r="G2073" s="57">
        <v>1</v>
      </c>
      <c r="H2073" s="57">
        <v>586</v>
      </c>
      <c r="I2073" s="57">
        <v>586</v>
      </c>
      <c r="J2073" s="57">
        <v>1</v>
      </c>
      <c r="K2073" s="57">
        <v>0</v>
      </c>
      <c r="L2073" s="57" t="s">
        <v>2193</v>
      </c>
      <c r="M2073" s="57">
        <v>0</v>
      </c>
      <c r="N2073" s="57" t="s">
        <v>2193</v>
      </c>
      <c r="O2073" s="57">
        <v>586</v>
      </c>
      <c r="P2073" s="57">
        <v>586</v>
      </c>
      <c r="Q2073" s="60"/>
    </row>
    <row r="2074" spans="1:31" ht="23.25" customHeight="1" x14ac:dyDescent="0.15">
      <c r="A2074" s="9" t="s">
        <v>801</v>
      </c>
      <c r="B2074" s="9" t="s">
        <v>1238</v>
      </c>
      <c r="C2074" s="148" t="s">
        <v>373</v>
      </c>
      <c r="D2074" s="56" t="s">
        <v>374</v>
      </c>
      <c r="E2074" s="62" t="s">
        <v>375</v>
      </c>
      <c r="F2074" s="58" t="s">
        <v>181</v>
      </c>
      <c r="G2074" s="57">
        <v>1</v>
      </c>
      <c r="H2074" s="57">
        <v>1220</v>
      </c>
      <c r="I2074" s="57">
        <v>1220</v>
      </c>
      <c r="J2074" s="57">
        <v>1</v>
      </c>
      <c r="K2074" s="57">
        <v>0</v>
      </c>
      <c r="L2074" s="57" t="s">
        <v>2193</v>
      </c>
      <c r="M2074" s="57">
        <v>0</v>
      </c>
      <c r="N2074" s="57" t="s">
        <v>2193</v>
      </c>
      <c r="O2074" s="57">
        <v>1220</v>
      </c>
      <c r="P2074" s="57">
        <v>1220</v>
      </c>
      <c r="Q2074" s="60"/>
    </row>
    <row r="2075" spans="1:31" ht="23.25" customHeight="1" x14ac:dyDescent="0.15">
      <c r="A2075" s="9" t="s">
        <v>798</v>
      </c>
      <c r="B2075" s="9" t="s">
        <v>1238</v>
      </c>
      <c r="C2075" s="148" t="s">
        <v>362</v>
      </c>
      <c r="D2075" s="56" t="s">
        <v>363</v>
      </c>
      <c r="E2075" s="62" t="s">
        <v>364</v>
      </c>
      <c r="F2075" s="58" t="s">
        <v>181</v>
      </c>
      <c r="G2075" s="57">
        <v>1</v>
      </c>
      <c r="H2075" s="57">
        <v>130</v>
      </c>
      <c r="I2075" s="57">
        <v>130</v>
      </c>
      <c r="J2075" s="57">
        <v>1</v>
      </c>
      <c r="K2075" s="57">
        <v>0</v>
      </c>
      <c r="L2075" s="57" t="s">
        <v>2193</v>
      </c>
      <c r="M2075" s="57">
        <v>0</v>
      </c>
      <c r="N2075" s="57" t="s">
        <v>2193</v>
      </c>
      <c r="O2075" s="57">
        <v>130</v>
      </c>
      <c r="P2075" s="57">
        <v>130</v>
      </c>
      <c r="Q2075" s="60"/>
    </row>
    <row r="2076" spans="1:31" ht="23.25" customHeight="1" x14ac:dyDescent="0.15">
      <c r="A2076" s="9" t="s">
        <v>861</v>
      </c>
      <c r="B2076" s="9" t="s">
        <v>1238</v>
      </c>
      <c r="C2076" s="148" t="s">
        <v>564</v>
      </c>
      <c r="D2076" s="56" t="s">
        <v>561</v>
      </c>
      <c r="E2076" s="62" t="s">
        <v>558</v>
      </c>
      <c r="F2076" s="58" t="s">
        <v>275</v>
      </c>
      <c r="G2076" s="57">
        <v>2</v>
      </c>
      <c r="H2076" s="57">
        <v>29</v>
      </c>
      <c r="I2076" s="57">
        <v>58</v>
      </c>
      <c r="J2076" s="57">
        <v>2</v>
      </c>
      <c r="K2076" s="57">
        <v>0</v>
      </c>
      <c r="L2076" s="57" t="s">
        <v>2193</v>
      </c>
      <c r="M2076" s="57">
        <v>0</v>
      </c>
      <c r="N2076" s="57" t="s">
        <v>2193</v>
      </c>
      <c r="O2076" s="57">
        <v>29</v>
      </c>
      <c r="P2076" s="57">
        <v>58</v>
      </c>
      <c r="Q2076" s="60"/>
    </row>
    <row r="2077" spans="1:31" ht="23.25" customHeight="1" x14ac:dyDescent="0.15">
      <c r="A2077" s="9" t="s">
        <v>862</v>
      </c>
      <c r="B2077" s="9" t="s">
        <v>1238</v>
      </c>
      <c r="C2077" s="148" t="s">
        <v>565</v>
      </c>
      <c r="D2077" s="56" t="s">
        <v>566</v>
      </c>
      <c r="E2077" s="62" t="s">
        <v>567</v>
      </c>
      <c r="F2077" s="58" t="s">
        <v>275</v>
      </c>
      <c r="G2077" s="57">
        <v>2</v>
      </c>
      <c r="H2077" s="57">
        <v>10</v>
      </c>
      <c r="I2077" s="57">
        <v>20</v>
      </c>
      <c r="J2077" s="57">
        <v>2</v>
      </c>
      <c r="K2077" s="57">
        <v>0</v>
      </c>
      <c r="L2077" s="57" t="s">
        <v>2193</v>
      </c>
      <c r="M2077" s="57">
        <v>0</v>
      </c>
      <c r="N2077" s="57" t="s">
        <v>2193</v>
      </c>
      <c r="O2077" s="57">
        <v>10</v>
      </c>
      <c r="P2077" s="57">
        <v>20</v>
      </c>
      <c r="Q2077" s="60"/>
    </row>
    <row r="2078" spans="1:31" ht="23.25" customHeight="1" x14ac:dyDescent="0.15">
      <c r="A2078" s="9" t="s">
        <v>919</v>
      </c>
      <c r="B2078" s="9" t="s">
        <v>1238</v>
      </c>
      <c r="C2078" s="148" t="s">
        <v>676</v>
      </c>
      <c r="D2078" s="56" t="s">
        <v>70</v>
      </c>
      <c r="E2078" s="62" t="s">
        <v>677</v>
      </c>
      <c r="F2078" s="58" t="s">
        <v>678</v>
      </c>
      <c r="G2078" s="57">
        <v>5.3999999999999999E-2</v>
      </c>
      <c r="H2078" s="57">
        <v>0</v>
      </c>
      <c r="I2078" s="57" t="s">
        <v>2193</v>
      </c>
      <c r="J2078" s="57">
        <v>5.3999999999999999E-2</v>
      </c>
      <c r="K2078" s="57">
        <v>268915</v>
      </c>
      <c r="L2078" s="57">
        <v>14521.4</v>
      </c>
      <c r="M2078" s="57">
        <v>0</v>
      </c>
      <c r="N2078" s="57" t="s">
        <v>2193</v>
      </c>
      <c r="O2078" s="57">
        <v>268915</v>
      </c>
      <c r="P2078" s="57">
        <v>14521.4</v>
      </c>
      <c r="Q2078" s="60"/>
      <c r="AE2078" s="2">
        <v>14521.4</v>
      </c>
    </row>
    <row r="2079" spans="1:31" ht="23.25" customHeight="1" x14ac:dyDescent="0.15">
      <c r="A2079" s="9" t="s">
        <v>1649</v>
      </c>
      <c r="B2079" s="9" t="s">
        <v>1238</v>
      </c>
      <c r="C2079" s="148" t="s">
        <v>1650</v>
      </c>
      <c r="D2079" s="56" t="s">
        <v>1651</v>
      </c>
      <c r="E2079" s="62" t="s">
        <v>1652</v>
      </c>
      <c r="F2079" s="58" t="s">
        <v>616</v>
      </c>
      <c r="G2079" s="57">
        <v>1</v>
      </c>
      <c r="H2079" s="57">
        <v>435.60000000000036</v>
      </c>
      <c r="I2079" s="57">
        <v>435.60000000000036</v>
      </c>
      <c r="J2079" s="57">
        <v>1</v>
      </c>
      <c r="K2079" s="57"/>
      <c r="L2079" s="57" t="s">
        <v>2193</v>
      </c>
      <c r="M2079" s="57"/>
      <c r="N2079" s="57" t="s">
        <v>2193</v>
      </c>
      <c r="O2079" s="57">
        <v>435.60000000000036</v>
      </c>
      <c r="P2079" s="57">
        <v>435.60000000000036</v>
      </c>
      <c r="Q2079" s="60"/>
    </row>
    <row r="2080" spans="1:31" ht="23.25" customHeight="1" x14ac:dyDescent="0.15">
      <c r="B2080" s="9" t="s">
        <v>1646</v>
      </c>
      <c r="C2080" s="148"/>
      <c r="D2080" s="56" t="s">
        <v>1647</v>
      </c>
      <c r="E2080" s="62"/>
      <c r="F2080" s="58"/>
      <c r="G2080" s="57"/>
      <c r="H2080" s="57"/>
      <c r="I2080" s="57">
        <v>2449</v>
      </c>
      <c r="J2080" s="57"/>
      <c r="K2080" s="57"/>
      <c r="L2080" s="57">
        <v>14521</v>
      </c>
      <c r="M2080" s="57"/>
      <c r="N2080" s="57">
        <v>0</v>
      </c>
      <c r="O2080" s="57" t="s">
        <v>2193</v>
      </c>
      <c r="P2080" s="57">
        <v>16970</v>
      </c>
      <c r="Q2080" s="60"/>
      <c r="AC2080" s="2">
        <v>435.6</v>
      </c>
      <c r="AD2080" s="2">
        <v>14521</v>
      </c>
      <c r="AE2080" s="2">
        <v>14521</v>
      </c>
    </row>
    <row r="2081" spans="1:31" ht="23.25" customHeight="1" x14ac:dyDescent="0.15">
      <c r="C2081" s="148"/>
      <c r="D2081" s="56"/>
      <c r="E2081" s="62"/>
      <c r="F2081" s="58"/>
      <c r="G2081" s="57"/>
      <c r="H2081" s="57"/>
      <c r="I2081" s="57"/>
      <c r="J2081" s="57"/>
      <c r="K2081" s="57"/>
      <c r="L2081" s="57"/>
      <c r="M2081" s="57"/>
      <c r="N2081" s="57"/>
      <c r="O2081" s="57"/>
      <c r="P2081" s="57"/>
      <c r="Q2081" s="60"/>
    </row>
    <row r="2082" spans="1:31" ht="23.25" customHeight="1" x14ac:dyDescent="0.15">
      <c r="A2082" s="9" t="s">
        <v>2583</v>
      </c>
      <c r="B2082" s="9" t="s">
        <v>2293</v>
      </c>
      <c r="C2082" s="148" t="s">
        <v>1237</v>
      </c>
      <c r="D2082" s="56" t="s">
        <v>2745</v>
      </c>
      <c r="E2082" s="62"/>
      <c r="F2082" s="58"/>
      <c r="G2082" s="57"/>
      <c r="H2082" s="57"/>
      <c r="I2082" s="57"/>
      <c r="J2082" s="57"/>
      <c r="K2082" s="57"/>
      <c r="L2082" s="57"/>
      <c r="M2082" s="57"/>
      <c r="N2082" s="57"/>
      <c r="O2082" s="57"/>
      <c r="P2082" s="57"/>
      <c r="Q2082" s="60"/>
    </row>
    <row r="2083" spans="1:31" ht="23.25" customHeight="1" x14ac:dyDescent="0.15">
      <c r="A2083" s="9" t="s">
        <v>2746</v>
      </c>
      <c r="B2083" s="9" t="s">
        <v>1241</v>
      </c>
      <c r="C2083" s="148" t="s">
        <v>2747</v>
      </c>
      <c r="D2083" s="56" t="s">
        <v>244</v>
      </c>
      <c r="E2083" s="62" t="s">
        <v>2748</v>
      </c>
      <c r="F2083" s="58" t="s">
        <v>181</v>
      </c>
      <c r="G2083" s="57">
        <v>1</v>
      </c>
      <c r="H2083" s="57">
        <v>636</v>
      </c>
      <c r="I2083" s="57">
        <v>636</v>
      </c>
      <c r="J2083" s="57">
        <v>1</v>
      </c>
      <c r="K2083" s="57">
        <v>0</v>
      </c>
      <c r="L2083" s="57" t="s">
        <v>2193</v>
      </c>
      <c r="M2083" s="57">
        <v>0</v>
      </c>
      <c r="N2083" s="57" t="s">
        <v>2193</v>
      </c>
      <c r="O2083" s="57">
        <v>636</v>
      </c>
      <c r="P2083" s="57">
        <v>636</v>
      </c>
      <c r="Q2083" s="60"/>
    </row>
    <row r="2084" spans="1:31" ht="23.25" customHeight="1" x14ac:dyDescent="0.15">
      <c r="A2084" s="9" t="s">
        <v>801</v>
      </c>
      <c r="B2084" s="9" t="s">
        <v>1241</v>
      </c>
      <c r="C2084" s="148" t="s">
        <v>373</v>
      </c>
      <c r="D2084" s="56" t="s">
        <v>374</v>
      </c>
      <c r="E2084" s="62" t="s">
        <v>375</v>
      </c>
      <c r="F2084" s="58" t="s">
        <v>181</v>
      </c>
      <c r="G2084" s="57">
        <v>1</v>
      </c>
      <c r="H2084" s="57">
        <v>1220</v>
      </c>
      <c r="I2084" s="57">
        <v>1220</v>
      </c>
      <c r="J2084" s="57">
        <v>1</v>
      </c>
      <c r="K2084" s="57">
        <v>0</v>
      </c>
      <c r="L2084" s="57" t="s">
        <v>2193</v>
      </c>
      <c r="M2084" s="57">
        <v>0</v>
      </c>
      <c r="N2084" s="57" t="s">
        <v>2193</v>
      </c>
      <c r="O2084" s="57">
        <v>1220</v>
      </c>
      <c r="P2084" s="57">
        <v>1220</v>
      </c>
      <c r="Q2084" s="60"/>
    </row>
    <row r="2085" spans="1:31" ht="23.25" customHeight="1" x14ac:dyDescent="0.15">
      <c r="A2085" s="9" t="s">
        <v>798</v>
      </c>
      <c r="B2085" s="9" t="s">
        <v>1241</v>
      </c>
      <c r="C2085" s="148" t="s">
        <v>362</v>
      </c>
      <c r="D2085" s="56" t="s">
        <v>363</v>
      </c>
      <c r="E2085" s="62" t="s">
        <v>364</v>
      </c>
      <c r="F2085" s="58" t="s">
        <v>181</v>
      </c>
      <c r="G2085" s="57">
        <v>1</v>
      </c>
      <c r="H2085" s="57">
        <v>130</v>
      </c>
      <c r="I2085" s="57">
        <v>130</v>
      </c>
      <c r="J2085" s="57">
        <v>1</v>
      </c>
      <c r="K2085" s="57">
        <v>0</v>
      </c>
      <c r="L2085" s="57" t="s">
        <v>2193</v>
      </c>
      <c r="M2085" s="57">
        <v>0</v>
      </c>
      <c r="N2085" s="57" t="s">
        <v>2193</v>
      </c>
      <c r="O2085" s="57">
        <v>130</v>
      </c>
      <c r="P2085" s="57">
        <v>130</v>
      </c>
      <c r="Q2085" s="60"/>
    </row>
    <row r="2086" spans="1:31" ht="23.25" customHeight="1" x14ac:dyDescent="0.15">
      <c r="A2086" s="9" t="s">
        <v>861</v>
      </c>
      <c r="B2086" s="9" t="s">
        <v>1241</v>
      </c>
      <c r="C2086" s="148" t="s">
        <v>564</v>
      </c>
      <c r="D2086" s="56" t="s">
        <v>561</v>
      </c>
      <c r="E2086" s="62" t="s">
        <v>558</v>
      </c>
      <c r="F2086" s="58" t="s">
        <v>275</v>
      </c>
      <c r="G2086" s="57">
        <v>2</v>
      </c>
      <c r="H2086" s="57">
        <v>29</v>
      </c>
      <c r="I2086" s="57">
        <v>58</v>
      </c>
      <c r="J2086" s="57">
        <v>2</v>
      </c>
      <c r="K2086" s="57">
        <v>0</v>
      </c>
      <c r="L2086" s="57" t="s">
        <v>2193</v>
      </c>
      <c r="M2086" s="57">
        <v>0</v>
      </c>
      <c r="N2086" s="57" t="s">
        <v>2193</v>
      </c>
      <c r="O2086" s="57">
        <v>29</v>
      </c>
      <c r="P2086" s="57">
        <v>58</v>
      </c>
      <c r="Q2086" s="60"/>
    </row>
    <row r="2087" spans="1:31" ht="23.25" customHeight="1" x14ac:dyDescent="0.15">
      <c r="A2087" s="9" t="s">
        <v>862</v>
      </c>
      <c r="B2087" s="9" t="s">
        <v>1241</v>
      </c>
      <c r="C2087" s="148" t="s">
        <v>565</v>
      </c>
      <c r="D2087" s="56" t="s">
        <v>566</v>
      </c>
      <c r="E2087" s="62" t="s">
        <v>567</v>
      </c>
      <c r="F2087" s="58" t="s">
        <v>275</v>
      </c>
      <c r="G2087" s="57">
        <v>2</v>
      </c>
      <c r="H2087" s="57">
        <v>10</v>
      </c>
      <c r="I2087" s="57">
        <v>20</v>
      </c>
      <c r="J2087" s="57">
        <v>2</v>
      </c>
      <c r="K2087" s="57">
        <v>0</v>
      </c>
      <c r="L2087" s="57" t="s">
        <v>2193</v>
      </c>
      <c r="M2087" s="57">
        <v>0</v>
      </c>
      <c r="N2087" s="57" t="s">
        <v>2193</v>
      </c>
      <c r="O2087" s="57">
        <v>10</v>
      </c>
      <c r="P2087" s="57">
        <v>20</v>
      </c>
      <c r="Q2087" s="60"/>
    </row>
    <row r="2088" spans="1:31" ht="23.25" customHeight="1" x14ac:dyDescent="0.15">
      <c r="A2088" s="9" t="s">
        <v>919</v>
      </c>
      <c r="B2088" s="9" t="s">
        <v>1241</v>
      </c>
      <c r="C2088" s="148" t="s">
        <v>676</v>
      </c>
      <c r="D2088" s="56" t="s">
        <v>70</v>
      </c>
      <c r="E2088" s="62" t="s">
        <v>677</v>
      </c>
      <c r="F2088" s="58" t="s">
        <v>678</v>
      </c>
      <c r="G2088" s="57">
        <v>5.3999999999999999E-2</v>
      </c>
      <c r="H2088" s="57">
        <v>0</v>
      </c>
      <c r="I2088" s="57" t="s">
        <v>2193</v>
      </c>
      <c r="J2088" s="57">
        <v>5.3999999999999999E-2</v>
      </c>
      <c r="K2088" s="57">
        <v>268915</v>
      </c>
      <c r="L2088" s="57">
        <v>14521.4</v>
      </c>
      <c r="M2088" s="57">
        <v>0</v>
      </c>
      <c r="N2088" s="57" t="s">
        <v>2193</v>
      </c>
      <c r="O2088" s="57">
        <v>268915</v>
      </c>
      <c r="P2088" s="57">
        <v>14521.4</v>
      </c>
      <c r="Q2088" s="60"/>
      <c r="AE2088" s="2">
        <v>14521.4</v>
      </c>
    </row>
    <row r="2089" spans="1:31" ht="23.25" customHeight="1" x14ac:dyDescent="0.15">
      <c r="A2089" s="9" t="s">
        <v>1649</v>
      </c>
      <c r="B2089" s="9" t="s">
        <v>1241</v>
      </c>
      <c r="C2089" s="148" t="s">
        <v>1650</v>
      </c>
      <c r="D2089" s="56" t="s">
        <v>1651</v>
      </c>
      <c r="E2089" s="62" t="s">
        <v>1652</v>
      </c>
      <c r="F2089" s="58" t="s">
        <v>616</v>
      </c>
      <c r="G2089" s="57">
        <v>1</v>
      </c>
      <c r="H2089" s="57">
        <v>435.60000000000036</v>
      </c>
      <c r="I2089" s="57">
        <v>435.60000000000036</v>
      </c>
      <c r="J2089" s="57">
        <v>1</v>
      </c>
      <c r="K2089" s="57"/>
      <c r="L2089" s="57" t="s">
        <v>2193</v>
      </c>
      <c r="M2089" s="57"/>
      <c r="N2089" s="57" t="s">
        <v>2193</v>
      </c>
      <c r="O2089" s="57">
        <v>435.60000000000036</v>
      </c>
      <c r="P2089" s="57">
        <v>435.60000000000036</v>
      </c>
      <c r="Q2089" s="60"/>
    </row>
    <row r="2090" spans="1:31" ht="23.25" customHeight="1" x14ac:dyDescent="0.15">
      <c r="B2090" s="9" t="s">
        <v>1646</v>
      </c>
      <c r="C2090" s="148"/>
      <c r="D2090" s="56" t="s">
        <v>1647</v>
      </c>
      <c r="E2090" s="62"/>
      <c r="F2090" s="58"/>
      <c r="G2090" s="57"/>
      <c r="H2090" s="57"/>
      <c r="I2090" s="57">
        <v>2499</v>
      </c>
      <c r="J2090" s="57"/>
      <c r="K2090" s="57"/>
      <c r="L2090" s="57">
        <v>14521</v>
      </c>
      <c r="M2090" s="57"/>
      <c r="N2090" s="57">
        <v>0</v>
      </c>
      <c r="O2090" s="57" t="s">
        <v>2193</v>
      </c>
      <c r="P2090" s="57">
        <v>17020</v>
      </c>
      <c r="Q2090" s="60"/>
      <c r="AC2090" s="2">
        <v>435.6</v>
      </c>
      <c r="AD2090" s="2">
        <v>14521</v>
      </c>
      <c r="AE2090" s="2">
        <v>14521</v>
      </c>
    </row>
    <row r="2091" spans="1:31" ht="23.25" customHeight="1" x14ac:dyDescent="0.15">
      <c r="C2091" s="148"/>
      <c r="D2091" s="56"/>
      <c r="E2091" s="62"/>
      <c r="F2091" s="58"/>
      <c r="G2091" s="57"/>
      <c r="H2091" s="57"/>
      <c r="I2091" s="57"/>
      <c r="J2091" s="57"/>
      <c r="K2091" s="57"/>
      <c r="L2091" s="57"/>
      <c r="M2091" s="57"/>
      <c r="N2091" s="57"/>
      <c r="O2091" s="57"/>
      <c r="P2091" s="57"/>
      <c r="Q2091" s="60"/>
    </row>
    <row r="2092" spans="1:31" ht="23.25" customHeight="1" x14ac:dyDescent="0.15">
      <c r="A2092" s="9" t="s">
        <v>2624</v>
      </c>
      <c r="B2092" s="9" t="s">
        <v>2293</v>
      </c>
      <c r="C2092" s="148" t="s">
        <v>2625</v>
      </c>
      <c r="D2092" s="56" t="s">
        <v>2749</v>
      </c>
      <c r="E2092" s="62"/>
      <c r="F2092" s="58"/>
      <c r="G2092" s="57"/>
      <c r="H2092" s="57"/>
      <c r="I2092" s="57"/>
      <c r="J2092" s="57"/>
      <c r="K2092" s="57"/>
      <c r="L2092" s="57"/>
      <c r="M2092" s="57"/>
      <c r="N2092" s="57"/>
      <c r="O2092" s="57"/>
      <c r="P2092" s="57"/>
      <c r="Q2092" s="60"/>
    </row>
    <row r="2093" spans="1:31" ht="23.25" customHeight="1" x14ac:dyDescent="0.15">
      <c r="A2093" s="9" t="s">
        <v>2750</v>
      </c>
      <c r="B2093" s="9" t="s">
        <v>1246</v>
      </c>
      <c r="C2093" s="148" t="s">
        <v>2751</v>
      </c>
      <c r="D2093" s="56" t="s">
        <v>2752</v>
      </c>
      <c r="E2093" s="62" t="s">
        <v>2753</v>
      </c>
      <c r="F2093" s="58" t="s">
        <v>492</v>
      </c>
      <c r="G2093" s="57">
        <v>1</v>
      </c>
      <c r="H2093" s="57">
        <v>36000</v>
      </c>
      <c r="I2093" s="57">
        <v>36000</v>
      </c>
      <c r="J2093" s="57">
        <v>1</v>
      </c>
      <c r="K2093" s="57">
        <v>0</v>
      </c>
      <c r="L2093" s="57" t="s">
        <v>2193</v>
      </c>
      <c r="M2093" s="57">
        <v>0</v>
      </c>
      <c r="N2093" s="57" t="s">
        <v>2193</v>
      </c>
      <c r="O2093" s="57">
        <v>36000</v>
      </c>
      <c r="P2093" s="57">
        <v>36000</v>
      </c>
      <c r="Q2093" s="60"/>
      <c r="R2093" s="2" t="s">
        <v>2754</v>
      </c>
    </row>
    <row r="2094" spans="1:31" ht="23.25" customHeight="1" x14ac:dyDescent="0.15">
      <c r="A2094" s="9" t="s">
        <v>2755</v>
      </c>
      <c r="B2094" s="9" t="s">
        <v>1246</v>
      </c>
      <c r="C2094" s="148" t="s">
        <v>2756</v>
      </c>
      <c r="D2094" s="56" t="s">
        <v>2757</v>
      </c>
      <c r="E2094" s="62" t="s">
        <v>2758</v>
      </c>
      <c r="F2094" s="58" t="s">
        <v>2759</v>
      </c>
      <c r="G2094" s="57">
        <v>1</v>
      </c>
      <c r="H2094" s="57">
        <v>2500</v>
      </c>
      <c r="I2094" s="57">
        <v>2500</v>
      </c>
      <c r="J2094" s="57">
        <v>1</v>
      </c>
      <c r="K2094" s="57">
        <v>0</v>
      </c>
      <c r="L2094" s="57" t="s">
        <v>2193</v>
      </c>
      <c r="M2094" s="57">
        <v>0</v>
      </c>
      <c r="N2094" s="57" t="s">
        <v>2193</v>
      </c>
      <c r="O2094" s="57">
        <v>2500</v>
      </c>
      <c r="P2094" s="57">
        <v>2500</v>
      </c>
      <c r="Q2094" s="60"/>
    </row>
    <row r="2095" spans="1:31" ht="23.25" customHeight="1" x14ac:dyDescent="0.15">
      <c r="A2095" s="9" t="s">
        <v>2760</v>
      </c>
      <c r="B2095" s="9" t="s">
        <v>1246</v>
      </c>
      <c r="C2095" s="148" t="s">
        <v>2761</v>
      </c>
      <c r="D2095" s="56" t="s">
        <v>2762</v>
      </c>
      <c r="E2095" s="62" t="s">
        <v>2763</v>
      </c>
      <c r="F2095" s="58" t="s">
        <v>181</v>
      </c>
      <c r="G2095" s="57">
        <v>1</v>
      </c>
      <c r="H2095" s="57">
        <v>2000</v>
      </c>
      <c r="I2095" s="57">
        <v>2000</v>
      </c>
      <c r="J2095" s="57">
        <v>1</v>
      </c>
      <c r="K2095" s="57">
        <v>0</v>
      </c>
      <c r="L2095" s="57" t="s">
        <v>2193</v>
      </c>
      <c r="M2095" s="57">
        <v>0</v>
      </c>
      <c r="N2095" s="57" t="s">
        <v>2193</v>
      </c>
      <c r="O2095" s="57">
        <v>2000</v>
      </c>
      <c r="P2095" s="57">
        <v>2000</v>
      </c>
      <c r="Q2095" s="60"/>
    </row>
    <row r="2096" spans="1:31" ht="23.25" customHeight="1" x14ac:dyDescent="0.15">
      <c r="A2096" s="9" t="s">
        <v>2764</v>
      </c>
      <c r="B2096" s="9" t="s">
        <v>1246</v>
      </c>
      <c r="C2096" s="148" t="s">
        <v>2765</v>
      </c>
      <c r="D2096" s="56" t="s">
        <v>2766</v>
      </c>
      <c r="E2096" s="62" t="s">
        <v>2767</v>
      </c>
      <c r="F2096" s="58" t="s">
        <v>2759</v>
      </c>
      <c r="G2096" s="57">
        <v>1</v>
      </c>
      <c r="H2096" s="57">
        <v>21100</v>
      </c>
      <c r="I2096" s="57">
        <v>21100</v>
      </c>
      <c r="J2096" s="57">
        <v>1</v>
      </c>
      <c r="K2096" s="57">
        <v>0</v>
      </c>
      <c r="L2096" s="57" t="s">
        <v>2193</v>
      </c>
      <c r="M2096" s="57">
        <v>0</v>
      </c>
      <c r="N2096" s="57" t="s">
        <v>2193</v>
      </c>
      <c r="O2096" s="57">
        <v>21100</v>
      </c>
      <c r="P2096" s="57">
        <v>21100</v>
      </c>
      <c r="Q2096" s="60"/>
    </row>
    <row r="2097" spans="1:31" ht="23.25" customHeight="1" x14ac:dyDescent="0.15">
      <c r="A2097" s="9" t="s">
        <v>2768</v>
      </c>
      <c r="B2097" s="9" t="s">
        <v>1246</v>
      </c>
      <c r="C2097" s="148" t="s">
        <v>2769</v>
      </c>
      <c r="D2097" s="56" t="s">
        <v>2762</v>
      </c>
      <c r="E2097" s="62" t="s">
        <v>2770</v>
      </c>
      <c r="F2097" s="58" t="s">
        <v>181</v>
      </c>
      <c r="G2097" s="57">
        <v>1</v>
      </c>
      <c r="H2097" s="57">
        <v>5000</v>
      </c>
      <c r="I2097" s="57">
        <v>5000</v>
      </c>
      <c r="J2097" s="57">
        <v>1</v>
      </c>
      <c r="K2097" s="57">
        <v>0</v>
      </c>
      <c r="L2097" s="57" t="s">
        <v>2193</v>
      </c>
      <c r="M2097" s="57">
        <v>0</v>
      </c>
      <c r="N2097" s="57" t="s">
        <v>2193</v>
      </c>
      <c r="O2097" s="57">
        <v>5000</v>
      </c>
      <c r="P2097" s="57">
        <v>5000</v>
      </c>
      <c r="Q2097" s="60"/>
    </row>
    <row r="2098" spans="1:31" ht="23.25" customHeight="1" x14ac:dyDescent="0.15">
      <c r="A2098" s="9" t="s">
        <v>919</v>
      </c>
      <c r="B2098" s="9" t="s">
        <v>1246</v>
      </c>
      <c r="C2098" s="148" t="s">
        <v>676</v>
      </c>
      <c r="D2098" s="56" t="s">
        <v>70</v>
      </c>
      <c r="E2098" s="62" t="s">
        <v>677</v>
      </c>
      <c r="F2098" s="58" t="s">
        <v>678</v>
      </c>
      <c r="G2098" s="57">
        <v>0.79300000000000004</v>
      </c>
      <c r="H2098" s="57">
        <v>0</v>
      </c>
      <c r="I2098" s="57" t="s">
        <v>2193</v>
      </c>
      <c r="J2098" s="57">
        <v>0.79300000000000004</v>
      </c>
      <c r="K2098" s="57">
        <v>268915</v>
      </c>
      <c r="L2098" s="57">
        <v>213249.5</v>
      </c>
      <c r="M2098" s="57">
        <v>0</v>
      </c>
      <c r="N2098" s="57" t="s">
        <v>2193</v>
      </c>
      <c r="O2098" s="57">
        <v>268915</v>
      </c>
      <c r="P2098" s="57">
        <v>213249.5</v>
      </c>
      <c r="Q2098" s="60"/>
      <c r="AE2098" s="2">
        <v>213249.5</v>
      </c>
    </row>
    <row r="2099" spans="1:31" ht="23.25" customHeight="1" x14ac:dyDescent="0.15">
      <c r="A2099" s="9" t="s">
        <v>1649</v>
      </c>
      <c r="B2099" s="9" t="s">
        <v>1246</v>
      </c>
      <c r="C2099" s="148" t="s">
        <v>1650</v>
      </c>
      <c r="D2099" s="56" t="s">
        <v>1651</v>
      </c>
      <c r="E2099" s="62" t="s">
        <v>1652</v>
      </c>
      <c r="F2099" s="58" t="s">
        <v>616</v>
      </c>
      <c r="G2099" s="57">
        <v>1</v>
      </c>
      <c r="H2099" s="57">
        <v>6397.3999999999942</v>
      </c>
      <c r="I2099" s="57">
        <v>6397.3999999999942</v>
      </c>
      <c r="J2099" s="57">
        <v>1</v>
      </c>
      <c r="K2099" s="57"/>
      <c r="L2099" s="57" t="s">
        <v>2193</v>
      </c>
      <c r="M2099" s="57"/>
      <c r="N2099" s="57" t="s">
        <v>2193</v>
      </c>
      <c r="O2099" s="57">
        <v>6397.3999999999942</v>
      </c>
      <c r="P2099" s="57">
        <v>6397.3999999999942</v>
      </c>
      <c r="Q2099" s="60"/>
    </row>
    <row r="2100" spans="1:31" ht="23.25" customHeight="1" x14ac:dyDescent="0.15">
      <c r="B2100" s="9" t="s">
        <v>1646</v>
      </c>
      <c r="C2100" s="148"/>
      <c r="D2100" s="56" t="s">
        <v>1647</v>
      </c>
      <c r="E2100" s="62"/>
      <c r="F2100" s="58"/>
      <c r="G2100" s="57"/>
      <c r="H2100" s="57"/>
      <c r="I2100" s="57">
        <v>72997</v>
      </c>
      <c r="J2100" s="57"/>
      <c r="K2100" s="57"/>
      <c r="L2100" s="57">
        <v>213249</v>
      </c>
      <c r="M2100" s="57"/>
      <c r="N2100" s="57">
        <v>0</v>
      </c>
      <c r="O2100" s="57" t="s">
        <v>2193</v>
      </c>
      <c r="P2100" s="57">
        <v>286246</v>
      </c>
      <c r="Q2100" s="60"/>
      <c r="AC2100" s="2">
        <v>6397.4</v>
      </c>
      <c r="AD2100" s="2">
        <v>213249</v>
      </c>
      <c r="AE2100" s="2">
        <v>213249</v>
      </c>
    </row>
    <row r="2101" spans="1:31" ht="23.25" customHeight="1" x14ac:dyDescent="0.15">
      <c r="C2101" s="148"/>
      <c r="D2101" s="56"/>
      <c r="E2101" s="62"/>
      <c r="F2101" s="58"/>
      <c r="G2101" s="57"/>
      <c r="H2101" s="57"/>
      <c r="I2101" s="57"/>
      <c r="J2101" s="57"/>
      <c r="K2101" s="57"/>
      <c r="L2101" s="57"/>
      <c r="M2101" s="57"/>
      <c r="N2101" s="57"/>
      <c r="O2101" s="57"/>
      <c r="P2101" s="57"/>
      <c r="Q2101" s="60"/>
    </row>
    <row r="2102" spans="1:31" ht="23.25" customHeight="1" x14ac:dyDescent="0.15">
      <c r="A2102" s="9" t="s">
        <v>2260</v>
      </c>
      <c r="B2102" s="9" t="s">
        <v>2293</v>
      </c>
      <c r="C2102" s="148" t="s">
        <v>2261</v>
      </c>
      <c r="D2102" s="56" t="s">
        <v>2771</v>
      </c>
      <c r="E2102" s="62"/>
      <c r="F2102" s="58"/>
      <c r="G2102" s="57"/>
      <c r="H2102" s="57"/>
      <c r="I2102" s="57"/>
      <c r="J2102" s="57"/>
      <c r="K2102" s="57"/>
      <c r="L2102" s="57"/>
      <c r="M2102" s="57"/>
      <c r="N2102" s="57"/>
      <c r="O2102" s="57"/>
      <c r="P2102" s="57"/>
      <c r="Q2102" s="60"/>
    </row>
    <row r="2103" spans="1:31" ht="23.25" customHeight="1" x14ac:dyDescent="0.15">
      <c r="A2103" s="9" t="s">
        <v>2301</v>
      </c>
      <c r="B2103" s="9" t="s">
        <v>1249</v>
      </c>
      <c r="C2103" s="148" t="s">
        <v>498</v>
      </c>
      <c r="D2103" s="56" t="s">
        <v>205</v>
      </c>
      <c r="E2103" s="62" t="s">
        <v>2302</v>
      </c>
      <c r="F2103" s="58" t="s">
        <v>181</v>
      </c>
      <c r="G2103" s="57">
        <v>1</v>
      </c>
      <c r="H2103" s="57">
        <v>10560</v>
      </c>
      <c r="I2103" s="57">
        <v>10560</v>
      </c>
      <c r="J2103" s="57">
        <v>1</v>
      </c>
      <c r="K2103" s="57">
        <v>0</v>
      </c>
      <c r="L2103" s="57" t="s">
        <v>2193</v>
      </c>
      <c r="M2103" s="57">
        <v>0</v>
      </c>
      <c r="N2103" s="57" t="s">
        <v>2193</v>
      </c>
      <c r="O2103" s="57">
        <v>10560</v>
      </c>
      <c r="P2103" s="57">
        <v>10560</v>
      </c>
      <c r="Q2103" s="60"/>
    </row>
    <row r="2104" spans="1:31" ht="23.25" customHeight="1" x14ac:dyDescent="0.15">
      <c r="A2104" s="9" t="s">
        <v>2303</v>
      </c>
      <c r="B2104" s="9" t="s">
        <v>1249</v>
      </c>
      <c r="C2104" s="148" t="s">
        <v>498</v>
      </c>
      <c r="D2104" s="56" t="s">
        <v>208</v>
      </c>
      <c r="E2104" s="62" t="s">
        <v>2304</v>
      </c>
      <c r="F2104" s="58" t="s">
        <v>181</v>
      </c>
      <c r="G2104" s="57">
        <v>1</v>
      </c>
      <c r="H2104" s="57">
        <v>2700</v>
      </c>
      <c r="I2104" s="57">
        <v>2700</v>
      </c>
      <c r="J2104" s="57">
        <v>1</v>
      </c>
      <c r="K2104" s="57">
        <v>0</v>
      </c>
      <c r="L2104" s="57" t="s">
        <v>2193</v>
      </c>
      <c r="M2104" s="57">
        <v>0</v>
      </c>
      <c r="N2104" s="57" t="s">
        <v>2193</v>
      </c>
      <c r="O2104" s="57">
        <v>2700</v>
      </c>
      <c r="P2104" s="57">
        <v>2700</v>
      </c>
      <c r="Q2104" s="60"/>
    </row>
    <row r="2105" spans="1:31" ht="23.25" customHeight="1" x14ac:dyDescent="0.15">
      <c r="A2105" s="9" t="s">
        <v>2305</v>
      </c>
      <c r="B2105" s="9" t="s">
        <v>1249</v>
      </c>
      <c r="C2105" s="148" t="s">
        <v>2306</v>
      </c>
      <c r="D2105" s="56" t="s">
        <v>200</v>
      </c>
      <c r="E2105" s="62" t="s">
        <v>2307</v>
      </c>
      <c r="F2105" s="58" t="s">
        <v>181</v>
      </c>
      <c r="G2105" s="57">
        <v>1</v>
      </c>
      <c r="H2105" s="57">
        <v>21720</v>
      </c>
      <c r="I2105" s="57">
        <v>21720</v>
      </c>
      <c r="J2105" s="57">
        <v>1</v>
      </c>
      <c r="K2105" s="57">
        <v>0</v>
      </c>
      <c r="L2105" s="57" t="s">
        <v>2193</v>
      </c>
      <c r="M2105" s="57">
        <v>0</v>
      </c>
      <c r="N2105" s="57" t="s">
        <v>2193</v>
      </c>
      <c r="O2105" s="57">
        <v>21720</v>
      </c>
      <c r="P2105" s="57">
        <v>21720</v>
      </c>
      <c r="Q2105" s="60"/>
    </row>
    <row r="2106" spans="1:31" ht="23.25" customHeight="1" x14ac:dyDescent="0.15">
      <c r="A2106" s="9" t="s">
        <v>731</v>
      </c>
      <c r="B2106" s="9" t="s">
        <v>1249</v>
      </c>
      <c r="C2106" s="148" t="s">
        <v>202</v>
      </c>
      <c r="D2106" s="56" t="s">
        <v>203</v>
      </c>
      <c r="E2106" s="62"/>
      <c r="F2106" s="58" t="s">
        <v>181</v>
      </c>
      <c r="G2106" s="57">
        <v>1</v>
      </c>
      <c r="H2106" s="57">
        <v>2472</v>
      </c>
      <c r="I2106" s="57">
        <v>2472</v>
      </c>
      <c r="J2106" s="57">
        <v>1</v>
      </c>
      <c r="K2106" s="57">
        <v>0</v>
      </c>
      <c r="L2106" s="57" t="s">
        <v>2193</v>
      </c>
      <c r="M2106" s="57">
        <v>0</v>
      </c>
      <c r="N2106" s="57" t="s">
        <v>2193</v>
      </c>
      <c r="O2106" s="57">
        <v>2472</v>
      </c>
      <c r="P2106" s="57">
        <v>2472</v>
      </c>
      <c r="Q2106" s="60"/>
    </row>
    <row r="2107" spans="1:31" ht="23.25" customHeight="1" x14ac:dyDescent="0.15">
      <c r="A2107" s="9" t="s">
        <v>920</v>
      </c>
      <c r="B2107" s="9" t="s">
        <v>1249</v>
      </c>
      <c r="C2107" s="148" t="s">
        <v>679</v>
      </c>
      <c r="D2107" s="56" t="s">
        <v>70</v>
      </c>
      <c r="E2107" s="62" t="s">
        <v>680</v>
      </c>
      <c r="F2107" s="58" t="s">
        <v>678</v>
      </c>
      <c r="G2107" s="57">
        <v>0.13200000000000001</v>
      </c>
      <c r="H2107" s="57">
        <v>0</v>
      </c>
      <c r="I2107" s="57" t="s">
        <v>2193</v>
      </c>
      <c r="J2107" s="57">
        <v>0.13200000000000001</v>
      </c>
      <c r="K2107" s="57">
        <v>300337</v>
      </c>
      <c r="L2107" s="57">
        <v>39644.400000000001</v>
      </c>
      <c r="M2107" s="57">
        <v>0</v>
      </c>
      <c r="N2107" s="57" t="s">
        <v>2193</v>
      </c>
      <c r="O2107" s="57">
        <v>300337</v>
      </c>
      <c r="P2107" s="57">
        <v>39644.400000000001</v>
      </c>
      <c r="Q2107" s="60"/>
      <c r="AE2107" s="2">
        <v>39644.400000000001</v>
      </c>
    </row>
    <row r="2108" spans="1:31" ht="23.25" customHeight="1" x14ac:dyDescent="0.15">
      <c r="A2108" s="9" t="s">
        <v>925</v>
      </c>
      <c r="B2108" s="9" t="s">
        <v>1249</v>
      </c>
      <c r="C2108" s="148" t="s">
        <v>689</v>
      </c>
      <c r="D2108" s="56" t="s">
        <v>70</v>
      </c>
      <c r="E2108" s="62" t="s">
        <v>690</v>
      </c>
      <c r="F2108" s="58" t="s">
        <v>678</v>
      </c>
      <c r="G2108" s="57">
        <v>0.13200000000000001</v>
      </c>
      <c r="H2108" s="57">
        <v>0</v>
      </c>
      <c r="I2108" s="57" t="s">
        <v>2193</v>
      </c>
      <c r="J2108" s="57">
        <v>0.13200000000000001</v>
      </c>
      <c r="K2108" s="57">
        <v>169804</v>
      </c>
      <c r="L2108" s="57">
        <v>22414.1</v>
      </c>
      <c r="M2108" s="57">
        <v>0</v>
      </c>
      <c r="N2108" s="57" t="s">
        <v>2193</v>
      </c>
      <c r="O2108" s="57">
        <v>169804</v>
      </c>
      <c r="P2108" s="57">
        <v>22414.1</v>
      </c>
      <c r="Q2108" s="60"/>
      <c r="AE2108" s="2">
        <v>22414.1</v>
      </c>
    </row>
    <row r="2109" spans="1:31" ht="23.25" customHeight="1" x14ac:dyDescent="0.15">
      <c r="A2109" s="9" t="s">
        <v>1649</v>
      </c>
      <c r="B2109" s="9" t="s">
        <v>1249</v>
      </c>
      <c r="C2109" s="148" t="s">
        <v>1650</v>
      </c>
      <c r="D2109" s="56" t="s">
        <v>1651</v>
      </c>
      <c r="E2109" s="62" t="s">
        <v>1652</v>
      </c>
      <c r="F2109" s="58" t="s">
        <v>616</v>
      </c>
      <c r="G2109" s="57">
        <v>1</v>
      </c>
      <c r="H2109" s="57">
        <v>1861.6999999999971</v>
      </c>
      <c r="I2109" s="57">
        <v>1861.6999999999971</v>
      </c>
      <c r="J2109" s="57">
        <v>1</v>
      </c>
      <c r="K2109" s="57"/>
      <c r="L2109" s="57" t="s">
        <v>2193</v>
      </c>
      <c r="M2109" s="57"/>
      <c r="N2109" s="57" t="s">
        <v>2193</v>
      </c>
      <c r="O2109" s="57">
        <v>1861.6999999999971</v>
      </c>
      <c r="P2109" s="57">
        <v>1861.6999999999971</v>
      </c>
      <c r="Q2109" s="60"/>
    </row>
    <row r="2110" spans="1:31" ht="23.25" customHeight="1" x14ac:dyDescent="0.15">
      <c r="B2110" s="9" t="s">
        <v>1646</v>
      </c>
      <c r="C2110" s="148"/>
      <c r="D2110" s="56" t="s">
        <v>1647</v>
      </c>
      <c r="E2110" s="62"/>
      <c r="F2110" s="58"/>
      <c r="G2110" s="57"/>
      <c r="H2110" s="57"/>
      <c r="I2110" s="57">
        <v>39313</v>
      </c>
      <c r="J2110" s="57"/>
      <c r="K2110" s="57"/>
      <c r="L2110" s="57">
        <v>62058</v>
      </c>
      <c r="M2110" s="57"/>
      <c r="N2110" s="57">
        <v>0</v>
      </c>
      <c r="O2110" s="57" t="s">
        <v>2193</v>
      </c>
      <c r="P2110" s="57">
        <v>101371</v>
      </c>
      <c r="Q2110" s="60"/>
      <c r="AC2110" s="2">
        <v>1861.7</v>
      </c>
      <c r="AD2110" s="2">
        <v>62058</v>
      </c>
      <c r="AE2110" s="2">
        <v>62058</v>
      </c>
    </row>
    <row r="2111" spans="1:31" ht="23.25" customHeight="1" x14ac:dyDescent="0.15">
      <c r="C2111" s="148"/>
      <c r="D2111" s="56"/>
      <c r="E2111" s="62"/>
      <c r="F2111" s="58"/>
      <c r="G2111" s="57"/>
      <c r="H2111" s="57"/>
      <c r="I2111" s="57"/>
      <c r="J2111" s="57"/>
      <c r="K2111" s="57"/>
      <c r="L2111" s="57"/>
      <c r="M2111" s="57"/>
      <c r="N2111" s="57"/>
      <c r="O2111" s="57"/>
      <c r="P2111" s="57"/>
      <c r="Q2111" s="60"/>
    </row>
    <row r="2112" spans="1:31" ht="23.25" customHeight="1" x14ac:dyDescent="0.15">
      <c r="A2112" s="9" t="s">
        <v>1244</v>
      </c>
      <c r="B2112" s="9" t="s">
        <v>2293</v>
      </c>
      <c r="C2112" s="148" t="s">
        <v>1245</v>
      </c>
      <c r="D2112" s="56" t="s">
        <v>2772</v>
      </c>
      <c r="E2112" s="62"/>
      <c r="F2112" s="58"/>
      <c r="G2112" s="57"/>
      <c r="H2112" s="57"/>
      <c r="I2112" s="57"/>
      <c r="J2112" s="57"/>
      <c r="K2112" s="57"/>
      <c r="L2112" s="57"/>
      <c r="M2112" s="57"/>
      <c r="N2112" s="57"/>
      <c r="O2112" s="57"/>
      <c r="P2112" s="57"/>
      <c r="Q2112" s="60"/>
    </row>
    <row r="2113" spans="1:31" ht="23.25" customHeight="1" x14ac:dyDescent="0.15">
      <c r="A2113" s="9" t="s">
        <v>705</v>
      </c>
      <c r="B2113" s="9" t="s">
        <v>1252</v>
      </c>
      <c r="C2113" s="148" t="s">
        <v>138</v>
      </c>
      <c r="D2113" s="56" t="s">
        <v>139</v>
      </c>
      <c r="E2113" s="62" t="s">
        <v>140</v>
      </c>
      <c r="F2113" s="58" t="s">
        <v>132</v>
      </c>
      <c r="G2113" s="57">
        <v>1</v>
      </c>
      <c r="H2113" s="57">
        <v>2107</v>
      </c>
      <c r="I2113" s="57">
        <v>2107</v>
      </c>
      <c r="J2113" s="57">
        <v>1</v>
      </c>
      <c r="K2113" s="57">
        <v>0</v>
      </c>
      <c r="L2113" s="57" t="s">
        <v>2193</v>
      </c>
      <c r="M2113" s="57">
        <v>0</v>
      </c>
      <c r="N2113" s="57" t="s">
        <v>2193</v>
      </c>
      <c r="O2113" s="57">
        <v>2107</v>
      </c>
      <c r="P2113" s="57">
        <v>2107</v>
      </c>
      <c r="Q2113" s="60"/>
      <c r="R2113" s="2" t="s">
        <v>1662</v>
      </c>
      <c r="AC2113" s="2">
        <v>2107</v>
      </c>
    </row>
    <row r="2114" spans="1:31" ht="23.25" customHeight="1" x14ac:dyDescent="0.15">
      <c r="A2114" s="9" t="s">
        <v>705</v>
      </c>
      <c r="B2114" s="9" t="s">
        <v>1252</v>
      </c>
      <c r="C2114" s="148" t="s">
        <v>138</v>
      </c>
      <c r="D2114" s="56" t="s">
        <v>139</v>
      </c>
      <c r="E2114" s="62" t="s">
        <v>140</v>
      </c>
      <c r="F2114" s="58" t="s">
        <v>132</v>
      </c>
      <c r="G2114" s="57">
        <v>0.1</v>
      </c>
      <c r="H2114" s="57">
        <v>2107</v>
      </c>
      <c r="I2114" s="57">
        <v>210.7</v>
      </c>
      <c r="J2114" s="57">
        <v>0.1</v>
      </c>
      <c r="K2114" s="57">
        <v>0</v>
      </c>
      <c r="L2114" s="57" t="s">
        <v>2193</v>
      </c>
      <c r="M2114" s="57">
        <v>0</v>
      </c>
      <c r="N2114" s="57" t="s">
        <v>2193</v>
      </c>
      <c r="O2114" s="57">
        <v>2107</v>
      </c>
      <c r="P2114" s="57">
        <v>210.7</v>
      </c>
      <c r="Q2114" s="60"/>
      <c r="R2114" s="2" t="s">
        <v>1662</v>
      </c>
    </row>
    <row r="2115" spans="1:31" ht="23.25" customHeight="1" x14ac:dyDescent="0.15">
      <c r="A2115" s="9" t="s">
        <v>1658</v>
      </c>
      <c r="B2115" s="9" t="s">
        <v>1252</v>
      </c>
      <c r="C2115" s="148" t="s">
        <v>1659</v>
      </c>
      <c r="D2115" s="56" t="s">
        <v>1660</v>
      </c>
      <c r="E2115" s="62" t="s">
        <v>1661</v>
      </c>
      <c r="F2115" s="58" t="s">
        <v>616</v>
      </c>
      <c r="G2115" s="57">
        <v>1</v>
      </c>
      <c r="H2115" s="57">
        <v>42.099999999999909</v>
      </c>
      <c r="I2115" s="57">
        <v>42.099999999999909</v>
      </c>
      <c r="J2115" s="57">
        <v>1</v>
      </c>
      <c r="K2115" s="57"/>
      <c r="L2115" s="57" t="s">
        <v>2193</v>
      </c>
      <c r="M2115" s="57"/>
      <c r="N2115" s="57" t="s">
        <v>2193</v>
      </c>
      <c r="O2115" s="57">
        <v>42.099999999999909</v>
      </c>
      <c r="P2115" s="57">
        <v>42.099999999999909</v>
      </c>
      <c r="Q2115" s="60"/>
      <c r="AC2115" s="2">
        <v>42.1</v>
      </c>
      <c r="AD2115" s="2">
        <v>2317</v>
      </c>
    </row>
    <row r="2116" spans="1:31" ht="23.25" customHeight="1" x14ac:dyDescent="0.15">
      <c r="A2116" s="9" t="s">
        <v>919</v>
      </c>
      <c r="B2116" s="9" t="s">
        <v>1252</v>
      </c>
      <c r="C2116" s="148" t="s">
        <v>676</v>
      </c>
      <c r="D2116" s="56" t="s">
        <v>70</v>
      </c>
      <c r="E2116" s="62" t="s">
        <v>677</v>
      </c>
      <c r="F2116" s="58" t="s">
        <v>678</v>
      </c>
      <c r="G2116" s="57">
        <v>0.05</v>
      </c>
      <c r="H2116" s="57">
        <v>0</v>
      </c>
      <c r="I2116" s="57" t="s">
        <v>2193</v>
      </c>
      <c r="J2116" s="57">
        <v>0.05</v>
      </c>
      <c r="K2116" s="57">
        <v>268915</v>
      </c>
      <c r="L2116" s="57">
        <v>13445.7</v>
      </c>
      <c r="M2116" s="57">
        <v>0</v>
      </c>
      <c r="N2116" s="57" t="s">
        <v>2193</v>
      </c>
      <c r="O2116" s="57">
        <v>268915</v>
      </c>
      <c r="P2116" s="57">
        <v>13445.7</v>
      </c>
      <c r="Q2116" s="60"/>
      <c r="AE2116" s="2">
        <v>13445.7</v>
      </c>
    </row>
    <row r="2117" spans="1:31" ht="23.25" customHeight="1" x14ac:dyDescent="0.15">
      <c r="A2117" s="9" t="s">
        <v>1649</v>
      </c>
      <c r="B2117" s="9" t="s">
        <v>1252</v>
      </c>
      <c r="C2117" s="148" t="s">
        <v>1650</v>
      </c>
      <c r="D2117" s="56" t="s">
        <v>1651</v>
      </c>
      <c r="E2117" s="62" t="s">
        <v>1652</v>
      </c>
      <c r="F2117" s="58" t="s">
        <v>616</v>
      </c>
      <c r="G2117" s="57">
        <v>1</v>
      </c>
      <c r="H2117" s="57">
        <v>403.29999999999927</v>
      </c>
      <c r="I2117" s="57">
        <v>403.29999999999927</v>
      </c>
      <c r="J2117" s="57">
        <v>1</v>
      </c>
      <c r="K2117" s="57"/>
      <c r="L2117" s="57" t="s">
        <v>2193</v>
      </c>
      <c r="M2117" s="57"/>
      <c r="N2117" s="57" t="s">
        <v>2193</v>
      </c>
      <c r="O2117" s="57">
        <v>403.29999999999927</v>
      </c>
      <c r="P2117" s="57">
        <v>403.29999999999927</v>
      </c>
      <c r="Q2117" s="60"/>
    </row>
    <row r="2118" spans="1:31" ht="23.25" customHeight="1" x14ac:dyDescent="0.15">
      <c r="B2118" s="9" t="s">
        <v>1646</v>
      </c>
      <c r="C2118" s="148"/>
      <c r="D2118" s="56" t="s">
        <v>1647</v>
      </c>
      <c r="E2118" s="62"/>
      <c r="F2118" s="58"/>
      <c r="G2118" s="57"/>
      <c r="H2118" s="57"/>
      <c r="I2118" s="57">
        <v>2763</v>
      </c>
      <c r="J2118" s="57"/>
      <c r="K2118" s="57"/>
      <c r="L2118" s="57">
        <v>13445</v>
      </c>
      <c r="M2118" s="57"/>
      <c r="N2118" s="57">
        <v>0</v>
      </c>
      <c r="O2118" s="57" t="s">
        <v>2193</v>
      </c>
      <c r="P2118" s="57">
        <v>16208</v>
      </c>
      <c r="Q2118" s="60"/>
      <c r="AC2118" s="2">
        <v>403.3</v>
      </c>
      <c r="AD2118" s="2">
        <v>13445</v>
      </c>
      <c r="AE2118" s="2">
        <v>13445</v>
      </c>
    </row>
    <row r="2119" spans="1:31" ht="23.25" customHeight="1" x14ac:dyDescent="0.15">
      <c r="C2119" s="148"/>
      <c r="D2119" s="56"/>
      <c r="E2119" s="62"/>
      <c r="F2119" s="58"/>
      <c r="G2119" s="57"/>
      <c r="H2119" s="57"/>
      <c r="I2119" s="57"/>
      <c r="J2119" s="57"/>
      <c r="K2119" s="57"/>
      <c r="L2119" s="57"/>
      <c r="M2119" s="57"/>
      <c r="N2119" s="57"/>
      <c r="O2119" s="57"/>
      <c r="P2119" s="57"/>
      <c r="Q2119" s="60"/>
    </row>
    <row r="2120" spans="1:31" ht="23.25" customHeight="1" x14ac:dyDescent="0.15">
      <c r="A2120" s="9" t="s">
        <v>1247</v>
      </c>
      <c r="B2120" s="9" t="s">
        <v>2293</v>
      </c>
      <c r="C2120" s="148" t="s">
        <v>1248</v>
      </c>
      <c r="D2120" s="56" t="s">
        <v>2773</v>
      </c>
      <c r="E2120" s="62"/>
      <c r="F2120" s="58"/>
      <c r="G2120" s="57"/>
      <c r="H2120" s="57"/>
      <c r="I2120" s="57"/>
      <c r="J2120" s="57"/>
      <c r="K2120" s="57"/>
      <c r="L2120" s="57"/>
      <c r="M2120" s="57"/>
      <c r="N2120" s="57"/>
      <c r="O2120" s="57"/>
      <c r="P2120" s="57"/>
      <c r="Q2120" s="60"/>
    </row>
    <row r="2121" spans="1:31" ht="23.25" customHeight="1" x14ac:dyDescent="0.15">
      <c r="A2121" s="9" t="s">
        <v>706</v>
      </c>
      <c r="B2121" s="9" t="s">
        <v>1256</v>
      </c>
      <c r="C2121" s="148" t="s">
        <v>142</v>
      </c>
      <c r="D2121" s="56" t="s">
        <v>139</v>
      </c>
      <c r="E2121" s="62" t="s">
        <v>143</v>
      </c>
      <c r="F2121" s="58" t="s">
        <v>132</v>
      </c>
      <c r="G2121" s="57">
        <v>1</v>
      </c>
      <c r="H2121" s="57">
        <v>2849</v>
      </c>
      <c r="I2121" s="57">
        <v>2849</v>
      </c>
      <c r="J2121" s="57">
        <v>1</v>
      </c>
      <c r="K2121" s="57">
        <v>0</v>
      </c>
      <c r="L2121" s="57" t="s">
        <v>2193</v>
      </c>
      <c r="M2121" s="57">
        <v>0</v>
      </c>
      <c r="N2121" s="57" t="s">
        <v>2193</v>
      </c>
      <c r="O2121" s="57">
        <v>2849</v>
      </c>
      <c r="P2121" s="57">
        <v>2849</v>
      </c>
      <c r="Q2121" s="60"/>
      <c r="R2121" s="2" t="s">
        <v>1662</v>
      </c>
      <c r="AC2121" s="2">
        <v>2849</v>
      </c>
    </row>
    <row r="2122" spans="1:31" ht="23.25" customHeight="1" x14ac:dyDescent="0.15">
      <c r="A2122" s="9" t="s">
        <v>706</v>
      </c>
      <c r="B2122" s="9" t="s">
        <v>1256</v>
      </c>
      <c r="C2122" s="148" t="s">
        <v>142</v>
      </c>
      <c r="D2122" s="56" t="s">
        <v>139</v>
      </c>
      <c r="E2122" s="62" t="s">
        <v>143</v>
      </c>
      <c r="F2122" s="58" t="s">
        <v>132</v>
      </c>
      <c r="G2122" s="57">
        <v>0.1</v>
      </c>
      <c r="H2122" s="57">
        <v>2849</v>
      </c>
      <c r="I2122" s="57">
        <v>284.89999999999998</v>
      </c>
      <c r="J2122" s="57">
        <v>0.1</v>
      </c>
      <c r="K2122" s="57">
        <v>0</v>
      </c>
      <c r="L2122" s="57" t="s">
        <v>2193</v>
      </c>
      <c r="M2122" s="57">
        <v>0</v>
      </c>
      <c r="N2122" s="57" t="s">
        <v>2193</v>
      </c>
      <c r="O2122" s="57">
        <v>2849</v>
      </c>
      <c r="P2122" s="57">
        <v>284.89999999999998</v>
      </c>
      <c r="Q2122" s="60"/>
      <c r="R2122" s="2" t="s">
        <v>1662</v>
      </c>
    </row>
    <row r="2123" spans="1:31" ht="23.25" customHeight="1" x14ac:dyDescent="0.15">
      <c r="A2123" s="9" t="s">
        <v>1658</v>
      </c>
      <c r="B2123" s="9" t="s">
        <v>1256</v>
      </c>
      <c r="C2123" s="148" t="s">
        <v>1659</v>
      </c>
      <c r="D2123" s="56" t="s">
        <v>1660</v>
      </c>
      <c r="E2123" s="62" t="s">
        <v>1661</v>
      </c>
      <c r="F2123" s="58" t="s">
        <v>616</v>
      </c>
      <c r="G2123" s="57">
        <v>1</v>
      </c>
      <c r="H2123" s="57">
        <v>56.900000000000091</v>
      </c>
      <c r="I2123" s="57">
        <v>56.900000000000091</v>
      </c>
      <c r="J2123" s="57">
        <v>1</v>
      </c>
      <c r="K2123" s="57"/>
      <c r="L2123" s="57" t="s">
        <v>2193</v>
      </c>
      <c r="M2123" s="57"/>
      <c r="N2123" s="57" t="s">
        <v>2193</v>
      </c>
      <c r="O2123" s="57">
        <v>56.900000000000091</v>
      </c>
      <c r="P2123" s="57">
        <v>56.900000000000091</v>
      </c>
      <c r="Q2123" s="60"/>
      <c r="AC2123" s="2">
        <v>56.9</v>
      </c>
      <c r="AD2123" s="2">
        <v>3133</v>
      </c>
    </row>
    <row r="2124" spans="1:31" ht="23.25" customHeight="1" x14ac:dyDescent="0.15">
      <c r="A2124" s="9" t="s">
        <v>919</v>
      </c>
      <c r="B2124" s="9" t="s">
        <v>1256</v>
      </c>
      <c r="C2124" s="148" t="s">
        <v>676</v>
      </c>
      <c r="D2124" s="56" t="s">
        <v>70</v>
      </c>
      <c r="E2124" s="62" t="s">
        <v>677</v>
      </c>
      <c r="F2124" s="58" t="s">
        <v>678</v>
      </c>
      <c r="G2124" s="57">
        <v>0.06</v>
      </c>
      <c r="H2124" s="57">
        <v>0</v>
      </c>
      <c r="I2124" s="57" t="s">
        <v>2193</v>
      </c>
      <c r="J2124" s="57">
        <v>0.06</v>
      </c>
      <c r="K2124" s="57">
        <v>268915</v>
      </c>
      <c r="L2124" s="57">
        <v>16134.9</v>
      </c>
      <c r="M2124" s="57">
        <v>0</v>
      </c>
      <c r="N2124" s="57" t="s">
        <v>2193</v>
      </c>
      <c r="O2124" s="57">
        <v>268915</v>
      </c>
      <c r="P2124" s="57">
        <v>16134.9</v>
      </c>
      <c r="Q2124" s="60"/>
      <c r="AE2124" s="2">
        <v>16134.9</v>
      </c>
    </row>
    <row r="2125" spans="1:31" ht="23.25" customHeight="1" x14ac:dyDescent="0.15">
      <c r="A2125" s="9" t="s">
        <v>1649</v>
      </c>
      <c r="B2125" s="9" t="s">
        <v>1256</v>
      </c>
      <c r="C2125" s="148" t="s">
        <v>1650</v>
      </c>
      <c r="D2125" s="56" t="s">
        <v>1651</v>
      </c>
      <c r="E2125" s="62" t="s">
        <v>1652</v>
      </c>
      <c r="F2125" s="58" t="s">
        <v>616</v>
      </c>
      <c r="G2125" s="57">
        <v>1</v>
      </c>
      <c r="H2125" s="57">
        <v>484</v>
      </c>
      <c r="I2125" s="57">
        <v>484</v>
      </c>
      <c r="J2125" s="57">
        <v>1</v>
      </c>
      <c r="K2125" s="57"/>
      <c r="L2125" s="57" t="s">
        <v>2193</v>
      </c>
      <c r="M2125" s="57"/>
      <c r="N2125" s="57" t="s">
        <v>2193</v>
      </c>
      <c r="O2125" s="57">
        <v>484</v>
      </c>
      <c r="P2125" s="57">
        <v>484</v>
      </c>
      <c r="Q2125" s="60"/>
    </row>
    <row r="2126" spans="1:31" ht="23.25" customHeight="1" x14ac:dyDescent="0.15">
      <c r="B2126" s="9" t="s">
        <v>1646</v>
      </c>
      <c r="C2126" s="148"/>
      <c r="D2126" s="56" t="s">
        <v>1647</v>
      </c>
      <c r="E2126" s="62"/>
      <c r="F2126" s="58"/>
      <c r="G2126" s="57"/>
      <c r="H2126" s="57"/>
      <c r="I2126" s="57">
        <v>3674</v>
      </c>
      <c r="J2126" s="57"/>
      <c r="K2126" s="57"/>
      <c r="L2126" s="57">
        <v>16134</v>
      </c>
      <c r="M2126" s="57"/>
      <c r="N2126" s="57">
        <v>0</v>
      </c>
      <c r="O2126" s="57" t="s">
        <v>2193</v>
      </c>
      <c r="P2126" s="57">
        <v>19808</v>
      </c>
      <c r="Q2126" s="60"/>
      <c r="AC2126" s="2">
        <v>484</v>
      </c>
      <c r="AD2126" s="2">
        <v>16134</v>
      </c>
      <c r="AE2126" s="2">
        <v>16134</v>
      </c>
    </row>
    <row r="2127" spans="1:31" ht="23.25" customHeight="1" x14ac:dyDescent="0.15">
      <c r="C2127" s="148"/>
      <c r="D2127" s="56"/>
      <c r="E2127" s="62"/>
      <c r="F2127" s="58"/>
      <c r="G2127" s="57"/>
      <c r="H2127" s="57"/>
      <c r="I2127" s="57"/>
      <c r="J2127" s="57"/>
      <c r="K2127" s="57"/>
      <c r="L2127" s="57"/>
      <c r="M2127" s="57"/>
      <c r="N2127" s="57"/>
      <c r="O2127" s="57"/>
      <c r="P2127" s="57"/>
      <c r="Q2127" s="60"/>
    </row>
    <row r="2128" spans="1:31" ht="23.25" customHeight="1" x14ac:dyDescent="0.15">
      <c r="A2128" s="9" t="s">
        <v>1250</v>
      </c>
      <c r="B2128" s="9" t="s">
        <v>2293</v>
      </c>
      <c r="C2128" s="148" t="s">
        <v>1251</v>
      </c>
      <c r="D2128" s="56" t="s">
        <v>2774</v>
      </c>
      <c r="E2128" s="62"/>
      <c r="F2128" s="58"/>
      <c r="G2128" s="57"/>
      <c r="H2128" s="57"/>
      <c r="I2128" s="57"/>
      <c r="J2128" s="57"/>
      <c r="K2128" s="57"/>
      <c r="L2128" s="57"/>
      <c r="M2128" s="57"/>
      <c r="N2128" s="57"/>
      <c r="O2128" s="57"/>
      <c r="P2128" s="57"/>
      <c r="Q2128" s="60"/>
    </row>
    <row r="2129" spans="1:31" ht="23.25" customHeight="1" x14ac:dyDescent="0.15">
      <c r="A2129" s="9" t="s">
        <v>707</v>
      </c>
      <c r="B2129" s="9" t="s">
        <v>1259</v>
      </c>
      <c r="C2129" s="148" t="s">
        <v>144</v>
      </c>
      <c r="D2129" s="56" t="s">
        <v>139</v>
      </c>
      <c r="E2129" s="62" t="s">
        <v>145</v>
      </c>
      <c r="F2129" s="58" t="s">
        <v>132</v>
      </c>
      <c r="G2129" s="57">
        <v>1</v>
      </c>
      <c r="H2129" s="57">
        <v>3890</v>
      </c>
      <c r="I2129" s="57">
        <v>3890</v>
      </c>
      <c r="J2129" s="57">
        <v>1</v>
      </c>
      <c r="K2129" s="57">
        <v>0</v>
      </c>
      <c r="L2129" s="57" t="s">
        <v>2193</v>
      </c>
      <c r="M2129" s="57">
        <v>0</v>
      </c>
      <c r="N2129" s="57" t="s">
        <v>2193</v>
      </c>
      <c r="O2129" s="57">
        <v>3890</v>
      </c>
      <c r="P2129" s="57">
        <v>3890</v>
      </c>
      <c r="Q2129" s="60"/>
      <c r="R2129" s="2" t="s">
        <v>1662</v>
      </c>
      <c r="AC2129" s="2">
        <v>3890</v>
      </c>
    </row>
    <row r="2130" spans="1:31" ht="23.25" customHeight="1" x14ac:dyDescent="0.15">
      <c r="A2130" s="9" t="s">
        <v>707</v>
      </c>
      <c r="B2130" s="9" t="s">
        <v>1259</v>
      </c>
      <c r="C2130" s="148" t="s">
        <v>144</v>
      </c>
      <c r="D2130" s="56" t="s">
        <v>139</v>
      </c>
      <c r="E2130" s="62" t="s">
        <v>145</v>
      </c>
      <c r="F2130" s="58" t="s">
        <v>132</v>
      </c>
      <c r="G2130" s="57">
        <v>0.1</v>
      </c>
      <c r="H2130" s="57">
        <v>3890</v>
      </c>
      <c r="I2130" s="57">
        <v>389</v>
      </c>
      <c r="J2130" s="57">
        <v>0.1</v>
      </c>
      <c r="K2130" s="57">
        <v>0</v>
      </c>
      <c r="L2130" s="57" t="s">
        <v>2193</v>
      </c>
      <c r="M2130" s="57">
        <v>0</v>
      </c>
      <c r="N2130" s="57" t="s">
        <v>2193</v>
      </c>
      <c r="O2130" s="57">
        <v>3890</v>
      </c>
      <c r="P2130" s="57">
        <v>389</v>
      </c>
      <c r="Q2130" s="60"/>
      <c r="R2130" s="2" t="s">
        <v>1662</v>
      </c>
    </row>
    <row r="2131" spans="1:31" ht="23.25" customHeight="1" x14ac:dyDescent="0.15">
      <c r="A2131" s="9" t="s">
        <v>1658</v>
      </c>
      <c r="B2131" s="9" t="s">
        <v>1259</v>
      </c>
      <c r="C2131" s="148" t="s">
        <v>1659</v>
      </c>
      <c r="D2131" s="56" t="s">
        <v>1660</v>
      </c>
      <c r="E2131" s="62" t="s">
        <v>1661</v>
      </c>
      <c r="F2131" s="58" t="s">
        <v>616</v>
      </c>
      <c r="G2131" s="57">
        <v>1</v>
      </c>
      <c r="H2131" s="57">
        <v>77.800000000000182</v>
      </c>
      <c r="I2131" s="57">
        <v>77.800000000000182</v>
      </c>
      <c r="J2131" s="57">
        <v>1</v>
      </c>
      <c r="K2131" s="57"/>
      <c r="L2131" s="57" t="s">
        <v>2193</v>
      </c>
      <c r="M2131" s="57"/>
      <c r="N2131" s="57" t="s">
        <v>2193</v>
      </c>
      <c r="O2131" s="57">
        <v>77.800000000000182</v>
      </c>
      <c r="P2131" s="57">
        <v>77.800000000000182</v>
      </c>
      <c r="Q2131" s="60"/>
      <c r="AC2131" s="2">
        <v>77.8</v>
      </c>
      <c r="AD2131" s="2">
        <v>4279</v>
      </c>
    </row>
    <row r="2132" spans="1:31" ht="23.25" customHeight="1" x14ac:dyDescent="0.15">
      <c r="A2132" s="9" t="s">
        <v>919</v>
      </c>
      <c r="B2132" s="9" t="s">
        <v>1259</v>
      </c>
      <c r="C2132" s="148" t="s">
        <v>676</v>
      </c>
      <c r="D2132" s="56" t="s">
        <v>70</v>
      </c>
      <c r="E2132" s="62" t="s">
        <v>677</v>
      </c>
      <c r="F2132" s="58" t="s">
        <v>678</v>
      </c>
      <c r="G2132" s="57">
        <v>0.08</v>
      </c>
      <c r="H2132" s="57">
        <v>0</v>
      </c>
      <c r="I2132" s="57" t="s">
        <v>2193</v>
      </c>
      <c r="J2132" s="57">
        <v>0.08</v>
      </c>
      <c r="K2132" s="57">
        <v>268915</v>
      </c>
      <c r="L2132" s="57">
        <v>21513.200000000001</v>
      </c>
      <c r="M2132" s="57">
        <v>0</v>
      </c>
      <c r="N2132" s="57" t="s">
        <v>2193</v>
      </c>
      <c r="O2132" s="57">
        <v>268915</v>
      </c>
      <c r="P2132" s="57">
        <v>21513.200000000001</v>
      </c>
      <c r="Q2132" s="60"/>
      <c r="AE2132" s="2">
        <v>21513.200000000001</v>
      </c>
    </row>
    <row r="2133" spans="1:31" ht="23.25" customHeight="1" x14ac:dyDescent="0.15">
      <c r="A2133" s="9" t="s">
        <v>1649</v>
      </c>
      <c r="B2133" s="9" t="s">
        <v>1259</v>
      </c>
      <c r="C2133" s="148" t="s">
        <v>1650</v>
      </c>
      <c r="D2133" s="56" t="s">
        <v>1651</v>
      </c>
      <c r="E2133" s="62" t="s">
        <v>1652</v>
      </c>
      <c r="F2133" s="58" t="s">
        <v>616</v>
      </c>
      <c r="G2133" s="57">
        <v>1</v>
      </c>
      <c r="H2133" s="57">
        <v>645.29999999999927</v>
      </c>
      <c r="I2133" s="57">
        <v>645.29999999999927</v>
      </c>
      <c r="J2133" s="57">
        <v>1</v>
      </c>
      <c r="K2133" s="57"/>
      <c r="L2133" s="57" t="s">
        <v>2193</v>
      </c>
      <c r="M2133" s="57"/>
      <c r="N2133" s="57" t="s">
        <v>2193</v>
      </c>
      <c r="O2133" s="57">
        <v>645.29999999999927</v>
      </c>
      <c r="P2133" s="57">
        <v>645.29999999999927</v>
      </c>
      <c r="Q2133" s="60"/>
    </row>
    <row r="2134" spans="1:31" ht="23.25" customHeight="1" x14ac:dyDescent="0.15">
      <c r="B2134" s="9" t="s">
        <v>1646</v>
      </c>
      <c r="C2134" s="148"/>
      <c r="D2134" s="56" t="s">
        <v>1647</v>
      </c>
      <c r="E2134" s="62"/>
      <c r="F2134" s="58"/>
      <c r="G2134" s="57"/>
      <c r="H2134" s="57"/>
      <c r="I2134" s="57">
        <v>5002</v>
      </c>
      <c r="J2134" s="57"/>
      <c r="K2134" s="57"/>
      <c r="L2134" s="57">
        <v>21513</v>
      </c>
      <c r="M2134" s="57"/>
      <c r="N2134" s="57">
        <v>0</v>
      </c>
      <c r="O2134" s="57" t="s">
        <v>2193</v>
      </c>
      <c r="P2134" s="57">
        <v>26515</v>
      </c>
      <c r="Q2134" s="60"/>
      <c r="AC2134" s="2">
        <v>645.29999999999995</v>
      </c>
      <c r="AD2134" s="2">
        <v>21513</v>
      </c>
      <c r="AE2134" s="2">
        <v>21513</v>
      </c>
    </row>
    <row r="2135" spans="1:31" ht="23.25" customHeight="1" x14ac:dyDescent="0.15">
      <c r="C2135" s="148"/>
      <c r="D2135" s="56"/>
      <c r="E2135" s="62"/>
      <c r="F2135" s="58"/>
      <c r="G2135" s="57"/>
      <c r="H2135" s="57"/>
      <c r="I2135" s="57"/>
      <c r="J2135" s="57"/>
      <c r="K2135" s="57"/>
      <c r="L2135" s="57"/>
      <c r="M2135" s="57"/>
      <c r="N2135" s="57"/>
      <c r="O2135" s="57"/>
      <c r="P2135" s="57"/>
      <c r="Q2135" s="60"/>
    </row>
    <row r="2136" spans="1:31" ht="23.25" customHeight="1" x14ac:dyDescent="0.15">
      <c r="A2136" s="9" t="s">
        <v>1254</v>
      </c>
      <c r="B2136" s="9" t="s">
        <v>2293</v>
      </c>
      <c r="C2136" s="148" t="s">
        <v>1255</v>
      </c>
      <c r="D2136" s="56" t="s">
        <v>2775</v>
      </c>
      <c r="E2136" s="62"/>
      <c r="F2136" s="58"/>
      <c r="G2136" s="57"/>
      <c r="H2136" s="57"/>
      <c r="I2136" s="57"/>
      <c r="J2136" s="57"/>
      <c r="K2136" s="57"/>
      <c r="L2136" s="57"/>
      <c r="M2136" s="57"/>
      <c r="N2136" s="57"/>
      <c r="O2136" s="57"/>
      <c r="P2136" s="57"/>
      <c r="Q2136" s="60"/>
    </row>
    <row r="2137" spans="1:31" ht="23.25" customHeight="1" x14ac:dyDescent="0.15">
      <c r="A2137" s="9" t="s">
        <v>708</v>
      </c>
      <c r="B2137" s="9" t="s">
        <v>1262</v>
      </c>
      <c r="C2137" s="148" t="s">
        <v>146</v>
      </c>
      <c r="D2137" s="56" t="s">
        <v>139</v>
      </c>
      <c r="E2137" s="62" t="s">
        <v>147</v>
      </c>
      <c r="F2137" s="58" t="s">
        <v>132</v>
      </c>
      <c r="G2137" s="57">
        <v>1</v>
      </c>
      <c r="H2137" s="57">
        <v>4834</v>
      </c>
      <c r="I2137" s="57">
        <v>4834</v>
      </c>
      <c r="J2137" s="57">
        <v>1</v>
      </c>
      <c r="K2137" s="57">
        <v>0</v>
      </c>
      <c r="L2137" s="57" t="s">
        <v>2193</v>
      </c>
      <c r="M2137" s="57">
        <v>0</v>
      </c>
      <c r="N2137" s="57" t="s">
        <v>2193</v>
      </c>
      <c r="O2137" s="57">
        <v>4834</v>
      </c>
      <c r="P2137" s="57">
        <v>4834</v>
      </c>
      <c r="Q2137" s="60"/>
      <c r="R2137" s="2" t="s">
        <v>1662</v>
      </c>
      <c r="AC2137" s="2">
        <v>4834</v>
      </c>
    </row>
    <row r="2138" spans="1:31" ht="23.25" customHeight="1" x14ac:dyDescent="0.15">
      <c r="A2138" s="9" t="s">
        <v>708</v>
      </c>
      <c r="B2138" s="9" t="s">
        <v>1262</v>
      </c>
      <c r="C2138" s="148" t="s">
        <v>146</v>
      </c>
      <c r="D2138" s="56" t="s">
        <v>139</v>
      </c>
      <c r="E2138" s="62" t="s">
        <v>147</v>
      </c>
      <c r="F2138" s="58" t="s">
        <v>132</v>
      </c>
      <c r="G2138" s="57">
        <v>0.1</v>
      </c>
      <c r="H2138" s="57">
        <v>4834</v>
      </c>
      <c r="I2138" s="57">
        <v>483.4</v>
      </c>
      <c r="J2138" s="57">
        <v>0.1</v>
      </c>
      <c r="K2138" s="57">
        <v>0</v>
      </c>
      <c r="L2138" s="57" t="s">
        <v>2193</v>
      </c>
      <c r="M2138" s="57">
        <v>0</v>
      </c>
      <c r="N2138" s="57" t="s">
        <v>2193</v>
      </c>
      <c r="O2138" s="57">
        <v>4834</v>
      </c>
      <c r="P2138" s="57">
        <v>483.4</v>
      </c>
      <c r="Q2138" s="60"/>
      <c r="R2138" s="2" t="s">
        <v>1662</v>
      </c>
    </row>
    <row r="2139" spans="1:31" ht="23.25" customHeight="1" x14ac:dyDescent="0.15">
      <c r="A2139" s="9" t="s">
        <v>1658</v>
      </c>
      <c r="B2139" s="9" t="s">
        <v>1262</v>
      </c>
      <c r="C2139" s="148" t="s">
        <v>1659</v>
      </c>
      <c r="D2139" s="56" t="s">
        <v>1660</v>
      </c>
      <c r="E2139" s="62" t="s">
        <v>1661</v>
      </c>
      <c r="F2139" s="58" t="s">
        <v>616</v>
      </c>
      <c r="G2139" s="57">
        <v>1</v>
      </c>
      <c r="H2139" s="57">
        <v>96.600000000000364</v>
      </c>
      <c r="I2139" s="57">
        <v>96.600000000000364</v>
      </c>
      <c r="J2139" s="57">
        <v>1</v>
      </c>
      <c r="K2139" s="57"/>
      <c r="L2139" s="57" t="s">
        <v>2193</v>
      </c>
      <c r="M2139" s="57"/>
      <c r="N2139" s="57" t="s">
        <v>2193</v>
      </c>
      <c r="O2139" s="57">
        <v>96.600000000000364</v>
      </c>
      <c r="P2139" s="57">
        <v>96.600000000000364</v>
      </c>
      <c r="Q2139" s="60"/>
      <c r="AC2139" s="2">
        <v>96.6</v>
      </c>
      <c r="AD2139" s="2">
        <v>5317</v>
      </c>
    </row>
    <row r="2140" spans="1:31" ht="23.25" customHeight="1" x14ac:dyDescent="0.15">
      <c r="A2140" s="9" t="s">
        <v>919</v>
      </c>
      <c r="B2140" s="9" t="s">
        <v>1262</v>
      </c>
      <c r="C2140" s="148" t="s">
        <v>676</v>
      </c>
      <c r="D2140" s="56" t="s">
        <v>70</v>
      </c>
      <c r="E2140" s="62" t="s">
        <v>677</v>
      </c>
      <c r="F2140" s="58" t="s">
        <v>678</v>
      </c>
      <c r="G2140" s="57">
        <v>0.1</v>
      </c>
      <c r="H2140" s="57">
        <v>0</v>
      </c>
      <c r="I2140" s="57" t="s">
        <v>2193</v>
      </c>
      <c r="J2140" s="57">
        <v>0.1</v>
      </c>
      <c r="K2140" s="57">
        <v>268915</v>
      </c>
      <c r="L2140" s="57">
        <v>26891.5</v>
      </c>
      <c r="M2140" s="57">
        <v>0</v>
      </c>
      <c r="N2140" s="57" t="s">
        <v>2193</v>
      </c>
      <c r="O2140" s="57">
        <v>268915</v>
      </c>
      <c r="P2140" s="57">
        <v>26891.5</v>
      </c>
      <c r="Q2140" s="60"/>
      <c r="AE2140" s="2">
        <v>26891.5</v>
      </c>
    </row>
    <row r="2141" spans="1:31" ht="23.25" customHeight="1" x14ac:dyDescent="0.15">
      <c r="A2141" s="9" t="s">
        <v>1649</v>
      </c>
      <c r="B2141" s="9" t="s">
        <v>1262</v>
      </c>
      <c r="C2141" s="148" t="s">
        <v>1650</v>
      </c>
      <c r="D2141" s="56" t="s">
        <v>1651</v>
      </c>
      <c r="E2141" s="62" t="s">
        <v>1652</v>
      </c>
      <c r="F2141" s="58" t="s">
        <v>616</v>
      </c>
      <c r="G2141" s="57">
        <v>1</v>
      </c>
      <c r="H2141" s="57">
        <v>806.70000000000073</v>
      </c>
      <c r="I2141" s="57">
        <v>806.70000000000073</v>
      </c>
      <c r="J2141" s="57">
        <v>1</v>
      </c>
      <c r="K2141" s="57"/>
      <c r="L2141" s="57" t="s">
        <v>2193</v>
      </c>
      <c r="M2141" s="57"/>
      <c r="N2141" s="57" t="s">
        <v>2193</v>
      </c>
      <c r="O2141" s="57">
        <v>806.70000000000073</v>
      </c>
      <c r="P2141" s="57">
        <v>806.70000000000073</v>
      </c>
      <c r="Q2141" s="60"/>
    </row>
    <row r="2142" spans="1:31" ht="23.25" customHeight="1" x14ac:dyDescent="0.15">
      <c r="B2142" s="9" t="s">
        <v>1646</v>
      </c>
      <c r="C2142" s="148"/>
      <c r="D2142" s="56" t="s">
        <v>1647</v>
      </c>
      <c r="E2142" s="62"/>
      <c r="F2142" s="58"/>
      <c r="G2142" s="57"/>
      <c r="H2142" s="57"/>
      <c r="I2142" s="57">
        <v>6220</v>
      </c>
      <c r="J2142" s="57"/>
      <c r="K2142" s="57"/>
      <c r="L2142" s="57">
        <v>26891</v>
      </c>
      <c r="M2142" s="57"/>
      <c r="N2142" s="57">
        <v>0</v>
      </c>
      <c r="O2142" s="57" t="s">
        <v>2193</v>
      </c>
      <c r="P2142" s="57">
        <v>33111</v>
      </c>
      <c r="Q2142" s="60"/>
      <c r="AC2142" s="2">
        <v>806.7</v>
      </c>
      <c r="AD2142" s="2">
        <v>26891</v>
      </c>
      <c r="AE2142" s="2">
        <v>26891</v>
      </c>
    </row>
    <row r="2143" spans="1:31" ht="23.25" customHeight="1" x14ac:dyDescent="0.15">
      <c r="C2143" s="148"/>
      <c r="D2143" s="56"/>
      <c r="E2143" s="62"/>
      <c r="F2143" s="58"/>
      <c r="G2143" s="57"/>
      <c r="H2143" s="57"/>
      <c r="I2143" s="57"/>
      <c r="J2143" s="57"/>
      <c r="K2143" s="57"/>
      <c r="L2143" s="57"/>
      <c r="M2143" s="57"/>
      <c r="N2143" s="57"/>
      <c r="O2143" s="57"/>
      <c r="P2143" s="57"/>
      <c r="Q2143" s="60"/>
    </row>
    <row r="2144" spans="1:31" ht="23.25" customHeight="1" x14ac:dyDescent="0.15">
      <c r="A2144" s="9" t="s">
        <v>1257</v>
      </c>
      <c r="B2144" s="9" t="s">
        <v>2293</v>
      </c>
      <c r="C2144" s="148" t="s">
        <v>1258</v>
      </c>
      <c r="D2144" s="56" t="s">
        <v>2776</v>
      </c>
      <c r="E2144" s="62"/>
      <c r="F2144" s="58"/>
      <c r="G2144" s="57"/>
      <c r="H2144" s="57"/>
      <c r="I2144" s="57"/>
      <c r="J2144" s="57"/>
      <c r="K2144" s="57"/>
      <c r="L2144" s="57"/>
      <c r="M2144" s="57"/>
      <c r="N2144" s="57"/>
      <c r="O2144" s="57"/>
      <c r="P2144" s="57"/>
      <c r="Q2144" s="60"/>
    </row>
    <row r="2145" spans="1:31" ht="23.25" customHeight="1" x14ac:dyDescent="0.15">
      <c r="A2145" s="9" t="s">
        <v>709</v>
      </c>
      <c r="B2145" s="9" t="s">
        <v>1265</v>
      </c>
      <c r="C2145" s="148" t="s">
        <v>148</v>
      </c>
      <c r="D2145" s="56" t="s">
        <v>139</v>
      </c>
      <c r="E2145" s="62" t="s">
        <v>149</v>
      </c>
      <c r="F2145" s="58" t="s">
        <v>132</v>
      </c>
      <c r="G2145" s="57">
        <v>1</v>
      </c>
      <c r="H2145" s="57">
        <v>6381</v>
      </c>
      <c r="I2145" s="57">
        <v>6381</v>
      </c>
      <c r="J2145" s="57">
        <v>1</v>
      </c>
      <c r="K2145" s="57">
        <v>0</v>
      </c>
      <c r="L2145" s="57" t="s">
        <v>2193</v>
      </c>
      <c r="M2145" s="57">
        <v>0</v>
      </c>
      <c r="N2145" s="57" t="s">
        <v>2193</v>
      </c>
      <c r="O2145" s="57">
        <v>6381</v>
      </c>
      <c r="P2145" s="57">
        <v>6381</v>
      </c>
      <c r="Q2145" s="60"/>
      <c r="R2145" s="2" t="s">
        <v>1662</v>
      </c>
      <c r="AC2145" s="2">
        <v>6381</v>
      </c>
    </row>
    <row r="2146" spans="1:31" ht="23.25" customHeight="1" x14ac:dyDescent="0.15">
      <c r="A2146" s="9" t="s">
        <v>709</v>
      </c>
      <c r="B2146" s="9" t="s">
        <v>1265</v>
      </c>
      <c r="C2146" s="148" t="s">
        <v>148</v>
      </c>
      <c r="D2146" s="56" t="s">
        <v>139</v>
      </c>
      <c r="E2146" s="62" t="s">
        <v>149</v>
      </c>
      <c r="F2146" s="58" t="s">
        <v>132</v>
      </c>
      <c r="G2146" s="57">
        <v>0.1</v>
      </c>
      <c r="H2146" s="57">
        <v>6381</v>
      </c>
      <c r="I2146" s="57">
        <v>638.1</v>
      </c>
      <c r="J2146" s="57">
        <v>0.1</v>
      </c>
      <c r="K2146" s="57">
        <v>0</v>
      </c>
      <c r="L2146" s="57" t="s">
        <v>2193</v>
      </c>
      <c r="M2146" s="57">
        <v>0</v>
      </c>
      <c r="N2146" s="57" t="s">
        <v>2193</v>
      </c>
      <c r="O2146" s="57">
        <v>6381</v>
      </c>
      <c r="P2146" s="57">
        <v>638.1</v>
      </c>
      <c r="Q2146" s="60"/>
      <c r="R2146" s="2" t="s">
        <v>1662</v>
      </c>
    </row>
    <row r="2147" spans="1:31" ht="23.25" customHeight="1" x14ac:dyDescent="0.15">
      <c r="A2147" s="9" t="s">
        <v>1658</v>
      </c>
      <c r="B2147" s="9" t="s">
        <v>1265</v>
      </c>
      <c r="C2147" s="148" t="s">
        <v>1659</v>
      </c>
      <c r="D2147" s="56" t="s">
        <v>1660</v>
      </c>
      <c r="E2147" s="62" t="s">
        <v>1661</v>
      </c>
      <c r="F2147" s="58" t="s">
        <v>616</v>
      </c>
      <c r="G2147" s="57">
        <v>1</v>
      </c>
      <c r="H2147" s="57">
        <v>127.60000000000036</v>
      </c>
      <c r="I2147" s="57">
        <v>127.60000000000036</v>
      </c>
      <c r="J2147" s="57">
        <v>1</v>
      </c>
      <c r="K2147" s="57"/>
      <c r="L2147" s="57" t="s">
        <v>2193</v>
      </c>
      <c r="M2147" s="57"/>
      <c r="N2147" s="57" t="s">
        <v>2193</v>
      </c>
      <c r="O2147" s="57">
        <v>127.60000000000036</v>
      </c>
      <c r="P2147" s="57">
        <v>127.60000000000036</v>
      </c>
      <c r="Q2147" s="60"/>
      <c r="AC2147" s="2">
        <v>127.6</v>
      </c>
      <c r="AD2147" s="2">
        <v>7019</v>
      </c>
    </row>
    <row r="2148" spans="1:31" ht="23.25" customHeight="1" x14ac:dyDescent="0.15">
      <c r="A2148" s="9" t="s">
        <v>919</v>
      </c>
      <c r="B2148" s="9" t="s">
        <v>1265</v>
      </c>
      <c r="C2148" s="148" t="s">
        <v>676</v>
      </c>
      <c r="D2148" s="56" t="s">
        <v>70</v>
      </c>
      <c r="E2148" s="62" t="s">
        <v>677</v>
      </c>
      <c r="F2148" s="58" t="s">
        <v>678</v>
      </c>
      <c r="G2148" s="57">
        <v>0.13</v>
      </c>
      <c r="H2148" s="57">
        <v>0</v>
      </c>
      <c r="I2148" s="57" t="s">
        <v>2193</v>
      </c>
      <c r="J2148" s="57">
        <v>0.13</v>
      </c>
      <c r="K2148" s="57">
        <v>268915</v>
      </c>
      <c r="L2148" s="57">
        <v>34958.9</v>
      </c>
      <c r="M2148" s="57">
        <v>0</v>
      </c>
      <c r="N2148" s="57" t="s">
        <v>2193</v>
      </c>
      <c r="O2148" s="57">
        <v>268915</v>
      </c>
      <c r="P2148" s="57">
        <v>34958.9</v>
      </c>
      <c r="Q2148" s="60"/>
      <c r="AE2148" s="2">
        <v>34958.9</v>
      </c>
    </row>
    <row r="2149" spans="1:31" ht="23.25" customHeight="1" x14ac:dyDescent="0.15">
      <c r="A2149" s="9" t="s">
        <v>1649</v>
      </c>
      <c r="B2149" s="9" t="s">
        <v>1265</v>
      </c>
      <c r="C2149" s="148" t="s">
        <v>1650</v>
      </c>
      <c r="D2149" s="56" t="s">
        <v>1651</v>
      </c>
      <c r="E2149" s="62" t="s">
        <v>1652</v>
      </c>
      <c r="F2149" s="58" t="s">
        <v>616</v>
      </c>
      <c r="G2149" s="57">
        <v>1</v>
      </c>
      <c r="H2149" s="57">
        <v>1048.6999999999971</v>
      </c>
      <c r="I2149" s="57">
        <v>1048.6999999999971</v>
      </c>
      <c r="J2149" s="57">
        <v>1</v>
      </c>
      <c r="K2149" s="57"/>
      <c r="L2149" s="57" t="s">
        <v>2193</v>
      </c>
      <c r="M2149" s="57"/>
      <c r="N2149" s="57" t="s">
        <v>2193</v>
      </c>
      <c r="O2149" s="57">
        <v>1048.6999999999971</v>
      </c>
      <c r="P2149" s="57">
        <v>1048.6999999999971</v>
      </c>
      <c r="Q2149" s="60"/>
    </row>
    <row r="2150" spans="1:31" ht="23.25" customHeight="1" x14ac:dyDescent="0.15">
      <c r="B2150" s="9" t="s">
        <v>1646</v>
      </c>
      <c r="C2150" s="148"/>
      <c r="D2150" s="56" t="s">
        <v>1647</v>
      </c>
      <c r="E2150" s="62"/>
      <c r="F2150" s="58"/>
      <c r="G2150" s="57"/>
      <c r="H2150" s="57"/>
      <c r="I2150" s="57">
        <v>8195</v>
      </c>
      <c r="J2150" s="57"/>
      <c r="K2150" s="57"/>
      <c r="L2150" s="57">
        <v>34958</v>
      </c>
      <c r="M2150" s="57"/>
      <c r="N2150" s="57">
        <v>0</v>
      </c>
      <c r="O2150" s="57" t="s">
        <v>2193</v>
      </c>
      <c r="P2150" s="57">
        <v>43153</v>
      </c>
      <c r="Q2150" s="60"/>
      <c r="AC2150" s="2">
        <v>1048.7</v>
      </c>
      <c r="AD2150" s="2">
        <v>34958</v>
      </c>
      <c r="AE2150" s="2">
        <v>34958</v>
      </c>
    </row>
    <row r="2151" spans="1:31" ht="23.25" customHeight="1" x14ac:dyDescent="0.15">
      <c r="C2151" s="148"/>
      <c r="D2151" s="56"/>
      <c r="E2151" s="62"/>
      <c r="F2151" s="58"/>
      <c r="G2151" s="57"/>
      <c r="H2151" s="57"/>
      <c r="I2151" s="57"/>
      <c r="J2151" s="57"/>
      <c r="K2151" s="57"/>
      <c r="L2151" s="57"/>
      <c r="M2151" s="57"/>
      <c r="N2151" s="57"/>
      <c r="O2151" s="57"/>
      <c r="P2151" s="57"/>
      <c r="Q2151" s="60"/>
    </row>
    <row r="2152" spans="1:31" ht="23.25" customHeight="1" x14ac:dyDescent="0.15">
      <c r="A2152" s="9" t="s">
        <v>1260</v>
      </c>
      <c r="B2152" s="9" t="s">
        <v>2293</v>
      </c>
      <c r="C2152" s="148" t="s">
        <v>1261</v>
      </c>
      <c r="D2152" s="56" t="s">
        <v>2777</v>
      </c>
      <c r="E2152" s="62"/>
      <c r="F2152" s="58"/>
      <c r="G2152" s="57"/>
      <c r="H2152" s="57"/>
      <c r="I2152" s="57"/>
      <c r="J2152" s="57"/>
      <c r="K2152" s="57"/>
      <c r="L2152" s="57"/>
      <c r="M2152" s="57"/>
      <c r="N2152" s="57"/>
      <c r="O2152" s="57"/>
      <c r="P2152" s="57"/>
      <c r="Q2152" s="60"/>
    </row>
    <row r="2153" spans="1:31" ht="23.25" customHeight="1" x14ac:dyDescent="0.15">
      <c r="A2153" s="9" t="s">
        <v>710</v>
      </c>
      <c r="B2153" s="9" t="s">
        <v>1268</v>
      </c>
      <c r="C2153" s="148" t="s">
        <v>150</v>
      </c>
      <c r="D2153" s="56" t="s">
        <v>139</v>
      </c>
      <c r="E2153" s="62" t="s">
        <v>151</v>
      </c>
      <c r="F2153" s="58" t="s">
        <v>132</v>
      </c>
      <c r="G2153" s="57">
        <v>1</v>
      </c>
      <c r="H2153" s="57">
        <v>8922</v>
      </c>
      <c r="I2153" s="57">
        <v>8922</v>
      </c>
      <c r="J2153" s="57">
        <v>1</v>
      </c>
      <c r="K2153" s="57">
        <v>0</v>
      </c>
      <c r="L2153" s="57" t="s">
        <v>2193</v>
      </c>
      <c r="M2153" s="57">
        <v>0</v>
      </c>
      <c r="N2153" s="57" t="s">
        <v>2193</v>
      </c>
      <c r="O2153" s="57">
        <v>8922</v>
      </c>
      <c r="P2153" s="57">
        <v>8922</v>
      </c>
      <c r="Q2153" s="60"/>
      <c r="R2153" s="2" t="s">
        <v>1662</v>
      </c>
      <c r="AC2153" s="2">
        <v>8922</v>
      </c>
    </row>
    <row r="2154" spans="1:31" ht="23.25" customHeight="1" x14ac:dyDescent="0.15">
      <c r="A2154" s="9" t="s">
        <v>710</v>
      </c>
      <c r="B2154" s="9" t="s">
        <v>1268</v>
      </c>
      <c r="C2154" s="148" t="s">
        <v>150</v>
      </c>
      <c r="D2154" s="56" t="s">
        <v>139</v>
      </c>
      <c r="E2154" s="62" t="s">
        <v>151</v>
      </c>
      <c r="F2154" s="58" t="s">
        <v>132</v>
      </c>
      <c r="G2154" s="57">
        <v>0.1</v>
      </c>
      <c r="H2154" s="57">
        <v>8922</v>
      </c>
      <c r="I2154" s="57">
        <v>892.2</v>
      </c>
      <c r="J2154" s="57">
        <v>0.1</v>
      </c>
      <c r="K2154" s="57">
        <v>0</v>
      </c>
      <c r="L2154" s="57" t="s">
        <v>2193</v>
      </c>
      <c r="M2154" s="57">
        <v>0</v>
      </c>
      <c r="N2154" s="57" t="s">
        <v>2193</v>
      </c>
      <c r="O2154" s="57">
        <v>8922</v>
      </c>
      <c r="P2154" s="57">
        <v>892.2</v>
      </c>
      <c r="Q2154" s="60"/>
      <c r="R2154" s="2" t="s">
        <v>1662</v>
      </c>
    </row>
    <row r="2155" spans="1:31" ht="23.25" customHeight="1" x14ac:dyDescent="0.15">
      <c r="A2155" s="9" t="s">
        <v>1658</v>
      </c>
      <c r="B2155" s="9" t="s">
        <v>1268</v>
      </c>
      <c r="C2155" s="148" t="s">
        <v>1659</v>
      </c>
      <c r="D2155" s="56" t="s">
        <v>1660</v>
      </c>
      <c r="E2155" s="62" t="s">
        <v>1661</v>
      </c>
      <c r="F2155" s="58" t="s">
        <v>616</v>
      </c>
      <c r="G2155" s="57">
        <v>1</v>
      </c>
      <c r="H2155" s="57">
        <v>178.39999999999964</v>
      </c>
      <c r="I2155" s="57">
        <v>178.39999999999964</v>
      </c>
      <c r="J2155" s="57">
        <v>1</v>
      </c>
      <c r="K2155" s="57"/>
      <c r="L2155" s="57" t="s">
        <v>2193</v>
      </c>
      <c r="M2155" s="57"/>
      <c r="N2155" s="57" t="s">
        <v>2193</v>
      </c>
      <c r="O2155" s="57">
        <v>178.39999999999964</v>
      </c>
      <c r="P2155" s="57">
        <v>178.39999999999964</v>
      </c>
      <c r="Q2155" s="60"/>
      <c r="AC2155" s="2">
        <v>178.4</v>
      </c>
      <c r="AD2155" s="2">
        <v>9814</v>
      </c>
    </row>
    <row r="2156" spans="1:31" ht="23.25" customHeight="1" x14ac:dyDescent="0.15">
      <c r="A2156" s="9" t="s">
        <v>919</v>
      </c>
      <c r="B2156" s="9" t="s">
        <v>1268</v>
      </c>
      <c r="C2156" s="148" t="s">
        <v>676</v>
      </c>
      <c r="D2156" s="56" t="s">
        <v>70</v>
      </c>
      <c r="E2156" s="62" t="s">
        <v>677</v>
      </c>
      <c r="F2156" s="58" t="s">
        <v>678</v>
      </c>
      <c r="G2156" s="57">
        <v>0.19</v>
      </c>
      <c r="H2156" s="57">
        <v>0</v>
      </c>
      <c r="I2156" s="57" t="s">
        <v>2193</v>
      </c>
      <c r="J2156" s="57">
        <v>0.19</v>
      </c>
      <c r="K2156" s="57">
        <v>268915</v>
      </c>
      <c r="L2156" s="57">
        <v>51093.8</v>
      </c>
      <c r="M2156" s="57">
        <v>0</v>
      </c>
      <c r="N2156" s="57" t="s">
        <v>2193</v>
      </c>
      <c r="O2156" s="57">
        <v>268915</v>
      </c>
      <c r="P2156" s="57">
        <v>51093.8</v>
      </c>
      <c r="Q2156" s="60"/>
      <c r="AE2156" s="2">
        <v>51093.8</v>
      </c>
    </row>
    <row r="2157" spans="1:31" ht="23.25" customHeight="1" x14ac:dyDescent="0.15">
      <c r="A2157" s="9" t="s">
        <v>1649</v>
      </c>
      <c r="B2157" s="9" t="s">
        <v>1268</v>
      </c>
      <c r="C2157" s="148" t="s">
        <v>1650</v>
      </c>
      <c r="D2157" s="56" t="s">
        <v>1651</v>
      </c>
      <c r="E2157" s="62" t="s">
        <v>1652</v>
      </c>
      <c r="F2157" s="58" t="s">
        <v>616</v>
      </c>
      <c r="G2157" s="57">
        <v>1</v>
      </c>
      <c r="H2157" s="57">
        <v>1532.6999999999971</v>
      </c>
      <c r="I2157" s="57">
        <v>1532.6999999999971</v>
      </c>
      <c r="J2157" s="57">
        <v>1</v>
      </c>
      <c r="K2157" s="57"/>
      <c r="L2157" s="57" t="s">
        <v>2193</v>
      </c>
      <c r="M2157" s="57"/>
      <c r="N2157" s="57" t="s">
        <v>2193</v>
      </c>
      <c r="O2157" s="57">
        <v>1532.6999999999971</v>
      </c>
      <c r="P2157" s="57">
        <v>1532.6999999999971</v>
      </c>
      <c r="Q2157" s="60"/>
    </row>
    <row r="2158" spans="1:31" ht="23.25" customHeight="1" x14ac:dyDescent="0.15">
      <c r="B2158" s="9" t="s">
        <v>1646</v>
      </c>
      <c r="C2158" s="148"/>
      <c r="D2158" s="56" t="s">
        <v>1647</v>
      </c>
      <c r="E2158" s="62"/>
      <c r="F2158" s="58"/>
      <c r="G2158" s="57"/>
      <c r="H2158" s="57"/>
      <c r="I2158" s="57">
        <v>11525</v>
      </c>
      <c r="J2158" s="57"/>
      <c r="K2158" s="57"/>
      <c r="L2158" s="57">
        <v>51093</v>
      </c>
      <c r="M2158" s="57"/>
      <c r="N2158" s="57">
        <v>0</v>
      </c>
      <c r="O2158" s="57" t="s">
        <v>2193</v>
      </c>
      <c r="P2158" s="57">
        <v>62618</v>
      </c>
      <c r="Q2158" s="60"/>
      <c r="AC2158" s="2">
        <v>1532.7</v>
      </c>
      <c r="AD2158" s="2">
        <v>51093</v>
      </c>
      <c r="AE2158" s="2">
        <v>51093</v>
      </c>
    </row>
    <row r="2159" spans="1:31" ht="23.25" customHeight="1" x14ac:dyDescent="0.15">
      <c r="C2159" s="148"/>
      <c r="D2159" s="56"/>
      <c r="E2159" s="62"/>
      <c r="F2159" s="58"/>
      <c r="G2159" s="57"/>
      <c r="H2159" s="57"/>
      <c r="I2159" s="57"/>
      <c r="J2159" s="57"/>
      <c r="K2159" s="57"/>
      <c r="L2159" s="57"/>
      <c r="M2159" s="57"/>
      <c r="N2159" s="57"/>
      <c r="O2159" s="57"/>
      <c r="P2159" s="57"/>
      <c r="Q2159" s="60"/>
    </row>
    <row r="2160" spans="1:31" ht="23.25" customHeight="1" x14ac:dyDescent="0.15">
      <c r="A2160" s="9" t="s">
        <v>1263</v>
      </c>
      <c r="B2160" s="9" t="s">
        <v>2293</v>
      </c>
      <c r="C2160" s="148" t="s">
        <v>1264</v>
      </c>
      <c r="D2160" s="56" t="s">
        <v>2778</v>
      </c>
      <c r="E2160" s="62"/>
      <c r="F2160" s="58"/>
      <c r="G2160" s="57"/>
      <c r="H2160" s="57"/>
      <c r="I2160" s="57"/>
      <c r="J2160" s="57"/>
      <c r="K2160" s="57"/>
      <c r="L2160" s="57"/>
      <c r="M2160" s="57"/>
      <c r="N2160" s="57"/>
      <c r="O2160" s="57"/>
      <c r="P2160" s="57"/>
      <c r="Q2160" s="60"/>
    </row>
    <row r="2161" spans="1:31" ht="23.25" customHeight="1" x14ac:dyDescent="0.15">
      <c r="A2161" s="9" t="s">
        <v>2779</v>
      </c>
      <c r="B2161" s="9" t="s">
        <v>1271</v>
      </c>
      <c r="C2161" s="148" t="s">
        <v>2780</v>
      </c>
      <c r="D2161" s="56" t="s">
        <v>139</v>
      </c>
      <c r="E2161" s="62" t="s">
        <v>2567</v>
      </c>
      <c r="F2161" s="58" t="s">
        <v>132</v>
      </c>
      <c r="G2161" s="57">
        <v>1</v>
      </c>
      <c r="H2161" s="57">
        <v>11526</v>
      </c>
      <c r="I2161" s="57">
        <v>11526</v>
      </c>
      <c r="J2161" s="57">
        <v>1</v>
      </c>
      <c r="K2161" s="57">
        <v>0</v>
      </c>
      <c r="L2161" s="57" t="s">
        <v>2193</v>
      </c>
      <c r="M2161" s="57">
        <v>0</v>
      </c>
      <c r="N2161" s="57" t="s">
        <v>2193</v>
      </c>
      <c r="O2161" s="57">
        <v>11526</v>
      </c>
      <c r="P2161" s="57">
        <v>11526</v>
      </c>
      <c r="Q2161" s="60"/>
      <c r="R2161" s="2" t="s">
        <v>1662</v>
      </c>
      <c r="AC2161" s="2">
        <v>11526</v>
      </c>
    </row>
    <row r="2162" spans="1:31" ht="23.25" customHeight="1" x14ac:dyDescent="0.15">
      <c r="A2162" s="9" t="s">
        <v>2779</v>
      </c>
      <c r="B2162" s="9" t="s">
        <v>1271</v>
      </c>
      <c r="C2162" s="148" t="s">
        <v>2780</v>
      </c>
      <c r="D2162" s="56" t="s">
        <v>139</v>
      </c>
      <c r="E2162" s="62" t="s">
        <v>2567</v>
      </c>
      <c r="F2162" s="58" t="s">
        <v>132</v>
      </c>
      <c r="G2162" s="57">
        <v>0.1</v>
      </c>
      <c r="H2162" s="57">
        <v>11526</v>
      </c>
      <c r="I2162" s="57">
        <v>1152.5999999999999</v>
      </c>
      <c r="J2162" s="57">
        <v>0.1</v>
      </c>
      <c r="K2162" s="57">
        <v>0</v>
      </c>
      <c r="L2162" s="57" t="s">
        <v>2193</v>
      </c>
      <c r="M2162" s="57">
        <v>0</v>
      </c>
      <c r="N2162" s="57" t="s">
        <v>2193</v>
      </c>
      <c r="O2162" s="57">
        <v>11526</v>
      </c>
      <c r="P2162" s="57">
        <v>1152.5999999999999</v>
      </c>
      <c r="Q2162" s="60"/>
      <c r="R2162" s="2" t="s">
        <v>1662</v>
      </c>
    </row>
    <row r="2163" spans="1:31" ht="23.25" customHeight="1" x14ac:dyDescent="0.15">
      <c r="A2163" s="9" t="s">
        <v>1658</v>
      </c>
      <c r="B2163" s="9" t="s">
        <v>1271</v>
      </c>
      <c r="C2163" s="148" t="s">
        <v>1659</v>
      </c>
      <c r="D2163" s="56" t="s">
        <v>1660</v>
      </c>
      <c r="E2163" s="62" t="s">
        <v>1661</v>
      </c>
      <c r="F2163" s="58" t="s">
        <v>616</v>
      </c>
      <c r="G2163" s="57">
        <v>1</v>
      </c>
      <c r="H2163" s="57">
        <v>230.5</v>
      </c>
      <c r="I2163" s="57">
        <v>230.5</v>
      </c>
      <c r="J2163" s="57">
        <v>1</v>
      </c>
      <c r="K2163" s="57"/>
      <c r="L2163" s="57" t="s">
        <v>2193</v>
      </c>
      <c r="M2163" s="57"/>
      <c r="N2163" s="57" t="s">
        <v>2193</v>
      </c>
      <c r="O2163" s="57">
        <v>230.5</v>
      </c>
      <c r="P2163" s="57">
        <v>230.5</v>
      </c>
      <c r="Q2163" s="60"/>
      <c r="AC2163" s="2">
        <v>230.5</v>
      </c>
      <c r="AD2163" s="2">
        <v>12678</v>
      </c>
    </row>
    <row r="2164" spans="1:31" ht="23.25" customHeight="1" x14ac:dyDescent="0.15">
      <c r="A2164" s="9" t="s">
        <v>919</v>
      </c>
      <c r="B2164" s="9" t="s">
        <v>1271</v>
      </c>
      <c r="C2164" s="148" t="s">
        <v>676</v>
      </c>
      <c r="D2164" s="56" t="s">
        <v>70</v>
      </c>
      <c r="E2164" s="62" t="s">
        <v>677</v>
      </c>
      <c r="F2164" s="58" t="s">
        <v>678</v>
      </c>
      <c r="G2164" s="57">
        <v>0.28000000000000003</v>
      </c>
      <c r="H2164" s="57">
        <v>0</v>
      </c>
      <c r="I2164" s="57" t="s">
        <v>2193</v>
      </c>
      <c r="J2164" s="57">
        <v>0.28000000000000003</v>
      </c>
      <c r="K2164" s="57">
        <v>268915</v>
      </c>
      <c r="L2164" s="57">
        <v>75296.2</v>
      </c>
      <c r="M2164" s="57">
        <v>0</v>
      </c>
      <c r="N2164" s="57" t="s">
        <v>2193</v>
      </c>
      <c r="O2164" s="57">
        <v>268915</v>
      </c>
      <c r="P2164" s="57">
        <v>75296.2</v>
      </c>
      <c r="Q2164" s="60"/>
      <c r="AE2164" s="2">
        <v>75296.2</v>
      </c>
    </row>
    <row r="2165" spans="1:31" ht="23.25" customHeight="1" x14ac:dyDescent="0.15">
      <c r="A2165" s="9" t="s">
        <v>1649</v>
      </c>
      <c r="B2165" s="9" t="s">
        <v>1271</v>
      </c>
      <c r="C2165" s="148" t="s">
        <v>1650</v>
      </c>
      <c r="D2165" s="56" t="s">
        <v>1651</v>
      </c>
      <c r="E2165" s="62" t="s">
        <v>1652</v>
      </c>
      <c r="F2165" s="58" t="s">
        <v>616</v>
      </c>
      <c r="G2165" s="57">
        <v>1</v>
      </c>
      <c r="H2165" s="57">
        <v>2258.8000000000029</v>
      </c>
      <c r="I2165" s="57">
        <v>2258.8000000000029</v>
      </c>
      <c r="J2165" s="57">
        <v>1</v>
      </c>
      <c r="K2165" s="57"/>
      <c r="L2165" s="57" t="s">
        <v>2193</v>
      </c>
      <c r="M2165" s="57"/>
      <c r="N2165" s="57" t="s">
        <v>2193</v>
      </c>
      <c r="O2165" s="57">
        <v>2258.8000000000029</v>
      </c>
      <c r="P2165" s="57">
        <v>2258.8000000000029</v>
      </c>
      <c r="Q2165" s="60"/>
    </row>
    <row r="2166" spans="1:31" ht="23.25" customHeight="1" x14ac:dyDescent="0.15">
      <c r="B2166" s="9" t="s">
        <v>1646</v>
      </c>
      <c r="C2166" s="148"/>
      <c r="D2166" s="56" t="s">
        <v>1647</v>
      </c>
      <c r="E2166" s="62"/>
      <c r="F2166" s="58"/>
      <c r="G2166" s="57"/>
      <c r="H2166" s="57"/>
      <c r="I2166" s="57">
        <v>15167</v>
      </c>
      <c r="J2166" s="57"/>
      <c r="K2166" s="57"/>
      <c r="L2166" s="57">
        <v>75296</v>
      </c>
      <c r="M2166" s="57"/>
      <c r="N2166" s="57">
        <v>0</v>
      </c>
      <c r="O2166" s="57" t="s">
        <v>2193</v>
      </c>
      <c r="P2166" s="57">
        <v>90463</v>
      </c>
      <c r="Q2166" s="60"/>
      <c r="AC2166" s="2">
        <v>2258.8000000000002</v>
      </c>
      <c r="AD2166" s="2">
        <v>75296</v>
      </c>
      <c r="AE2166" s="2">
        <v>75296</v>
      </c>
    </row>
    <row r="2167" spans="1:31" ht="23.25" customHeight="1" x14ac:dyDescent="0.15">
      <c r="C2167" s="148"/>
      <c r="D2167" s="56"/>
      <c r="E2167" s="62"/>
      <c r="F2167" s="58"/>
      <c r="G2167" s="57"/>
      <c r="H2167" s="57"/>
      <c r="I2167" s="57"/>
      <c r="J2167" s="57"/>
      <c r="K2167" s="57"/>
      <c r="L2167" s="57"/>
      <c r="M2167" s="57"/>
      <c r="N2167" s="57"/>
      <c r="O2167" s="57"/>
      <c r="P2167" s="57"/>
      <c r="Q2167" s="60"/>
    </row>
    <row r="2168" spans="1:31" ht="23.25" customHeight="1" x14ac:dyDescent="0.15">
      <c r="A2168" s="9" t="s">
        <v>1266</v>
      </c>
      <c r="B2168" s="9" t="s">
        <v>2293</v>
      </c>
      <c r="C2168" s="148" t="s">
        <v>1267</v>
      </c>
      <c r="D2168" s="56" t="s">
        <v>1769</v>
      </c>
      <c r="E2168" s="62"/>
      <c r="F2168" s="58"/>
      <c r="G2168" s="57"/>
      <c r="H2168" s="57"/>
      <c r="I2168" s="57"/>
      <c r="J2168" s="57"/>
      <c r="K2168" s="57"/>
      <c r="L2168" s="57"/>
      <c r="M2168" s="57"/>
      <c r="N2168" s="57"/>
      <c r="O2168" s="57"/>
      <c r="P2168" s="57"/>
      <c r="Q2168" s="60"/>
    </row>
    <row r="2169" spans="1:31" ht="23.25" customHeight="1" x14ac:dyDescent="0.15">
      <c r="A2169" s="9" t="s">
        <v>711</v>
      </c>
      <c r="B2169" s="9" t="s">
        <v>1274</v>
      </c>
      <c r="C2169" s="148" t="s">
        <v>152</v>
      </c>
      <c r="D2169" s="56" t="s">
        <v>153</v>
      </c>
      <c r="E2169" s="62" t="s">
        <v>143</v>
      </c>
      <c r="F2169" s="58" t="s">
        <v>132</v>
      </c>
      <c r="G2169" s="57">
        <v>1</v>
      </c>
      <c r="H2169" s="57">
        <v>2849</v>
      </c>
      <c r="I2169" s="57">
        <v>2849</v>
      </c>
      <c r="J2169" s="57">
        <v>1</v>
      </c>
      <c r="K2169" s="57">
        <v>0</v>
      </c>
      <c r="L2169" s="57" t="s">
        <v>2193</v>
      </c>
      <c r="M2169" s="57">
        <v>0</v>
      </c>
      <c r="N2169" s="57" t="s">
        <v>2193</v>
      </c>
      <c r="O2169" s="57">
        <v>2849</v>
      </c>
      <c r="P2169" s="57">
        <v>2849</v>
      </c>
      <c r="Q2169" s="60"/>
      <c r="R2169" s="2" t="s">
        <v>1662</v>
      </c>
      <c r="AC2169" s="2">
        <v>2849</v>
      </c>
    </row>
    <row r="2170" spans="1:31" ht="23.25" customHeight="1" x14ac:dyDescent="0.15">
      <c r="A2170" s="9" t="s">
        <v>711</v>
      </c>
      <c r="B2170" s="9" t="s">
        <v>1274</v>
      </c>
      <c r="C2170" s="148" t="s">
        <v>152</v>
      </c>
      <c r="D2170" s="56" t="s">
        <v>153</v>
      </c>
      <c r="E2170" s="62" t="s">
        <v>143</v>
      </c>
      <c r="F2170" s="58" t="s">
        <v>132</v>
      </c>
      <c r="G2170" s="57">
        <v>0.1</v>
      </c>
      <c r="H2170" s="57">
        <v>2849</v>
      </c>
      <c r="I2170" s="57">
        <v>284.89999999999998</v>
      </c>
      <c r="J2170" s="57">
        <v>0.1</v>
      </c>
      <c r="K2170" s="57">
        <v>0</v>
      </c>
      <c r="L2170" s="57" t="s">
        <v>2193</v>
      </c>
      <c r="M2170" s="57">
        <v>0</v>
      </c>
      <c r="N2170" s="57" t="s">
        <v>2193</v>
      </c>
      <c r="O2170" s="57">
        <v>2849</v>
      </c>
      <c r="P2170" s="57">
        <v>284.89999999999998</v>
      </c>
      <c r="Q2170" s="60"/>
      <c r="R2170" s="2" t="s">
        <v>1662</v>
      </c>
    </row>
    <row r="2171" spans="1:31" ht="23.25" customHeight="1" x14ac:dyDescent="0.15">
      <c r="A2171" s="9" t="s">
        <v>1658</v>
      </c>
      <c r="B2171" s="9" t="s">
        <v>1274</v>
      </c>
      <c r="C2171" s="148" t="s">
        <v>1659</v>
      </c>
      <c r="D2171" s="56" t="s">
        <v>1660</v>
      </c>
      <c r="E2171" s="62" t="s">
        <v>1661</v>
      </c>
      <c r="F2171" s="58" t="s">
        <v>616</v>
      </c>
      <c r="G2171" s="57">
        <v>1</v>
      </c>
      <c r="H2171" s="57">
        <v>56.900000000000091</v>
      </c>
      <c r="I2171" s="57">
        <v>56.900000000000091</v>
      </c>
      <c r="J2171" s="57">
        <v>1</v>
      </c>
      <c r="K2171" s="57"/>
      <c r="L2171" s="57" t="s">
        <v>2193</v>
      </c>
      <c r="M2171" s="57"/>
      <c r="N2171" s="57" t="s">
        <v>2193</v>
      </c>
      <c r="O2171" s="57">
        <v>56.900000000000091</v>
      </c>
      <c r="P2171" s="57">
        <v>56.900000000000091</v>
      </c>
      <c r="Q2171" s="60"/>
      <c r="AC2171" s="2">
        <v>56.9</v>
      </c>
      <c r="AD2171" s="2">
        <v>3133</v>
      </c>
    </row>
    <row r="2172" spans="1:31" ht="23.25" customHeight="1" x14ac:dyDescent="0.15">
      <c r="A2172" s="9" t="s">
        <v>919</v>
      </c>
      <c r="B2172" s="9" t="s">
        <v>1274</v>
      </c>
      <c r="C2172" s="148" t="s">
        <v>676</v>
      </c>
      <c r="D2172" s="56" t="s">
        <v>70</v>
      </c>
      <c r="E2172" s="62" t="s">
        <v>677</v>
      </c>
      <c r="F2172" s="58" t="s">
        <v>678</v>
      </c>
      <c r="G2172" s="57">
        <v>7.1999999999999995E-2</v>
      </c>
      <c r="H2172" s="57">
        <v>0</v>
      </c>
      <c r="I2172" s="57" t="s">
        <v>2193</v>
      </c>
      <c r="J2172" s="57">
        <v>7.1999999999999995E-2</v>
      </c>
      <c r="K2172" s="57">
        <v>268915</v>
      </c>
      <c r="L2172" s="57">
        <v>19361.8</v>
      </c>
      <c r="M2172" s="57">
        <v>0</v>
      </c>
      <c r="N2172" s="57" t="s">
        <v>2193</v>
      </c>
      <c r="O2172" s="57">
        <v>268915</v>
      </c>
      <c r="P2172" s="57">
        <v>19361.8</v>
      </c>
      <c r="Q2172" s="60"/>
      <c r="AE2172" s="2">
        <v>19361.8</v>
      </c>
    </row>
    <row r="2173" spans="1:31" ht="23.25" customHeight="1" x14ac:dyDescent="0.15">
      <c r="A2173" s="9" t="s">
        <v>1649</v>
      </c>
      <c r="B2173" s="9" t="s">
        <v>1274</v>
      </c>
      <c r="C2173" s="148" t="s">
        <v>1650</v>
      </c>
      <c r="D2173" s="56" t="s">
        <v>1651</v>
      </c>
      <c r="E2173" s="62" t="s">
        <v>1652</v>
      </c>
      <c r="F2173" s="58" t="s">
        <v>616</v>
      </c>
      <c r="G2173" s="57">
        <v>1</v>
      </c>
      <c r="H2173" s="57">
        <v>580.79999999999927</v>
      </c>
      <c r="I2173" s="57">
        <v>580.79999999999927</v>
      </c>
      <c r="J2173" s="57">
        <v>1</v>
      </c>
      <c r="K2173" s="57"/>
      <c r="L2173" s="57" t="s">
        <v>2193</v>
      </c>
      <c r="M2173" s="57"/>
      <c r="N2173" s="57" t="s">
        <v>2193</v>
      </c>
      <c r="O2173" s="57">
        <v>580.79999999999927</v>
      </c>
      <c r="P2173" s="57">
        <v>580.79999999999927</v>
      </c>
      <c r="Q2173" s="60"/>
    </row>
    <row r="2174" spans="1:31" ht="23.25" customHeight="1" x14ac:dyDescent="0.15">
      <c r="B2174" s="9" t="s">
        <v>1646</v>
      </c>
      <c r="C2174" s="148"/>
      <c r="D2174" s="56" t="s">
        <v>1647</v>
      </c>
      <c r="E2174" s="62"/>
      <c r="F2174" s="58"/>
      <c r="G2174" s="57"/>
      <c r="H2174" s="57"/>
      <c r="I2174" s="57">
        <v>3771</v>
      </c>
      <c r="J2174" s="57"/>
      <c r="K2174" s="57"/>
      <c r="L2174" s="57">
        <v>19361</v>
      </c>
      <c r="M2174" s="57"/>
      <c r="N2174" s="57">
        <v>0</v>
      </c>
      <c r="O2174" s="57" t="s">
        <v>2193</v>
      </c>
      <c r="P2174" s="57">
        <v>23132</v>
      </c>
      <c r="Q2174" s="60"/>
      <c r="AC2174" s="2">
        <v>580.79999999999995</v>
      </c>
      <c r="AD2174" s="2">
        <v>19361</v>
      </c>
      <c r="AE2174" s="2">
        <v>19361</v>
      </c>
    </row>
    <row r="2175" spans="1:31" ht="23.25" customHeight="1" x14ac:dyDescent="0.15">
      <c r="C2175" s="148"/>
      <c r="D2175" s="56"/>
      <c r="E2175" s="62"/>
      <c r="F2175" s="58"/>
      <c r="G2175" s="57"/>
      <c r="H2175" s="57"/>
      <c r="I2175" s="57"/>
      <c r="J2175" s="57"/>
      <c r="K2175" s="57"/>
      <c r="L2175" s="57"/>
      <c r="M2175" s="57"/>
      <c r="N2175" s="57"/>
      <c r="O2175" s="57"/>
      <c r="P2175" s="57"/>
      <c r="Q2175" s="60"/>
    </row>
    <row r="2176" spans="1:31" ht="23.25" customHeight="1" x14ac:dyDescent="0.15">
      <c r="A2176" s="9" t="s">
        <v>1269</v>
      </c>
      <c r="B2176" s="9" t="s">
        <v>2293</v>
      </c>
      <c r="C2176" s="148" t="s">
        <v>1270</v>
      </c>
      <c r="D2176" s="56" t="s">
        <v>2781</v>
      </c>
      <c r="E2176" s="62"/>
      <c r="F2176" s="58"/>
      <c r="G2176" s="57"/>
      <c r="H2176" s="57"/>
      <c r="I2176" s="57"/>
      <c r="J2176" s="57"/>
      <c r="K2176" s="57"/>
      <c r="L2176" s="57"/>
      <c r="M2176" s="57"/>
      <c r="N2176" s="57"/>
      <c r="O2176" s="57"/>
      <c r="P2176" s="57"/>
      <c r="Q2176" s="60"/>
    </row>
    <row r="2177" spans="1:31" ht="23.25" customHeight="1" x14ac:dyDescent="0.15">
      <c r="A2177" s="9" t="s">
        <v>2782</v>
      </c>
      <c r="B2177" s="9" t="s">
        <v>1277</v>
      </c>
      <c r="C2177" s="148" t="s">
        <v>2783</v>
      </c>
      <c r="D2177" s="56" t="s">
        <v>153</v>
      </c>
      <c r="E2177" s="62" t="s">
        <v>145</v>
      </c>
      <c r="F2177" s="58" t="s">
        <v>132</v>
      </c>
      <c r="G2177" s="57">
        <v>1</v>
      </c>
      <c r="H2177" s="57">
        <v>3890</v>
      </c>
      <c r="I2177" s="57">
        <v>3890</v>
      </c>
      <c r="J2177" s="57">
        <v>1</v>
      </c>
      <c r="K2177" s="57">
        <v>0</v>
      </c>
      <c r="L2177" s="57" t="s">
        <v>2193</v>
      </c>
      <c r="M2177" s="57">
        <v>0</v>
      </c>
      <c r="N2177" s="57" t="s">
        <v>2193</v>
      </c>
      <c r="O2177" s="57">
        <v>3890</v>
      </c>
      <c r="P2177" s="57">
        <v>3890</v>
      </c>
      <c r="Q2177" s="60"/>
      <c r="R2177" s="2" t="s">
        <v>1662</v>
      </c>
      <c r="AC2177" s="2">
        <v>3890</v>
      </c>
    </row>
    <row r="2178" spans="1:31" ht="23.25" customHeight="1" x14ac:dyDescent="0.15">
      <c r="A2178" s="9" t="s">
        <v>2782</v>
      </c>
      <c r="B2178" s="9" t="s">
        <v>1277</v>
      </c>
      <c r="C2178" s="148" t="s">
        <v>2783</v>
      </c>
      <c r="D2178" s="56" t="s">
        <v>153</v>
      </c>
      <c r="E2178" s="62" t="s">
        <v>145</v>
      </c>
      <c r="F2178" s="58" t="s">
        <v>132</v>
      </c>
      <c r="G2178" s="57">
        <v>0.1</v>
      </c>
      <c r="H2178" s="57">
        <v>3890</v>
      </c>
      <c r="I2178" s="57">
        <v>389</v>
      </c>
      <c r="J2178" s="57">
        <v>0.1</v>
      </c>
      <c r="K2178" s="57">
        <v>0</v>
      </c>
      <c r="L2178" s="57" t="s">
        <v>2193</v>
      </c>
      <c r="M2178" s="57">
        <v>0</v>
      </c>
      <c r="N2178" s="57" t="s">
        <v>2193</v>
      </c>
      <c r="O2178" s="57">
        <v>3890</v>
      </c>
      <c r="P2178" s="57">
        <v>389</v>
      </c>
      <c r="Q2178" s="60"/>
      <c r="R2178" s="2" t="s">
        <v>1662</v>
      </c>
    </row>
    <row r="2179" spans="1:31" ht="23.25" customHeight="1" x14ac:dyDescent="0.15">
      <c r="A2179" s="9" t="s">
        <v>1658</v>
      </c>
      <c r="B2179" s="9" t="s">
        <v>1277</v>
      </c>
      <c r="C2179" s="148" t="s">
        <v>1659</v>
      </c>
      <c r="D2179" s="56" t="s">
        <v>1660</v>
      </c>
      <c r="E2179" s="62" t="s">
        <v>1661</v>
      </c>
      <c r="F2179" s="58" t="s">
        <v>616</v>
      </c>
      <c r="G2179" s="57">
        <v>1</v>
      </c>
      <c r="H2179" s="57">
        <v>77.800000000000182</v>
      </c>
      <c r="I2179" s="57">
        <v>77.800000000000182</v>
      </c>
      <c r="J2179" s="57">
        <v>1</v>
      </c>
      <c r="K2179" s="57"/>
      <c r="L2179" s="57" t="s">
        <v>2193</v>
      </c>
      <c r="M2179" s="57"/>
      <c r="N2179" s="57" t="s">
        <v>2193</v>
      </c>
      <c r="O2179" s="57">
        <v>77.800000000000182</v>
      </c>
      <c r="P2179" s="57">
        <v>77.800000000000182</v>
      </c>
      <c r="Q2179" s="60"/>
      <c r="AC2179" s="2">
        <v>77.8</v>
      </c>
      <c r="AD2179" s="2">
        <v>4279</v>
      </c>
    </row>
    <row r="2180" spans="1:31" ht="23.25" customHeight="1" x14ac:dyDescent="0.15">
      <c r="A2180" s="9" t="s">
        <v>919</v>
      </c>
      <c r="B2180" s="9" t="s">
        <v>1277</v>
      </c>
      <c r="C2180" s="148" t="s">
        <v>676</v>
      </c>
      <c r="D2180" s="56" t="s">
        <v>70</v>
      </c>
      <c r="E2180" s="62" t="s">
        <v>677</v>
      </c>
      <c r="F2180" s="58" t="s">
        <v>678</v>
      </c>
      <c r="G2180" s="57">
        <v>9.6000000000000002E-2</v>
      </c>
      <c r="H2180" s="57">
        <v>0</v>
      </c>
      <c r="I2180" s="57" t="s">
        <v>2193</v>
      </c>
      <c r="J2180" s="57">
        <v>9.6000000000000002E-2</v>
      </c>
      <c r="K2180" s="57">
        <v>268915</v>
      </c>
      <c r="L2180" s="57">
        <v>25815.8</v>
      </c>
      <c r="M2180" s="57">
        <v>0</v>
      </c>
      <c r="N2180" s="57" t="s">
        <v>2193</v>
      </c>
      <c r="O2180" s="57">
        <v>268915</v>
      </c>
      <c r="P2180" s="57">
        <v>25815.8</v>
      </c>
      <c r="Q2180" s="60"/>
      <c r="AE2180" s="2">
        <v>25815.8</v>
      </c>
    </row>
    <row r="2181" spans="1:31" ht="23.25" customHeight="1" x14ac:dyDescent="0.15">
      <c r="A2181" s="9" t="s">
        <v>1649</v>
      </c>
      <c r="B2181" s="9" t="s">
        <v>1277</v>
      </c>
      <c r="C2181" s="148" t="s">
        <v>1650</v>
      </c>
      <c r="D2181" s="56" t="s">
        <v>1651</v>
      </c>
      <c r="E2181" s="62" t="s">
        <v>1652</v>
      </c>
      <c r="F2181" s="58" t="s">
        <v>616</v>
      </c>
      <c r="G2181" s="57">
        <v>1</v>
      </c>
      <c r="H2181" s="57">
        <v>774.40000000000146</v>
      </c>
      <c r="I2181" s="57">
        <v>774.40000000000146</v>
      </c>
      <c r="J2181" s="57">
        <v>1</v>
      </c>
      <c r="K2181" s="57"/>
      <c r="L2181" s="57" t="s">
        <v>2193</v>
      </c>
      <c r="M2181" s="57"/>
      <c r="N2181" s="57" t="s">
        <v>2193</v>
      </c>
      <c r="O2181" s="57">
        <v>774.40000000000146</v>
      </c>
      <c r="P2181" s="57">
        <v>774.40000000000146</v>
      </c>
      <c r="Q2181" s="60"/>
    </row>
    <row r="2182" spans="1:31" ht="23.25" customHeight="1" x14ac:dyDescent="0.15">
      <c r="B2182" s="9" t="s">
        <v>1646</v>
      </c>
      <c r="C2182" s="148"/>
      <c r="D2182" s="56" t="s">
        <v>1647</v>
      </c>
      <c r="E2182" s="62"/>
      <c r="F2182" s="58"/>
      <c r="G2182" s="57"/>
      <c r="H2182" s="57"/>
      <c r="I2182" s="57">
        <v>5131</v>
      </c>
      <c r="J2182" s="57"/>
      <c r="K2182" s="57"/>
      <c r="L2182" s="57">
        <v>25815</v>
      </c>
      <c r="M2182" s="57"/>
      <c r="N2182" s="57">
        <v>0</v>
      </c>
      <c r="O2182" s="57" t="s">
        <v>2193</v>
      </c>
      <c r="P2182" s="57">
        <v>30946</v>
      </c>
      <c r="Q2182" s="60"/>
      <c r="AC2182" s="2">
        <v>774.4</v>
      </c>
      <c r="AD2182" s="2">
        <v>25815</v>
      </c>
      <c r="AE2182" s="2">
        <v>25815</v>
      </c>
    </row>
    <row r="2183" spans="1:31" ht="23.25" customHeight="1" x14ac:dyDescent="0.15">
      <c r="C2183" s="148"/>
      <c r="D2183" s="56"/>
      <c r="E2183" s="62"/>
      <c r="F2183" s="58"/>
      <c r="G2183" s="57"/>
      <c r="H2183" s="57"/>
      <c r="I2183" s="57"/>
      <c r="J2183" s="57"/>
      <c r="K2183" s="57"/>
      <c r="L2183" s="57"/>
      <c r="M2183" s="57"/>
      <c r="N2183" s="57"/>
      <c r="O2183" s="57"/>
      <c r="P2183" s="57"/>
      <c r="Q2183" s="60"/>
    </row>
    <row r="2184" spans="1:31" ht="23.25" customHeight="1" x14ac:dyDescent="0.15">
      <c r="A2184" s="9" t="s">
        <v>1272</v>
      </c>
      <c r="B2184" s="9" t="s">
        <v>2293</v>
      </c>
      <c r="C2184" s="148" t="s">
        <v>1273</v>
      </c>
      <c r="D2184" s="56" t="s">
        <v>2784</v>
      </c>
      <c r="E2184" s="62"/>
      <c r="F2184" s="58"/>
      <c r="G2184" s="57"/>
      <c r="H2184" s="57"/>
      <c r="I2184" s="57"/>
      <c r="J2184" s="57"/>
      <c r="K2184" s="57"/>
      <c r="L2184" s="57"/>
      <c r="M2184" s="57"/>
      <c r="N2184" s="57"/>
      <c r="O2184" s="57"/>
      <c r="P2184" s="57"/>
      <c r="Q2184" s="60"/>
    </row>
    <row r="2185" spans="1:31" ht="23.25" customHeight="1" x14ac:dyDescent="0.15">
      <c r="A2185" s="9" t="s">
        <v>712</v>
      </c>
      <c r="B2185" s="9" t="s">
        <v>1280</v>
      </c>
      <c r="C2185" s="148" t="s">
        <v>154</v>
      </c>
      <c r="D2185" s="56" t="s">
        <v>153</v>
      </c>
      <c r="E2185" s="62" t="s">
        <v>149</v>
      </c>
      <c r="F2185" s="58" t="s">
        <v>132</v>
      </c>
      <c r="G2185" s="57">
        <v>1</v>
      </c>
      <c r="H2185" s="57">
        <v>6381</v>
      </c>
      <c r="I2185" s="57">
        <v>6381</v>
      </c>
      <c r="J2185" s="57">
        <v>1</v>
      </c>
      <c r="K2185" s="57">
        <v>0</v>
      </c>
      <c r="L2185" s="57" t="s">
        <v>2193</v>
      </c>
      <c r="M2185" s="57">
        <v>0</v>
      </c>
      <c r="N2185" s="57" t="s">
        <v>2193</v>
      </c>
      <c r="O2185" s="57">
        <v>6381</v>
      </c>
      <c r="P2185" s="57">
        <v>6381</v>
      </c>
      <c r="Q2185" s="60"/>
      <c r="R2185" s="2" t="s">
        <v>1662</v>
      </c>
      <c r="AC2185" s="2">
        <v>6381</v>
      </c>
    </row>
    <row r="2186" spans="1:31" ht="23.25" customHeight="1" x14ac:dyDescent="0.15">
      <c r="A2186" s="9" t="s">
        <v>712</v>
      </c>
      <c r="B2186" s="9" t="s">
        <v>1280</v>
      </c>
      <c r="C2186" s="148" t="s">
        <v>154</v>
      </c>
      <c r="D2186" s="56" t="s">
        <v>153</v>
      </c>
      <c r="E2186" s="62" t="s">
        <v>149</v>
      </c>
      <c r="F2186" s="58" t="s">
        <v>132</v>
      </c>
      <c r="G2186" s="57">
        <v>0.1</v>
      </c>
      <c r="H2186" s="57">
        <v>6381</v>
      </c>
      <c r="I2186" s="57">
        <v>638.1</v>
      </c>
      <c r="J2186" s="57">
        <v>0.1</v>
      </c>
      <c r="K2186" s="57">
        <v>0</v>
      </c>
      <c r="L2186" s="57" t="s">
        <v>2193</v>
      </c>
      <c r="M2186" s="57">
        <v>0</v>
      </c>
      <c r="N2186" s="57" t="s">
        <v>2193</v>
      </c>
      <c r="O2186" s="57">
        <v>6381</v>
      </c>
      <c r="P2186" s="57">
        <v>638.1</v>
      </c>
      <c r="Q2186" s="60"/>
      <c r="R2186" s="2" t="s">
        <v>1662</v>
      </c>
    </row>
    <row r="2187" spans="1:31" ht="23.25" customHeight="1" x14ac:dyDescent="0.15">
      <c r="A2187" s="9" t="s">
        <v>1658</v>
      </c>
      <c r="B2187" s="9" t="s">
        <v>1280</v>
      </c>
      <c r="C2187" s="148" t="s">
        <v>1659</v>
      </c>
      <c r="D2187" s="56" t="s">
        <v>1660</v>
      </c>
      <c r="E2187" s="62" t="s">
        <v>1661</v>
      </c>
      <c r="F2187" s="58" t="s">
        <v>616</v>
      </c>
      <c r="G2187" s="57">
        <v>1</v>
      </c>
      <c r="H2187" s="57">
        <v>127.60000000000036</v>
      </c>
      <c r="I2187" s="57">
        <v>127.60000000000036</v>
      </c>
      <c r="J2187" s="57">
        <v>1</v>
      </c>
      <c r="K2187" s="57"/>
      <c r="L2187" s="57" t="s">
        <v>2193</v>
      </c>
      <c r="M2187" s="57"/>
      <c r="N2187" s="57" t="s">
        <v>2193</v>
      </c>
      <c r="O2187" s="57">
        <v>127.60000000000036</v>
      </c>
      <c r="P2187" s="57">
        <v>127.60000000000036</v>
      </c>
      <c r="Q2187" s="60"/>
      <c r="AC2187" s="2">
        <v>127.6</v>
      </c>
      <c r="AD2187" s="2">
        <v>7019</v>
      </c>
    </row>
    <row r="2188" spans="1:31" ht="23.25" customHeight="1" x14ac:dyDescent="0.15">
      <c r="A2188" s="9" t="s">
        <v>919</v>
      </c>
      <c r="B2188" s="9" t="s">
        <v>1280</v>
      </c>
      <c r="C2188" s="148" t="s">
        <v>676</v>
      </c>
      <c r="D2188" s="56" t="s">
        <v>70</v>
      </c>
      <c r="E2188" s="62" t="s">
        <v>677</v>
      </c>
      <c r="F2188" s="58" t="s">
        <v>678</v>
      </c>
      <c r="G2188" s="57">
        <v>0.156</v>
      </c>
      <c r="H2188" s="57">
        <v>0</v>
      </c>
      <c r="I2188" s="57" t="s">
        <v>2193</v>
      </c>
      <c r="J2188" s="57">
        <v>0.156</v>
      </c>
      <c r="K2188" s="57">
        <v>268915</v>
      </c>
      <c r="L2188" s="57">
        <v>41950.7</v>
      </c>
      <c r="M2188" s="57">
        <v>0</v>
      </c>
      <c r="N2188" s="57" t="s">
        <v>2193</v>
      </c>
      <c r="O2188" s="57">
        <v>268915</v>
      </c>
      <c r="P2188" s="57">
        <v>41950.7</v>
      </c>
      <c r="Q2188" s="60"/>
      <c r="AE2188" s="2">
        <v>41950.7</v>
      </c>
    </row>
    <row r="2189" spans="1:31" ht="23.25" customHeight="1" x14ac:dyDescent="0.15">
      <c r="A2189" s="9" t="s">
        <v>1649</v>
      </c>
      <c r="B2189" s="9" t="s">
        <v>1280</v>
      </c>
      <c r="C2189" s="148" t="s">
        <v>1650</v>
      </c>
      <c r="D2189" s="56" t="s">
        <v>1651</v>
      </c>
      <c r="E2189" s="62" t="s">
        <v>1652</v>
      </c>
      <c r="F2189" s="58" t="s">
        <v>616</v>
      </c>
      <c r="G2189" s="57">
        <v>1</v>
      </c>
      <c r="H2189" s="57">
        <v>1258.5</v>
      </c>
      <c r="I2189" s="57">
        <v>1258.5</v>
      </c>
      <c r="J2189" s="57">
        <v>1</v>
      </c>
      <c r="K2189" s="57"/>
      <c r="L2189" s="57" t="s">
        <v>2193</v>
      </c>
      <c r="M2189" s="57"/>
      <c r="N2189" s="57" t="s">
        <v>2193</v>
      </c>
      <c r="O2189" s="57">
        <v>1258.5</v>
      </c>
      <c r="P2189" s="57">
        <v>1258.5</v>
      </c>
      <c r="Q2189" s="60"/>
    </row>
    <row r="2190" spans="1:31" ht="23.25" customHeight="1" x14ac:dyDescent="0.15">
      <c r="B2190" s="9" t="s">
        <v>1646</v>
      </c>
      <c r="C2190" s="148"/>
      <c r="D2190" s="56" t="s">
        <v>1647</v>
      </c>
      <c r="E2190" s="62"/>
      <c r="F2190" s="58"/>
      <c r="G2190" s="57"/>
      <c r="H2190" s="57"/>
      <c r="I2190" s="57">
        <v>8405</v>
      </c>
      <c r="J2190" s="57"/>
      <c r="K2190" s="57"/>
      <c r="L2190" s="57">
        <v>41950</v>
      </c>
      <c r="M2190" s="57"/>
      <c r="N2190" s="57">
        <v>0</v>
      </c>
      <c r="O2190" s="57" t="s">
        <v>2193</v>
      </c>
      <c r="P2190" s="57">
        <v>50355</v>
      </c>
      <c r="Q2190" s="60"/>
      <c r="AC2190" s="2">
        <v>1258.5</v>
      </c>
      <c r="AD2190" s="2">
        <v>41950</v>
      </c>
      <c r="AE2190" s="2">
        <v>41950</v>
      </c>
    </row>
    <row r="2191" spans="1:31" ht="23.25" customHeight="1" x14ac:dyDescent="0.15">
      <c r="C2191" s="148"/>
      <c r="D2191" s="56"/>
      <c r="E2191" s="62"/>
      <c r="F2191" s="58"/>
      <c r="G2191" s="57"/>
      <c r="H2191" s="57"/>
      <c r="I2191" s="57"/>
      <c r="J2191" s="57"/>
      <c r="K2191" s="57"/>
      <c r="L2191" s="57"/>
      <c r="M2191" s="57"/>
      <c r="N2191" s="57"/>
      <c r="O2191" s="57"/>
      <c r="P2191" s="57"/>
      <c r="Q2191" s="60"/>
    </row>
    <row r="2192" spans="1:31" ht="23.25" customHeight="1" x14ac:dyDescent="0.15">
      <c r="A2192" s="9" t="s">
        <v>1275</v>
      </c>
      <c r="B2192" s="9" t="s">
        <v>2293</v>
      </c>
      <c r="C2192" s="148" t="s">
        <v>1276</v>
      </c>
      <c r="D2192" s="56" t="s">
        <v>2785</v>
      </c>
      <c r="E2192" s="62"/>
      <c r="F2192" s="58"/>
      <c r="G2192" s="57"/>
      <c r="H2192" s="57"/>
      <c r="I2192" s="57"/>
      <c r="J2192" s="57"/>
      <c r="K2192" s="57"/>
      <c r="L2192" s="57"/>
      <c r="M2192" s="57"/>
      <c r="N2192" s="57"/>
      <c r="O2192" s="57"/>
      <c r="P2192" s="57"/>
      <c r="Q2192" s="60"/>
    </row>
    <row r="2193" spans="1:31" ht="23.25" customHeight="1" x14ac:dyDescent="0.15">
      <c r="A2193" s="9" t="s">
        <v>2786</v>
      </c>
      <c r="B2193" s="9" t="s">
        <v>1283</v>
      </c>
      <c r="C2193" s="148" t="s">
        <v>2787</v>
      </c>
      <c r="D2193" s="56" t="s">
        <v>153</v>
      </c>
      <c r="E2193" s="62" t="s">
        <v>2567</v>
      </c>
      <c r="F2193" s="58" t="s">
        <v>132</v>
      </c>
      <c r="G2193" s="57">
        <v>1</v>
      </c>
      <c r="H2193" s="57">
        <v>11526</v>
      </c>
      <c r="I2193" s="57">
        <v>11526</v>
      </c>
      <c r="J2193" s="57">
        <v>1</v>
      </c>
      <c r="K2193" s="57">
        <v>0</v>
      </c>
      <c r="L2193" s="57" t="s">
        <v>2193</v>
      </c>
      <c r="M2193" s="57">
        <v>0</v>
      </c>
      <c r="N2193" s="57" t="s">
        <v>2193</v>
      </c>
      <c r="O2193" s="57">
        <v>11526</v>
      </c>
      <c r="P2193" s="57">
        <v>11526</v>
      </c>
      <c r="Q2193" s="60"/>
      <c r="R2193" s="2" t="s">
        <v>1662</v>
      </c>
      <c r="AC2193" s="2">
        <v>11526</v>
      </c>
    </row>
    <row r="2194" spans="1:31" ht="23.25" customHeight="1" x14ac:dyDescent="0.15">
      <c r="A2194" s="9" t="s">
        <v>2786</v>
      </c>
      <c r="B2194" s="9" t="s">
        <v>1283</v>
      </c>
      <c r="C2194" s="148" t="s">
        <v>2787</v>
      </c>
      <c r="D2194" s="56" t="s">
        <v>153</v>
      </c>
      <c r="E2194" s="62" t="s">
        <v>2567</v>
      </c>
      <c r="F2194" s="58" t="s">
        <v>132</v>
      </c>
      <c r="G2194" s="57">
        <v>0.1</v>
      </c>
      <c r="H2194" s="57">
        <v>11526</v>
      </c>
      <c r="I2194" s="57">
        <v>1152.5999999999999</v>
      </c>
      <c r="J2194" s="57">
        <v>0.1</v>
      </c>
      <c r="K2194" s="57">
        <v>0</v>
      </c>
      <c r="L2194" s="57" t="s">
        <v>2193</v>
      </c>
      <c r="M2194" s="57">
        <v>0</v>
      </c>
      <c r="N2194" s="57" t="s">
        <v>2193</v>
      </c>
      <c r="O2194" s="57">
        <v>11526</v>
      </c>
      <c r="P2194" s="57">
        <v>1152.5999999999999</v>
      </c>
      <c r="Q2194" s="60"/>
      <c r="R2194" s="2" t="s">
        <v>1662</v>
      </c>
    </row>
    <row r="2195" spans="1:31" ht="23.25" customHeight="1" x14ac:dyDescent="0.15">
      <c r="A2195" s="9" t="s">
        <v>1658</v>
      </c>
      <c r="B2195" s="9" t="s">
        <v>1283</v>
      </c>
      <c r="C2195" s="148" t="s">
        <v>1659</v>
      </c>
      <c r="D2195" s="56" t="s">
        <v>1660</v>
      </c>
      <c r="E2195" s="62" t="s">
        <v>1661</v>
      </c>
      <c r="F2195" s="58" t="s">
        <v>616</v>
      </c>
      <c r="G2195" s="57">
        <v>1</v>
      </c>
      <c r="H2195" s="57">
        <v>230.5</v>
      </c>
      <c r="I2195" s="57">
        <v>230.5</v>
      </c>
      <c r="J2195" s="57">
        <v>1</v>
      </c>
      <c r="K2195" s="57"/>
      <c r="L2195" s="57" t="s">
        <v>2193</v>
      </c>
      <c r="M2195" s="57"/>
      <c r="N2195" s="57" t="s">
        <v>2193</v>
      </c>
      <c r="O2195" s="57">
        <v>230.5</v>
      </c>
      <c r="P2195" s="57">
        <v>230.5</v>
      </c>
      <c r="Q2195" s="60"/>
      <c r="AC2195" s="2">
        <v>230.5</v>
      </c>
      <c r="AD2195" s="2">
        <v>12678</v>
      </c>
    </row>
    <row r="2196" spans="1:31" ht="23.25" customHeight="1" x14ac:dyDescent="0.15">
      <c r="A2196" s="9" t="s">
        <v>919</v>
      </c>
      <c r="B2196" s="9" t="s">
        <v>1283</v>
      </c>
      <c r="C2196" s="148" t="s">
        <v>676</v>
      </c>
      <c r="D2196" s="56" t="s">
        <v>70</v>
      </c>
      <c r="E2196" s="62" t="s">
        <v>677</v>
      </c>
      <c r="F2196" s="58" t="s">
        <v>678</v>
      </c>
      <c r="G2196" s="57">
        <v>0.33600000000000002</v>
      </c>
      <c r="H2196" s="57">
        <v>0</v>
      </c>
      <c r="I2196" s="57" t="s">
        <v>2193</v>
      </c>
      <c r="J2196" s="57">
        <v>0.33600000000000002</v>
      </c>
      <c r="K2196" s="57">
        <v>268915</v>
      </c>
      <c r="L2196" s="57">
        <v>90355.4</v>
      </c>
      <c r="M2196" s="57">
        <v>0</v>
      </c>
      <c r="N2196" s="57" t="s">
        <v>2193</v>
      </c>
      <c r="O2196" s="57">
        <v>268915</v>
      </c>
      <c r="P2196" s="57">
        <v>90355.4</v>
      </c>
      <c r="Q2196" s="60"/>
      <c r="AE2196" s="2">
        <v>90355.4</v>
      </c>
    </row>
    <row r="2197" spans="1:31" ht="23.25" customHeight="1" x14ac:dyDescent="0.15">
      <c r="A2197" s="9" t="s">
        <v>1649</v>
      </c>
      <c r="B2197" s="9" t="s">
        <v>1283</v>
      </c>
      <c r="C2197" s="148" t="s">
        <v>1650</v>
      </c>
      <c r="D2197" s="56" t="s">
        <v>1651</v>
      </c>
      <c r="E2197" s="62" t="s">
        <v>1652</v>
      </c>
      <c r="F2197" s="58" t="s">
        <v>616</v>
      </c>
      <c r="G2197" s="57">
        <v>1</v>
      </c>
      <c r="H2197" s="57">
        <v>2710.6000000000058</v>
      </c>
      <c r="I2197" s="57">
        <v>2710.6000000000058</v>
      </c>
      <c r="J2197" s="57">
        <v>1</v>
      </c>
      <c r="K2197" s="57"/>
      <c r="L2197" s="57" t="s">
        <v>2193</v>
      </c>
      <c r="M2197" s="57"/>
      <c r="N2197" s="57" t="s">
        <v>2193</v>
      </c>
      <c r="O2197" s="57">
        <v>2710.6000000000058</v>
      </c>
      <c r="P2197" s="57">
        <v>2710.6000000000058</v>
      </c>
      <c r="Q2197" s="60"/>
    </row>
    <row r="2198" spans="1:31" ht="23.25" customHeight="1" x14ac:dyDescent="0.15">
      <c r="B2198" s="9" t="s">
        <v>1646</v>
      </c>
      <c r="C2198" s="148"/>
      <c r="D2198" s="56" t="s">
        <v>1647</v>
      </c>
      <c r="E2198" s="62"/>
      <c r="F2198" s="58"/>
      <c r="G2198" s="57"/>
      <c r="H2198" s="57"/>
      <c r="I2198" s="57">
        <v>15619</v>
      </c>
      <c r="J2198" s="57"/>
      <c r="K2198" s="57"/>
      <c r="L2198" s="57">
        <v>90355</v>
      </c>
      <c r="M2198" s="57"/>
      <c r="N2198" s="57">
        <v>0</v>
      </c>
      <c r="O2198" s="57" t="s">
        <v>2193</v>
      </c>
      <c r="P2198" s="57">
        <v>105974</v>
      </c>
      <c r="Q2198" s="60"/>
      <c r="AC2198" s="2">
        <v>2710.6</v>
      </c>
      <c r="AD2198" s="2">
        <v>90355</v>
      </c>
      <c r="AE2198" s="2">
        <v>90355</v>
      </c>
    </row>
    <row r="2199" spans="1:31" ht="23.25" customHeight="1" x14ac:dyDescent="0.15">
      <c r="C2199" s="148"/>
      <c r="D2199" s="56"/>
      <c r="E2199" s="62"/>
      <c r="F2199" s="58"/>
      <c r="G2199" s="57"/>
      <c r="H2199" s="57"/>
      <c r="I2199" s="57"/>
      <c r="J2199" s="57"/>
      <c r="K2199" s="57"/>
      <c r="L2199" s="57"/>
      <c r="M2199" s="57"/>
      <c r="N2199" s="57"/>
      <c r="O2199" s="57"/>
      <c r="P2199" s="57"/>
      <c r="Q2199" s="60"/>
    </row>
    <row r="2200" spans="1:31" ht="23.25" customHeight="1" x14ac:dyDescent="0.15">
      <c r="A2200" s="9" t="s">
        <v>1278</v>
      </c>
      <c r="B2200" s="9" t="s">
        <v>2293</v>
      </c>
      <c r="C2200" s="148" t="s">
        <v>1279</v>
      </c>
      <c r="D2200" s="56" t="s">
        <v>2788</v>
      </c>
      <c r="E2200" s="62"/>
      <c r="F2200" s="58"/>
      <c r="G2200" s="57"/>
      <c r="H2200" s="57"/>
      <c r="I2200" s="57"/>
      <c r="J2200" s="57"/>
      <c r="K2200" s="57"/>
      <c r="L2200" s="57"/>
      <c r="M2200" s="57"/>
      <c r="N2200" s="57"/>
      <c r="O2200" s="57"/>
      <c r="P2200" s="57"/>
      <c r="Q2200" s="60"/>
    </row>
    <row r="2201" spans="1:31" ht="23.25" customHeight="1" x14ac:dyDescent="0.15">
      <c r="A2201" s="9" t="s">
        <v>713</v>
      </c>
      <c r="B2201" s="9" t="s">
        <v>1286</v>
      </c>
      <c r="C2201" s="148" t="s">
        <v>155</v>
      </c>
      <c r="D2201" s="56" t="s">
        <v>156</v>
      </c>
      <c r="E2201" s="62" t="s">
        <v>157</v>
      </c>
      <c r="F2201" s="58" t="s">
        <v>132</v>
      </c>
      <c r="G2201" s="57">
        <v>1</v>
      </c>
      <c r="H2201" s="57">
        <v>294</v>
      </c>
      <c r="I2201" s="57">
        <v>294</v>
      </c>
      <c r="J2201" s="57">
        <v>1</v>
      </c>
      <c r="K2201" s="57">
        <v>0</v>
      </c>
      <c r="L2201" s="57" t="s">
        <v>2193</v>
      </c>
      <c r="M2201" s="57">
        <v>0</v>
      </c>
      <c r="N2201" s="57" t="s">
        <v>2193</v>
      </c>
      <c r="O2201" s="57">
        <v>294</v>
      </c>
      <c r="P2201" s="57">
        <v>294</v>
      </c>
      <c r="Q2201" s="60"/>
      <c r="R2201" s="2" t="s">
        <v>1662</v>
      </c>
      <c r="AB2201" s="2">
        <v>294</v>
      </c>
      <c r="AC2201" s="2">
        <v>294</v>
      </c>
    </row>
    <row r="2202" spans="1:31" ht="23.25" customHeight="1" x14ac:dyDescent="0.15">
      <c r="A2202" s="9" t="s">
        <v>713</v>
      </c>
      <c r="B2202" s="9" t="s">
        <v>1286</v>
      </c>
      <c r="C2202" s="148" t="s">
        <v>155</v>
      </c>
      <c r="D2202" s="56" t="s">
        <v>156</v>
      </c>
      <c r="E2202" s="62" t="s">
        <v>157</v>
      </c>
      <c r="F2202" s="58" t="s">
        <v>132</v>
      </c>
      <c r="G2202" s="57">
        <v>0.1</v>
      </c>
      <c r="H2202" s="57">
        <v>294</v>
      </c>
      <c r="I2202" s="57">
        <v>29.4</v>
      </c>
      <c r="J2202" s="57">
        <v>0.1</v>
      </c>
      <c r="K2202" s="57">
        <v>0</v>
      </c>
      <c r="L2202" s="57" t="s">
        <v>2193</v>
      </c>
      <c r="M2202" s="57">
        <v>0</v>
      </c>
      <c r="N2202" s="57" t="s">
        <v>2193</v>
      </c>
      <c r="O2202" s="57">
        <v>294</v>
      </c>
      <c r="P2202" s="57">
        <v>29.4</v>
      </c>
      <c r="Q2202" s="60"/>
      <c r="R2202" s="2" t="s">
        <v>1662</v>
      </c>
    </row>
    <row r="2203" spans="1:31" ht="23.25" customHeight="1" x14ac:dyDescent="0.15">
      <c r="A2203" s="9" t="s">
        <v>1654</v>
      </c>
      <c r="B2203" s="9" t="s">
        <v>1286</v>
      </c>
      <c r="C2203" s="148" t="s">
        <v>1655</v>
      </c>
      <c r="D2203" s="56" t="s">
        <v>1656</v>
      </c>
      <c r="E2203" s="62" t="s">
        <v>1657</v>
      </c>
      <c r="F2203" s="58" t="s">
        <v>616</v>
      </c>
      <c r="G2203" s="57">
        <v>1</v>
      </c>
      <c r="H2203" s="57">
        <v>44.1</v>
      </c>
      <c r="I2203" s="57">
        <v>44.1</v>
      </c>
      <c r="J2203" s="57">
        <v>1</v>
      </c>
      <c r="K2203" s="57"/>
      <c r="L2203" s="57" t="s">
        <v>2193</v>
      </c>
      <c r="M2203" s="57"/>
      <c r="N2203" s="57" t="s">
        <v>2193</v>
      </c>
      <c r="O2203" s="57">
        <v>44.1</v>
      </c>
      <c r="P2203" s="57">
        <v>44.1</v>
      </c>
      <c r="Q2203" s="60"/>
      <c r="AB2203" s="2">
        <v>294</v>
      </c>
    </row>
    <row r="2204" spans="1:31" ht="23.25" customHeight="1" x14ac:dyDescent="0.15">
      <c r="A2204" s="9" t="s">
        <v>1658</v>
      </c>
      <c r="B2204" s="9" t="s">
        <v>1286</v>
      </c>
      <c r="C2204" s="148" t="s">
        <v>1659</v>
      </c>
      <c r="D2204" s="56" t="s">
        <v>1660</v>
      </c>
      <c r="E2204" s="62" t="s">
        <v>1661</v>
      </c>
      <c r="F2204" s="58" t="s">
        <v>616</v>
      </c>
      <c r="G2204" s="57">
        <v>1</v>
      </c>
      <c r="H2204" s="57">
        <v>5.8000000000000114</v>
      </c>
      <c r="I2204" s="57">
        <v>5.8000000000000114</v>
      </c>
      <c r="J2204" s="57">
        <v>1</v>
      </c>
      <c r="K2204" s="57"/>
      <c r="L2204" s="57" t="s">
        <v>2193</v>
      </c>
      <c r="M2204" s="57"/>
      <c r="N2204" s="57" t="s">
        <v>2193</v>
      </c>
      <c r="O2204" s="57">
        <v>5.8000000000000114</v>
      </c>
      <c r="P2204" s="57">
        <v>5.8000000000000114</v>
      </c>
      <c r="Q2204" s="60"/>
      <c r="AC2204" s="2">
        <v>5.8</v>
      </c>
      <c r="AD2204" s="2">
        <v>367</v>
      </c>
    </row>
    <row r="2205" spans="1:31" ht="23.25" customHeight="1" x14ac:dyDescent="0.15">
      <c r="A2205" s="9" t="s">
        <v>919</v>
      </c>
      <c r="B2205" s="9" t="s">
        <v>1286</v>
      </c>
      <c r="C2205" s="148" t="s">
        <v>676</v>
      </c>
      <c r="D2205" s="56" t="s">
        <v>70</v>
      </c>
      <c r="E2205" s="62" t="s">
        <v>677</v>
      </c>
      <c r="F2205" s="58" t="s">
        <v>678</v>
      </c>
      <c r="G2205" s="57">
        <v>0.05</v>
      </c>
      <c r="H2205" s="57">
        <v>0</v>
      </c>
      <c r="I2205" s="57" t="s">
        <v>2193</v>
      </c>
      <c r="J2205" s="57">
        <v>0.05</v>
      </c>
      <c r="K2205" s="57">
        <v>268915</v>
      </c>
      <c r="L2205" s="57">
        <v>13445.7</v>
      </c>
      <c r="M2205" s="57">
        <v>0</v>
      </c>
      <c r="N2205" s="57" t="s">
        <v>2193</v>
      </c>
      <c r="O2205" s="57">
        <v>268915</v>
      </c>
      <c r="P2205" s="57">
        <v>13445.7</v>
      </c>
      <c r="Q2205" s="60"/>
      <c r="AE2205" s="2">
        <v>13445.7</v>
      </c>
    </row>
    <row r="2206" spans="1:31" ht="23.25" customHeight="1" x14ac:dyDescent="0.15">
      <c r="A2206" s="9" t="s">
        <v>1649</v>
      </c>
      <c r="B2206" s="9" t="s">
        <v>1286</v>
      </c>
      <c r="C2206" s="148" t="s">
        <v>1650</v>
      </c>
      <c r="D2206" s="56" t="s">
        <v>1651</v>
      </c>
      <c r="E2206" s="62" t="s">
        <v>1652</v>
      </c>
      <c r="F2206" s="58" t="s">
        <v>616</v>
      </c>
      <c r="G2206" s="57">
        <v>1</v>
      </c>
      <c r="H2206" s="57">
        <v>403.29999999999927</v>
      </c>
      <c r="I2206" s="57">
        <v>403.29999999999927</v>
      </c>
      <c r="J2206" s="57">
        <v>1</v>
      </c>
      <c r="K2206" s="57"/>
      <c r="L2206" s="57" t="s">
        <v>2193</v>
      </c>
      <c r="M2206" s="57"/>
      <c r="N2206" s="57" t="s">
        <v>2193</v>
      </c>
      <c r="O2206" s="57">
        <v>403.29999999999927</v>
      </c>
      <c r="P2206" s="57">
        <v>403.29999999999927</v>
      </c>
      <c r="Q2206" s="60"/>
    </row>
    <row r="2207" spans="1:31" ht="23.25" customHeight="1" x14ac:dyDescent="0.15">
      <c r="B2207" s="9" t="s">
        <v>1646</v>
      </c>
      <c r="C2207" s="148"/>
      <c r="D2207" s="56" t="s">
        <v>1647</v>
      </c>
      <c r="E2207" s="62"/>
      <c r="F2207" s="58"/>
      <c r="G2207" s="57"/>
      <c r="H2207" s="57"/>
      <c r="I2207" s="57">
        <v>776</v>
      </c>
      <c r="J2207" s="57"/>
      <c r="K2207" s="57"/>
      <c r="L2207" s="57">
        <v>13445</v>
      </c>
      <c r="M2207" s="57"/>
      <c r="N2207" s="57">
        <v>0</v>
      </c>
      <c r="O2207" s="57" t="s">
        <v>2193</v>
      </c>
      <c r="P2207" s="57">
        <v>14221</v>
      </c>
      <c r="Q2207" s="60"/>
      <c r="AC2207" s="2">
        <v>403.3</v>
      </c>
      <c r="AD2207" s="2">
        <v>13445</v>
      </c>
      <c r="AE2207" s="2">
        <v>13445</v>
      </c>
    </row>
    <row r="2208" spans="1:31" ht="23.25" customHeight="1" x14ac:dyDescent="0.15">
      <c r="C2208" s="148"/>
      <c r="D2208" s="56"/>
      <c r="E2208" s="62"/>
      <c r="F2208" s="58"/>
      <c r="G2208" s="57"/>
      <c r="H2208" s="57"/>
      <c r="I2208" s="57"/>
      <c r="J2208" s="57"/>
      <c r="K2208" s="57"/>
      <c r="L2208" s="57"/>
      <c r="M2208" s="57"/>
      <c r="N2208" s="57"/>
      <c r="O2208" s="57"/>
      <c r="P2208" s="57"/>
      <c r="Q2208" s="60"/>
    </row>
    <row r="2209" spans="1:31" ht="23.25" customHeight="1" x14ac:dyDescent="0.15">
      <c r="A2209" s="9" t="s">
        <v>1281</v>
      </c>
      <c r="B2209" s="9" t="s">
        <v>2293</v>
      </c>
      <c r="C2209" s="148" t="s">
        <v>1282</v>
      </c>
      <c r="D2209" s="56" t="s">
        <v>2789</v>
      </c>
      <c r="E2209" s="62"/>
      <c r="F2209" s="58"/>
      <c r="G2209" s="57"/>
      <c r="H2209" s="57"/>
      <c r="I2209" s="57"/>
      <c r="J2209" s="57"/>
      <c r="K2209" s="57"/>
      <c r="L2209" s="57"/>
      <c r="M2209" s="57"/>
      <c r="N2209" s="57"/>
      <c r="O2209" s="57"/>
      <c r="P2209" s="57"/>
      <c r="Q2209" s="60"/>
    </row>
    <row r="2210" spans="1:31" ht="23.25" customHeight="1" x14ac:dyDescent="0.15">
      <c r="A2210" s="9" t="s">
        <v>715</v>
      </c>
      <c r="B2210" s="9" t="s">
        <v>1289</v>
      </c>
      <c r="C2210" s="148" t="s">
        <v>163</v>
      </c>
      <c r="D2210" s="56" t="s">
        <v>156</v>
      </c>
      <c r="E2210" s="62" t="s">
        <v>164</v>
      </c>
      <c r="F2210" s="58" t="s">
        <v>132</v>
      </c>
      <c r="G2210" s="57">
        <v>1</v>
      </c>
      <c r="H2210" s="57">
        <v>1007</v>
      </c>
      <c r="I2210" s="57">
        <v>1007</v>
      </c>
      <c r="J2210" s="57">
        <v>1</v>
      </c>
      <c r="K2210" s="57">
        <v>0</v>
      </c>
      <c r="L2210" s="57" t="s">
        <v>2193</v>
      </c>
      <c r="M2210" s="57">
        <v>0</v>
      </c>
      <c r="N2210" s="57" t="s">
        <v>2193</v>
      </c>
      <c r="O2210" s="57">
        <v>1007</v>
      </c>
      <c r="P2210" s="57">
        <v>1007</v>
      </c>
      <c r="Q2210" s="60"/>
      <c r="R2210" s="2" t="s">
        <v>1662</v>
      </c>
      <c r="AB2210" s="2">
        <v>1007</v>
      </c>
      <c r="AC2210" s="2">
        <v>1007</v>
      </c>
    </row>
    <row r="2211" spans="1:31" ht="23.25" customHeight="1" x14ac:dyDescent="0.15">
      <c r="A2211" s="9" t="s">
        <v>715</v>
      </c>
      <c r="B2211" s="9" t="s">
        <v>1289</v>
      </c>
      <c r="C2211" s="148" t="s">
        <v>163</v>
      </c>
      <c r="D2211" s="56" t="s">
        <v>156</v>
      </c>
      <c r="E2211" s="62" t="s">
        <v>164</v>
      </c>
      <c r="F2211" s="58" t="s">
        <v>132</v>
      </c>
      <c r="G2211" s="57">
        <v>0.1</v>
      </c>
      <c r="H2211" s="57">
        <v>1007</v>
      </c>
      <c r="I2211" s="57">
        <v>100.7</v>
      </c>
      <c r="J2211" s="57">
        <v>0.1</v>
      </c>
      <c r="K2211" s="57">
        <v>0</v>
      </c>
      <c r="L2211" s="57" t="s">
        <v>2193</v>
      </c>
      <c r="M2211" s="57">
        <v>0</v>
      </c>
      <c r="N2211" s="57" t="s">
        <v>2193</v>
      </c>
      <c r="O2211" s="57">
        <v>1007</v>
      </c>
      <c r="P2211" s="57">
        <v>100.7</v>
      </c>
      <c r="Q2211" s="60"/>
      <c r="R2211" s="2" t="s">
        <v>1662</v>
      </c>
    </row>
    <row r="2212" spans="1:31" ht="23.25" customHeight="1" x14ac:dyDescent="0.15">
      <c r="A2212" s="9" t="s">
        <v>1654</v>
      </c>
      <c r="B2212" s="9" t="s">
        <v>1289</v>
      </c>
      <c r="C2212" s="148" t="s">
        <v>1655</v>
      </c>
      <c r="D2212" s="56" t="s">
        <v>1656</v>
      </c>
      <c r="E2212" s="62" t="s">
        <v>1657</v>
      </c>
      <c r="F2212" s="58" t="s">
        <v>616</v>
      </c>
      <c r="G2212" s="57">
        <v>1</v>
      </c>
      <c r="H2212" s="57">
        <v>151</v>
      </c>
      <c r="I2212" s="57">
        <v>151</v>
      </c>
      <c r="J2212" s="57">
        <v>1</v>
      </c>
      <c r="K2212" s="57"/>
      <c r="L2212" s="57" t="s">
        <v>2193</v>
      </c>
      <c r="M2212" s="57"/>
      <c r="N2212" s="57" t="s">
        <v>2193</v>
      </c>
      <c r="O2212" s="57">
        <v>151</v>
      </c>
      <c r="P2212" s="57">
        <v>151</v>
      </c>
      <c r="Q2212" s="60"/>
      <c r="AB2212" s="2">
        <v>1007</v>
      </c>
    </row>
    <row r="2213" spans="1:31" ht="23.25" customHeight="1" x14ac:dyDescent="0.15">
      <c r="A2213" s="9" t="s">
        <v>1658</v>
      </c>
      <c r="B2213" s="9" t="s">
        <v>1289</v>
      </c>
      <c r="C2213" s="148" t="s">
        <v>1659</v>
      </c>
      <c r="D2213" s="56" t="s">
        <v>1660</v>
      </c>
      <c r="E2213" s="62" t="s">
        <v>1661</v>
      </c>
      <c r="F2213" s="58" t="s">
        <v>616</v>
      </c>
      <c r="G2213" s="57">
        <v>1</v>
      </c>
      <c r="H2213" s="57">
        <v>20.099999999999909</v>
      </c>
      <c r="I2213" s="57">
        <v>20.099999999999909</v>
      </c>
      <c r="J2213" s="57">
        <v>1</v>
      </c>
      <c r="K2213" s="57"/>
      <c r="L2213" s="57" t="s">
        <v>2193</v>
      </c>
      <c r="M2213" s="57"/>
      <c r="N2213" s="57" t="s">
        <v>2193</v>
      </c>
      <c r="O2213" s="57">
        <v>20.099999999999909</v>
      </c>
      <c r="P2213" s="57">
        <v>20.099999999999909</v>
      </c>
      <c r="Q2213" s="60"/>
      <c r="AC2213" s="2">
        <v>20.100000000000001</v>
      </c>
      <c r="AD2213" s="2">
        <v>1258</v>
      </c>
    </row>
    <row r="2214" spans="1:31" ht="23.25" customHeight="1" x14ac:dyDescent="0.15">
      <c r="A2214" s="9" t="s">
        <v>919</v>
      </c>
      <c r="B2214" s="9" t="s">
        <v>1289</v>
      </c>
      <c r="C2214" s="148" t="s">
        <v>676</v>
      </c>
      <c r="D2214" s="56" t="s">
        <v>70</v>
      </c>
      <c r="E2214" s="62" t="s">
        <v>677</v>
      </c>
      <c r="F2214" s="58" t="s">
        <v>678</v>
      </c>
      <c r="G2214" s="57">
        <v>0.1</v>
      </c>
      <c r="H2214" s="57">
        <v>0</v>
      </c>
      <c r="I2214" s="57" t="s">
        <v>2193</v>
      </c>
      <c r="J2214" s="57">
        <v>0.1</v>
      </c>
      <c r="K2214" s="57">
        <v>268915</v>
      </c>
      <c r="L2214" s="57">
        <v>26891.5</v>
      </c>
      <c r="M2214" s="57">
        <v>0</v>
      </c>
      <c r="N2214" s="57" t="s">
        <v>2193</v>
      </c>
      <c r="O2214" s="57">
        <v>268915</v>
      </c>
      <c r="P2214" s="57">
        <v>26891.5</v>
      </c>
      <c r="Q2214" s="60"/>
      <c r="AE2214" s="2">
        <v>26891.5</v>
      </c>
    </row>
    <row r="2215" spans="1:31" ht="23.25" customHeight="1" x14ac:dyDescent="0.15">
      <c r="A2215" s="9" t="s">
        <v>1649</v>
      </c>
      <c r="B2215" s="9" t="s">
        <v>1289</v>
      </c>
      <c r="C2215" s="148" t="s">
        <v>1650</v>
      </c>
      <c r="D2215" s="56" t="s">
        <v>1651</v>
      </c>
      <c r="E2215" s="62" t="s">
        <v>1652</v>
      </c>
      <c r="F2215" s="58" t="s">
        <v>616</v>
      </c>
      <c r="G2215" s="57">
        <v>1</v>
      </c>
      <c r="H2215" s="57">
        <v>806.70000000000073</v>
      </c>
      <c r="I2215" s="57">
        <v>806.70000000000073</v>
      </c>
      <c r="J2215" s="57">
        <v>1</v>
      </c>
      <c r="K2215" s="57"/>
      <c r="L2215" s="57" t="s">
        <v>2193</v>
      </c>
      <c r="M2215" s="57"/>
      <c r="N2215" s="57" t="s">
        <v>2193</v>
      </c>
      <c r="O2215" s="57">
        <v>806.70000000000073</v>
      </c>
      <c r="P2215" s="57">
        <v>806.70000000000073</v>
      </c>
      <c r="Q2215" s="60"/>
    </row>
    <row r="2216" spans="1:31" ht="23.25" customHeight="1" x14ac:dyDescent="0.15">
      <c r="B2216" s="9" t="s">
        <v>1646</v>
      </c>
      <c r="C2216" s="148"/>
      <c r="D2216" s="56" t="s">
        <v>1647</v>
      </c>
      <c r="E2216" s="62"/>
      <c r="F2216" s="58"/>
      <c r="G2216" s="57"/>
      <c r="H2216" s="57"/>
      <c r="I2216" s="57">
        <v>2085</v>
      </c>
      <c r="J2216" s="57"/>
      <c r="K2216" s="57"/>
      <c r="L2216" s="57">
        <v>26891</v>
      </c>
      <c r="M2216" s="57"/>
      <c r="N2216" s="57">
        <v>0</v>
      </c>
      <c r="O2216" s="57" t="s">
        <v>2193</v>
      </c>
      <c r="P2216" s="57">
        <v>28976</v>
      </c>
      <c r="Q2216" s="60"/>
      <c r="AC2216" s="2">
        <v>806.7</v>
      </c>
      <c r="AD2216" s="2">
        <v>26891</v>
      </c>
      <c r="AE2216" s="2">
        <v>26891</v>
      </c>
    </row>
    <row r="2217" spans="1:31" ht="23.25" customHeight="1" x14ac:dyDescent="0.15">
      <c r="C2217" s="148"/>
      <c r="D2217" s="56"/>
      <c r="E2217" s="62"/>
      <c r="F2217" s="58"/>
      <c r="G2217" s="57"/>
      <c r="H2217" s="57"/>
      <c r="I2217" s="57"/>
      <c r="J2217" s="57"/>
      <c r="K2217" s="57"/>
      <c r="L2217" s="57"/>
      <c r="M2217" s="57"/>
      <c r="N2217" s="57"/>
      <c r="O2217" s="57"/>
      <c r="P2217" s="57"/>
      <c r="Q2217" s="60"/>
    </row>
    <row r="2218" spans="1:31" ht="23.25" customHeight="1" x14ac:dyDescent="0.15">
      <c r="A2218" s="9" t="s">
        <v>1284</v>
      </c>
      <c r="B2218" s="9" t="s">
        <v>2293</v>
      </c>
      <c r="C2218" s="148" t="s">
        <v>1285</v>
      </c>
      <c r="D2218" s="56" t="s">
        <v>2790</v>
      </c>
      <c r="E2218" s="62"/>
      <c r="F2218" s="58"/>
      <c r="G2218" s="57"/>
      <c r="H2218" s="57"/>
      <c r="I2218" s="57"/>
      <c r="J2218" s="57"/>
      <c r="K2218" s="57"/>
      <c r="L2218" s="57"/>
      <c r="M2218" s="57"/>
      <c r="N2218" s="57"/>
      <c r="O2218" s="57"/>
      <c r="P2218" s="57"/>
      <c r="Q2218" s="60"/>
    </row>
    <row r="2219" spans="1:31" ht="23.25" customHeight="1" x14ac:dyDescent="0.15">
      <c r="A2219" s="9" t="s">
        <v>2791</v>
      </c>
      <c r="B2219" s="9" t="s">
        <v>1293</v>
      </c>
      <c r="C2219" s="148" t="s">
        <v>2792</v>
      </c>
      <c r="D2219" s="56" t="s">
        <v>156</v>
      </c>
      <c r="E2219" s="62" t="s">
        <v>2544</v>
      </c>
      <c r="F2219" s="58" t="s">
        <v>132</v>
      </c>
      <c r="G2219" s="57">
        <v>1</v>
      </c>
      <c r="H2219" s="57">
        <v>1245</v>
      </c>
      <c r="I2219" s="57">
        <v>1245</v>
      </c>
      <c r="J2219" s="57">
        <v>1</v>
      </c>
      <c r="K2219" s="57">
        <v>0</v>
      </c>
      <c r="L2219" s="57" t="s">
        <v>2193</v>
      </c>
      <c r="M2219" s="57">
        <v>0</v>
      </c>
      <c r="N2219" s="57" t="s">
        <v>2193</v>
      </c>
      <c r="O2219" s="57">
        <v>1245</v>
      </c>
      <c r="P2219" s="57">
        <v>1245</v>
      </c>
      <c r="Q2219" s="60"/>
      <c r="R2219" s="2" t="s">
        <v>1662</v>
      </c>
      <c r="AB2219" s="2">
        <v>1245</v>
      </c>
      <c r="AC2219" s="2">
        <v>1245</v>
      </c>
    </row>
    <row r="2220" spans="1:31" ht="23.25" customHeight="1" x14ac:dyDescent="0.15">
      <c r="A2220" s="9" t="s">
        <v>2791</v>
      </c>
      <c r="B2220" s="9" t="s">
        <v>1293</v>
      </c>
      <c r="C2220" s="148" t="s">
        <v>2792</v>
      </c>
      <c r="D2220" s="56" t="s">
        <v>156</v>
      </c>
      <c r="E2220" s="62" t="s">
        <v>2544</v>
      </c>
      <c r="F2220" s="58" t="s">
        <v>132</v>
      </c>
      <c r="G2220" s="57">
        <v>0.1</v>
      </c>
      <c r="H2220" s="57">
        <v>1245</v>
      </c>
      <c r="I2220" s="57">
        <v>124.5</v>
      </c>
      <c r="J2220" s="57">
        <v>0.1</v>
      </c>
      <c r="K2220" s="57">
        <v>0</v>
      </c>
      <c r="L2220" s="57" t="s">
        <v>2193</v>
      </c>
      <c r="M2220" s="57">
        <v>0</v>
      </c>
      <c r="N2220" s="57" t="s">
        <v>2193</v>
      </c>
      <c r="O2220" s="57">
        <v>1245</v>
      </c>
      <c r="P2220" s="57">
        <v>124.5</v>
      </c>
      <c r="Q2220" s="60"/>
      <c r="R2220" s="2" t="s">
        <v>1662</v>
      </c>
    </row>
    <row r="2221" spans="1:31" ht="23.25" customHeight="1" x14ac:dyDescent="0.15">
      <c r="A2221" s="9" t="s">
        <v>1654</v>
      </c>
      <c r="B2221" s="9" t="s">
        <v>1293</v>
      </c>
      <c r="C2221" s="148" t="s">
        <v>1655</v>
      </c>
      <c r="D2221" s="56" t="s">
        <v>1656</v>
      </c>
      <c r="E2221" s="62" t="s">
        <v>1657</v>
      </c>
      <c r="F2221" s="58" t="s">
        <v>616</v>
      </c>
      <c r="G2221" s="57">
        <v>1</v>
      </c>
      <c r="H2221" s="57">
        <v>186.7</v>
      </c>
      <c r="I2221" s="57">
        <v>186.7</v>
      </c>
      <c r="J2221" s="57">
        <v>1</v>
      </c>
      <c r="K2221" s="57"/>
      <c r="L2221" s="57" t="s">
        <v>2193</v>
      </c>
      <c r="M2221" s="57"/>
      <c r="N2221" s="57" t="s">
        <v>2193</v>
      </c>
      <c r="O2221" s="57">
        <v>186.7</v>
      </c>
      <c r="P2221" s="57">
        <v>186.7</v>
      </c>
      <c r="Q2221" s="60"/>
      <c r="AB2221" s="2">
        <v>1245</v>
      </c>
    </row>
    <row r="2222" spans="1:31" ht="23.25" customHeight="1" x14ac:dyDescent="0.15">
      <c r="A2222" s="9" t="s">
        <v>1658</v>
      </c>
      <c r="B2222" s="9" t="s">
        <v>1293</v>
      </c>
      <c r="C2222" s="148" t="s">
        <v>1659</v>
      </c>
      <c r="D2222" s="56" t="s">
        <v>1660</v>
      </c>
      <c r="E2222" s="62" t="s">
        <v>1661</v>
      </c>
      <c r="F2222" s="58" t="s">
        <v>616</v>
      </c>
      <c r="G2222" s="57">
        <v>1</v>
      </c>
      <c r="H2222" s="57">
        <v>24.900000000000091</v>
      </c>
      <c r="I2222" s="57">
        <v>24.900000000000091</v>
      </c>
      <c r="J2222" s="57">
        <v>1</v>
      </c>
      <c r="K2222" s="57"/>
      <c r="L2222" s="57" t="s">
        <v>2193</v>
      </c>
      <c r="M2222" s="57"/>
      <c r="N2222" s="57" t="s">
        <v>2193</v>
      </c>
      <c r="O2222" s="57">
        <v>24.900000000000091</v>
      </c>
      <c r="P2222" s="57">
        <v>24.900000000000091</v>
      </c>
      <c r="Q2222" s="60"/>
      <c r="AC2222" s="2">
        <v>24.9</v>
      </c>
      <c r="AD2222" s="2">
        <v>1556</v>
      </c>
    </row>
    <row r="2223" spans="1:31" ht="23.25" customHeight="1" x14ac:dyDescent="0.15">
      <c r="A2223" s="9" t="s">
        <v>919</v>
      </c>
      <c r="B2223" s="9" t="s">
        <v>1293</v>
      </c>
      <c r="C2223" s="148" t="s">
        <v>676</v>
      </c>
      <c r="D2223" s="56" t="s">
        <v>70</v>
      </c>
      <c r="E2223" s="62" t="s">
        <v>677</v>
      </c>
      <c r="F2223" s="58" t="s">
        <v>678</v>
      </c>
      <c r="G2223" s="57">
        <v>0.13</v>
      </c>
      <c r="H2223" s="57">
        <v>0</v>
      </c>
      <c r="I2223" s="57" t="s">
        <v>2193</v>
      </c>
      <c r="J2223" s="57">
        <v>0.13</v>
      </c>
      <c r="K2223" s="57">
        <v>268915</v>
      </c>
      <c r="L2223" s="57">
        <v>34958.9</v>
      </c>
      <c r="M2223" s="57">
        <v>0</v>
      </c>
      <c r="N2223" s="57" t="s">
        <v>2193</v>
      </c>
      <c r="O2223" s="57">
        <v>268915</v>
      </c>
      <c r="P2223" s="57">
        <v>34958.9</v>
      </c>
      <c r="Q2223" s="60"/>
      <c r="AE2223" s="2">
        <v>34958.9</v>
      </c>
    </row>
    <row r="2224" spans="1:31" ht="23.25" customHeight="1" x14ac:dyDescent="0.15">
      <c r="A2224" s="9" t="s">
        <v>1649</v>
      </c>
      <c r="B2224" s="9" t="s">
        <v>1293</v>
      </c>
      <c r="C2224" s="148" t="s">
        <v>1650</v>
      </c>
      <c r="D2224" s="56" t="s">
        <v>1651</v>
      </c>
      <c r="E2224" s="62" t="s">
        <v>1652</v>
      </c>
      <c r="F2224" s="58" t="s">
        <v>616</v>
      </c>
      <c r="G2224" s="57">
        <v>1</v>
      </c>
      <c r="H2224" s="57">
        <v>1048.6999999999971</v>
      </c>
      <c r="I2224" s="57">
        <v>1048.6999999999971</v>
      </c>
      <c r="J2224" s="57">
        <v>1</v>
      </c>
      <c r="K2224" s="57"/>
      <c r="L2224" s="57" t="s">
        <v>2193</v>
      </c>
      <c r="M2224" s="57"/>
      <c r="N2224" s="57" t="s">
        <v>2193</v>
      </c>
      <c r="O2224" s="57">
        <v>1048.6999999999971</v>
      </c>
      <c r="P2224" s="57">
        <v>1048.6999999999971</v>
      </c>
      <c r="Q2224" s="60"/>
    </row>
    <row r="2225" spans="1:31" ht="23.25" customHeight="1" x14ac:dyDescent="0.15">
      <c r="B2225" s="9" t="s">
        <v>1646</v>
      </c>
      <c r="C2225" s="148"/>
      <c r="D2225" s="56" t="s">
        <v>1647</v>
      </c>
      <c r="E2225" s="62"/>
      <c r="F2225" s="58"/>
      <c r="G2225" s="57"/>
      <c r="H2225" s="57"/>
      <c r="I2225" s="57">
        <v>2629</v>
      </c>
      <c r="J2225" s="57"/>
      <c r="K2225" s="57"/>
      <c r="L2225" s="57">
        <v>34958</v>
      </c>
      <c r="M2225" s="57"/>
      <c r="N2225" s="57">
        <v>0</v>
      </c>
      <c r="O2225" s="57" t="s">
        <v>2193</v>
      </c>
      <c r="P2225" s="57">
        <v>37587</v>
      </c>
      <c r="Q2225" s="60"/>
      <c r="AC2225" s="2">
        <v>1048.7</v>
      </c>
      <c r="AD2225" s="2">
        <v>34958</v>
      </c>
      <c r="AE2225" s="2">
        <v>34958</v>
      </c>
    </row>
    <row r="2226" spans="1:31" ht="23.25" customHeight="1" x14ac:dyDescent="0.15">
      <c r="C2226" s="148"/>
      <c r="D2226" s="56"/>
      <c r="E2226" s="62"/>
      <c r="F2226" s="58"/>
      <c r="G2226" s="57"/>
      <c r="H2226" s="57"/>
      <c r="I2226" s="57"/>
      <c r="J2226" s="57"/>
      <c r="K2226" s="57"/>
      <c r="L2226" s="57"/>
      <c r="M2226" s="57"/>
      <c r="N2226" s="57"/>
      <c r="O2226" s="57"/>
      <c r="P2226" s="57"/>
      <c r="Q2226" s="60"/>
    </row>
    <row r="2227" spans="1:31" ht="23.25" customHeight="1" x14ac:dyDescent="0.15">
      <c r="A2227" s="9" t="s">
        <v>1287</v>
      </c>
      <c r="B2227" s="9" t="s">
        <v>2293</v>
      </c>
      <c r="C2227" s="148" t="s">
        <v>1288</v>
      </c>
      <c r="D2227" s="56" t="s">
        <v>2793</v>
      </c>
      <c r="E2227" s="62"/>
      <c r="F2227" s="58"/>
      <c r="G2227" s="57"/>
      <c r="H2227" s="57"/>
      <c r="I2227" s="57"/>
      <c r="J2227" s="57"/>
      <c r="K2227" s="57"/>
      <c r="L2227" s="57"/>
      <c r="M2227" s="57"/>
      <c r="N2227" s="57"/>
      <c r="O2227" s="57"/>
      <c r="P2227" s="57"/>
      <c r="Q2227" s="60"/>
    </row>
    <row r="2228" spans="1:31" ht="23.25" customHeight="1" x14ac:dyDescent="0.15">
      <c r="A2228" s="9" t="s">
        <v>716</v>
      </c>
      <c r="B2228" s="9" t="s">
        <v>1296</v>
      </c>
      <c r="C2228" s="148" t="s">
        <v>155</v>
      </c>
      <c r="D2228" s="56" t="s">
        <v>156</v>
      </c>
      <c r="E2228" s="62" t="s">
        <v>157</v>
      </c>
      <c r="F2228" s="58" t="s">
        <v>132</v>
      </c>
      <c r="G2228" s="57">
        <v>1</v>
      </c>
      <c r="H2228" s="57">
        <v>294</v>
      </c>
      <c r="I2228" s="57">
        <v>294</v>
      </c>
      <c r="J2228" s="57">
        <v>1</v>
      </c>
      <c r="K2228" s="57">
        <v>0</v>
      </c>
      <c r="L2228" s="57" t="s">
        <v>2193</v>
      </c>
      <c r="M2228" s="57">
        <v>0</v>
      </c>
      <c r="N2228" s="57" t="s">
        <v>2193</v>
      </c>
      <c r="O2228" s="57">
        <v>294</v>
      </c>
      <c r="P2228" s="57">
        <v>294</v>
      </c>
      <c r="Q2228" s="60"/>
      <c r="R2228" s="2" t="s">
        <v>1662</v>
      </c>
      <c r="AB2228" s="2">
        <v>294</v>
      </c>
      <c r="AC2228" s="2">
        <v>294</v>
      </c>
    </row>
    <row r="2229" spans="1:31" ht="23.25" customHeight="1" x14ac:dyDescent="0.15">
      <c r="A2229" s="9" t="s">
        <v>716</v>
      </c>
      <c r="B2229" s="9" t="s">
        <v>1296</v>
      </c>
      <c r="C2229" s="148" t="s">
        <v>155</v>
      </c>
      <c r="D2229" s="56" t="s">
        <v>156</v>
      </c>
      <c r="E2229" s="62" t="s">
        <v>157</v>
      </c>
      <c r="F2229" s="58" t="s">
        <v>132</v>
      </c>
      <c r="G2229" s="57">
        <v>0.05</v>
      </c>
      <c r="H2229" s="57">
        <v>294</v>
      </c>
      <c r="I2229" s="57">
        <v>14.7</v>
      </c>
      <c r="J2229" s="57">
        <v>0.05</v>
      </c>
      <c r="K2229" s="57">
        <v>0</v>
      </c>
      <c r="L2229" s="57" t="s">
        <v>2193</v>
      </c>
      <c r="M2229" s="57">
        <v>0</v>
      </c>
      <c r="N2229" s="57" t="s">
        <v>2193</v>
      </c>
      <c r="O2229" s="57">
        <v>294</v>
      </c>
      <c r="P2229" s="57">
        <v>14.7</v>
      </c>
      <c r="Q2229" s="60"/>
      <c r="R2229" s="2" t="s">
        <v>1662</v>
      </c>
    </row>
    <row r="2230" spans="1:31" ht="23.25" customHeight="1" x14ac:dyDescent="0.15">
      <c r="A2230" s="9" t="s">
        <v>1654</v>
      </c>
      <c r="B2230" s="9" t="s">
        <v>1296</v>
      </c>
      <c r="C2230" s="148" t="s">
        <v>1655</v>
      </c>
      <c r="D2230" s="56" t="s">
        <v>1656</v>
      </c>
      <c r="E2230" s="62" t="s">
        <v>1657</v>
      </c>
      <c r="F2230" s="58" t="s">
        <v>616</v>
      </c>
      <c r="G2230" s="57">
        <v>1</v>
      </c>
      <c r="H2230" s="57">
        <v>44.1</v>
      </c>
      <c r="I2230" s="57">
        <v>44.1</v>
      </c>
      <c r="J2230" s="57">
        <v>1</v>
      </c>
      <c r="K2230" s="57"/>
      <c r="L2230" s="57" t="s">
        <v>2193</v>
      </c>
      <c r="M2230" s="57"/>
      <c r="N2230" s="57" t="s">
        <v>2193</v>
      </c>
      <c r="O2230" s="57">
        <v>44.1</v>
      </c>
      <c r="P2230" s="57">
        <v>44.1</v>
      </c>
      <c r="Q2230" s="60"/>
      <c r="AB2230" s="2">
        <v>294</v>
      </c>
    </row>
    <row r="2231" spans="1:31" ht="23.25" customHeight="1" x14ac:dyDescent="0.15">
      <c r="A2231" s="9" t="s">
        <v>1658</v>
      </c>
      <c r="B2231" s="9" t="s">
        <v>1296</v>
      </c>
      <c r="C2231" s="148" t="s">
        <v>1659</v>
      </c>
      <c r="D2231" s="56" t="s">
        <v>1660</v>
      </c>
      <c r="E2231" s="62" t="s">
        <v>1661</v>
      </c>
      <c r="F2231" s="58" t="s">
        <v>616</v>
      </c>
      <c r="G2231" s="57">
        <v>1</v>
      </c>
      <c r="H2231" s="57">
        <v>5.8000000000000114</v>
      </c>
      <c r="I2231" s="57">
        <v>5.8000000000000114</v>
      </c>
      <c r="J2231" s="57">
        <v>1</v>
      </c>
      <c r="K2231" s="57"/>
      <c r="L2231" s="57" t="s">
        <v>2193</v>
      </c>
      <c r="M2231" s="57"/>
      <c r="N2231" s="57" t="s">
        <v>2193</v>
      </c>
      <c r="O2231" s="57">
        <v>5.8000000000000114</v>
      </c>
      <c r="P2231" s="57">
        <v>5.8000000000000114</v>
      </c>
      <c r="Q2231" s="60"/>
      <c r="AC2231" s="2">
        <v>5.8</v>
      </c>
      <c r="AD2231" s="2">
        <v>352</v>
      </c>
    </row>
    <row r="2232" spans="1:31" ht="23.25" customHeight="1" x14ac:dyDescent="0.15">
      <c r="A2232" s="9" t="s">
        <v>919</v>
      </c>
      <c r="B2232" s="9" t="s">
        <v>1296</v>
      </c>
      <c r="C2232" s="148" t="s">
        <v>676</v>
      </c>
      <c r="D2232" s="56" t="s">
        <v>70</v>
      </c>
      <c r="E2232" s="62" t="s">
        <v>677</v>
      </c>
      <c r="F2232" s="58" t="s">
        <v>678</v>
      </c>
      <c r="G2232" s="57">
        <v>3.5000000000000003E-2</v>
      </c>
      <c r="H2232" s="57">
        <v>0</v>
      </c>
      <c r="I2232" s="57" t="s">
        <v>2193</v>
      </c>
      <c r="J2232" s="57">
        <v>3.5000000000000003E-2</v>
      </c>
      <c r="K2232" s="57">
        <v>268915</v>
      </c>
      <c r="L2232" s="57">
        <v>9412</v>
      </c>
      <c r="M2232" s="57">
        <v>0</v>
      </c>
      <c r="N2232" s="57" t="s">
        <v>2193</v>
      </c>
      <c r="O2232" s="57">
        <v>268915</v>
      </c>
      <c r="P2232" s="57">
        <v>9412</v>
      </c>
      <c r="Q2232" s="60"/>
      <c r="AE2232" s="2">
        <v>9412</v>
      </c>
    </row>
    <row r="2233" spans="1:31" ht="23.25" customHeight="1" x14ac:dyDescent="0.15">
      <c r="A2233" s="9" t="s">
        <v>1649</v>
      </c>
      <c r="B2233" s="9" t="s">
        <v>1296</v>
      </c>
      <c r="C2233" s="148" t="s">
        <v>1650</v>
      </c>
      <c r="D2233" s="56" t="s">
        <v>1651</v>
      </c>
      <c r="E2233" s="62" t="s">
        <v>1652</v>
      </c>
      <c r="F2233" s="58" t="s">
        <v>616</v>
      </c>
      <c r="G2233" s="57">
        <v>1</v>
      </c>
      <c r="H2233" s="57">
        <v>282.29999999999927</v>
      </c>
      <c r="I2233" s="57">
        <v>282.29999999999927</v>
      </c>
      <c r="J2233" s="57">
        <v>1</v>
      </c>
      <c r="K2233" s="57"/>
      <c r="L2233" s="57" t="s">
        <v>2193</v>
      </c>
      <c r="M2233" s="57"/>
      <c r="N2233" s="57" t="s">
        <v>2193</v>
      </c>
      <c r="O2233" s="57">
        <v>282.29999999999927</v>
      </c>
      <c r="P2233" s="57">
        <v>282.29999999999927</v>
      </c>
      <c r="Q2233" s="60"/>
    </row>
    <row r="2234" spans="1:31" ht="23.25" customHeight="1" x14ac:dyDescent="0.15">
      <c r="B2234" s="9" t="s">
        <v>1646</v>
      </c>
      <c r="C2234" s="148"/>
      <c r="D2234" s="56" t="s">
        <v>1647</v>
      </c>
      <c r="E2234" s="62"/>
      <c r="F2234" s="58"/>
      <c r="G2234" s="57"/>
      <c r="H2234" s="57"/>
      <c r="I2234" s="57">
        <v>640</v>
      </c>
      <c r="J2234" s="57"/>
      <c r="K2234" s="57"/>
      <c r="L2234" s="57">
        <v>9412</v>
      </c>
      <c r="M2234" s="57"/>
      <c r="N2234" s="57">
        <v>0</v>
      </c>
      <c r="O2234" s="57" t="s">
        <v>2193</v>
      </c>
      <c r="P2234" s="57">
        <v>10052</v>
      </c>
      <c r="Q2234" s="60"/>
      <c r="AC2234" s="2">
        <v>282.3</v>
      </c>
      <c r="AD2234" s="2">
        <v>9412</v>
      </c>
      <c r="AE2234" s="2">
        <v>9412</v>
      </c>
    </row>
    <row r="2235" spans="1:31" ht="23.25" customHeight="1" x14ac:dyDescent="0.15">
      <c r="C2235" s="148"/>
      <c r="D2235" s="56"/>
      <c r="E2235" s="62"/>
      <c r="F2235" s="58"/>
      <c r="G2235" s="57"/>
      <c r="H2235" s="57"/>
      <c r="I2235" s="57"/>
      <c r="J2235" s="57"/>
      <c r="K2235" s="57"/>
      <c r="L2235" s="57"/>
      <c r="M2235" s="57"/>
      <c r="N2235" s="57"/>
      <c r="O2235" s="57"/>
      <c r="P2235" s="57"/>
      <c r="Q2235" s="60"/>
    </row>
    <row r="2236" spans="1:31" ht="23.25" customHeight="1" x14ac:dyDescent="0.15">
      <c r="A2236" s="9" t="s">
        <v>1291</v>
      </c>
      <c r="B2236" s="9" t="s">
        <v>2293</v>
      </c>
      <c r="C2236" s="148" t="s">
        <v>1292</v>
      </c>
      <c r="D2236" s="56" t="s">
        <v>2794</v>
      </c>
      <c r="E2236" s="62"/>
      <c r="F2236" s="58"/>
      <c r="G2236" s="57"/>
      <c r="H2236" s="57"/>
      <c r="I2236" s="57"/>
      <c r="J2236" s="57"/>
      <c r="K2236" s="57"/>
      <c r="L2236" s="57"/>
      <c r="M2236" s="57"/>
      <c r="N2236" s="57"/>
      <c r="O2236" s="57"/>
      <c r="P2236" s="57"/>
      <c r="Q2236" s="60"/>
    </row>
    <row r="2237" spans="1:31" ht="23.25" customHeight="1" x14ac:dyDescent="0.15">
      <c r="A2237" s="9" t="s">
        <v>717</v>
      </c>
      <c r="B2237" s="9" t="s">
        <v>1300</v>
      </c>
      <c r="C2237" s="148" t="s">
        <v>161</v>
      </c>
      <c r="D2237" s="56" t="s">
        <v>156</v>
      </c>
      <c r="E2237" s="62" t="s">
        <v>162</v>
      </c>
      <c r="F2237" s="58" t="s">
        <v>132</v>
      </c>
      <c r="G2237" s="57">
        <v>1</v>
      </c>
      <c r="H2237" s="57">
        <v>700</v>
      </c>
      <c r="I2237" s="57">
        <v>700</v>
      </c>
      <c r="J2237" s="57">
        <v>1</v>
      </c>
      <c r="K2237" s="57">
        <v>0</v>
      </c>
      <c r="L2237" s="57" t="s">
        <v>2193</v>
      </c>
      <c r="M2237" s="57">
        <v>0</v>
      </c>
      <c r="N2237" s="57" t="s">
        <v>2193</v>
      </c>
      <c r="O2237" s="57">
        <v>700</v>
      </c>
      <c r="P2237" s="57">
        <v>700</v>
      </c>
      <c r="Q2237" s="60"/>
      <c r="R2237" s="2" t="s">
        <v>1662</v>
      </c>
      <c r="AB2237" s="2">
        <v>700</v>
      </c>
      <c r="AC2237" s="2">
        <v>700</v>
      </c>
    </row>
    <row r="2238" spans="1:31" ht="23.25" customHeight="1" x14ac:dyDescent="0.15">
      <c r="A2238" s="9" t="s">
        <v>717</v>
      </c>
      <c r="B2238" s="9" t="s">
        <v>1300</v>
      </c>
      <c r="C2238" s="148" t="s">
        <v>161</v>
      </c>
      <c r="D2238" s="56" t="s">
        <v>156</v>
      </c>
      <c r="E2238" s="62" t="s">
        <v>162</v>
      </c>
      <c r="F2238" s="58" t="s">
        <v>132</v>
      </c>
      <c r="G2238" s="57">
        <v>0.05</v>
      </c>
      <c r="H2238" s="57">
        <v>700</v>
      </c>
      <c r="I2238" s="57">
        <v>35</v>
      </c>
      <c r="J2238" s="57">
        <v>0.05</v>
      </c>
      <c r="K2238" s="57">
        <v>0</v>
      </c>
      <c r="L2238" s="57" t="s">
        <v>2193</v>
      </c>
      <c r="M2238" s="57">
        <v>0</v>
      </c>
      <c r="N2238" s="57" t="s">
        <v>2193</v>
      </c>
      <c r="O2238" s="57">
        <v>700</v>
      </c>
      <c r="P2238" s="57">
        <v>35</v>
      </c>
      <c r="Q2238" s="60"/>
      <c r="R2238" s="2" t="s">
        <v>1662</v>
      </c>
    </row>
    <row r="2239" spans="1:31" ht="23.25" customHeight="1" x14ac:dyDescent="0.15">
      <c r="A2239" s="9" t="s">
        <v>1654</v>
      </c>
      <c r="B2239" s="9" t="s">
        <v>1300</v>
      </c>
      <c r="C2239" s="148" t="s">
        <v>1655</v>
      </c>
      <c r="D2239" s="56" t="s">
        <v>1656</v>
      </c>
      <c r="E2239" s="62" t="s">
        <v>1657</v>
      </c>
      <c r="F2239" s="58" t="s">
        <v>616</v>
      </c>
      <c r="G2239" s="57">
        <v>1</v>
      </c>
      <c r="H2239" s="57">
        <v>105</v>
      </c>
      <c r="I2239" s="57">
        <v>105</v>
      </c>
      <c r="J2239" s="57">
        <v>1</v>
      </c>
      <c r="K2239" s="57"/>
      <c r="L2239" s="57" t="s">
        <v>2193</v>
      </c>
      <c r="M2239" s="57"/>
      <c r="N2239" s="57" t="s">
        <v>2193</v>
      </c>
      <c r="O2239" s="57">
        <v>105</v>
      </c>
      <c r="P2239" s="57">
        <v>105</v>
      </c>
      <c r="Q2239" s="60"/>
      <c r="AB2239" s="2">
        <v>700</v>
      </c>
    </row>
    <row r="2240" spans="1:31" ht="23.25" customHeight="1" x14ac:dyDescent="0.15">
      <c r="A2240" s="9" t="s">
        <v>1658</v>
      </c>
      <c r="B2240" s="9" t="s">
        <v>1300</v>
      </c>
      <c r="C2240" s="148" t="s">
        <v>1659</v>
      </c>
      <c r="D2240" s="56" t="s">
        <v>1660</v>
      </c>
      <c r="E2240" s="62" t="s">
        <v>1661</v>
      </c>
      <c r="F2240" s="58" t="s">
        <v>616</v>
      </c>
      <c r="G2240" s="57">
        <v>1</v>
      </c>
      <c r="H2240" s="57">
        <v>14</v>
      </c>
      <c r="I2240" s="57">
        <v>14</v>
      </c>
      <c r="J2240" s="57">
        <v>1</v>
      </c>
      <c r="K2240" s="57"/>
      <c r="L2240" s="57" t="s">
        <v>2193</v>
      </c>
      <c r="M2240" s="57"/>
      <c r="N2240" s="57" t="s">
        <v>2193</v>
      </c>
      <c r="O2240" s="57">
        <v>14</v>
      </c>
      <c r="P2240" s="57">
        <v>14</v>
      </c>
      <c r="Q2240" s="60"/>
      <c r="AC2240" s="2">
        <v>14</v>
      </c>
      <c r="AD2240" s="2">
        <v>840</v>
      </c>
    </row>
    <row r="2241" spans="1:31" ht="23.25" customHeight="1" x14ac:dyDescent="0.15">
      <c r="A2241" s="9" t="s">
        <v>919</v>
      </c>
      <c r="B2241" s="9" t="s">
        <v>1300</v>
      </c>
      <c r="C2241" s="148" t="s">
        <v>676</v>
      </c>
      <c r="D2241" s="56" t="s">
        <v>70</v>
      </c>
      <c r="E2241" s="62" t="s">
        <v>677</v>
      </c>
      <c r="F2241" s="58" t="s">
        <v>678</v>
      </c>
      <c r="G2241" s="57">
        <v>5.6000000000000001E-2</v>
      </c>
      <c r="H2241" s="57">
        <v>0</v>
      </c>
      <c r="I2241" s="57" t="s">
        <v>2193</v>
      </c>
      <c r="J2241" s="57">
        <v>5.6000000000000001E-2</v>
      </c>
      <c r="K2241" s="57">
        <v>268915</v>
      </c>
      <c r="L2241" s="57">
        <v>15059.2</v>
      </c>
      <c r="M2241" s="57">
        <v>0</v>
      </c>
      <c r="N2241" s="57" t="s">
        <v>2193</v>
      </c>
      <c r="O2241" s="57">
        <v>268915</v>
      </c>
      <c r="P2241" s="57">
        <v>15059.2</v>
      </c>
      <c r="Q2241" s="60"/>
      <c r="AE2241" s="2">
        <v>15059.2</v>
      </c>
    </row>
    <row r="2242" spans="1:31" ht="23.25" customHeight="1" x14ac:dyDescent="0.15">
      <c r="A2242" s="9" t="s">
        <v>1649</v>
      </c>
      <c r="B2242" s="9" t="s">
        <v>1300</v>
      </c>
      <c r="C2242" s="148" t="s">
        <v>1650</v>
      </c>
      <c r="D2242" s="56" t="s">
        <v>1651</v>
      </c>
      <c r="E2242" s="62" t="s">
        <v>1652</v>
      </c>
      <c r="F2242" s="58" t="s">
        <v>616</v>
      </c>
      <c r="G2242" s="57">
        <v>1</v>
      </c>
      <c r="H2242" s="57">
        <v>451.70000000000073</v>
      </c>
      <c r="I2242" s="57">
        <v>451.70000000000073</v>
      </c>
      <c r="J2242" s="57">
        <v>1</v>
      </c>
      <c r="K2242" s="57"/>
      <c r="L2242" s="57" t="s">
        <v>2193</v>
      </c>
      <c r="M2242" s="57"/>
      <c r="N2242" s="57" t="s">
        <v>2193</v>
      </c>
      <c r="O2242" s="57">
        <v>451.70000000000073</v>
      </c>
      <c r="P2242" s="57">
        <v>451.70000000000073</v>
      </c>
      <c r="Q2242" s="60"/>
    </row>
    <row r="2243" spans="1:31" ht="23.25" customHeight="1" x14ac:dyDescent="0.15">
      <c r="B2243" s="9" t="s">
        <v>1646</v>
      </c>
      <c r="C2243" s="148"/>
      <c r="D2243" s="56" t="s">
        <v>1647</v>
      </c>
      <c r="E2243" s="62"/>
      <c r="F2243" s="58"/>
      <c r="G2243" s="57"/>
      <c r="H2243" s="57"/>
      <c r="I2243" s="57">
        <v>1305</v>
      </c>
      <c r="J2243" s="57"/>
      <c r="K2243" s="57"/>
      <c r="L2243" s="57">
        <v>15059</v>
      </c>
      <c r="M2243" s="57"/>
      <c r="N2243" s="57">
        <v>0</v>
      </c>
      <c r="O2243" s="57" t="s">
        <v>2193</v>
      </c>
      <c r="P2243" s="57">
        <v>16364</v>
      </c>
      <c r="Q2243" s="60"/>
      <c r="AC2243" s="2">
        <v>451.7</v>
      </c>
      <c r="AD2243" s="2">
        <v>15059</v>
      </c>
      <c r="AE2243" s="2">
        <v>15059</v>
      </c>
    </row>
    <row r="2244" spans="1:31" ht="23.25" customHeight="1" x14ac:dyDescent="0.15">
      <c r="C2244" s="148"/>
      <c r="D2244" s="56"/>
      <c r="E2244" s="62"/>
      <c r="F2244" s="58"/>
      <c r="G2244" s="57"/>
      <c r="H2244" s="57"/>
      <c r="I2244" s="57"/>
      <c r="J2244" s="57"/>
      <c r="K2244" s="57"/>
      <c r="L2244" s="57"/>
      <c r="M2244" s="57"/>
      <c r="N2244" s="57"/>
      <c r="O2244" s="57"/>
      <c r="P2244" s="57"/>
      <c r="Q2244" s="60"/>
    </row>
    <row r="2245" spans="1:31" ht="23.25" customHeight="1" x14ac:dyDescent="0.15">
      <c r="A2245" s="9" t="s">
        <v>1294</v>
      </c>
      <c r="B2245" s="9" t="s">
        <v>2293</v>
      </c>
      <c r="C2245" s="148" t="s">
        <v>1295</v>
      </c>
      <c r="D2245" s="56" t="s">
        <v>2795</v>
      </c>
      <c r="E2245" s="62"/>
      <c r="F2245" s="58"/>
      <c r="G2245" s="57"/>
      <c r="H2245" s="57"/>
      <c r="I2245" s="57"/>
      <c r="J2245" s="57"/>
      <c r="K2245" s="57"/>
      <c r="L2245" s="57"/>
      <c r="M2245" s="57"/>
      <c r="N2245" s="57"/>
      <c r="O2245" s="57"/>
      <c r="P2245" s="57"/>
      <c r="Q2245" s="60"/>
    </row>
    <row r="2246" spans="1:31" ht="23.25" customHeight="1" x14ac:dyDescent="0.15">
      <c r="A2246" s="9" t="s">
        <v>2796</v>
      </c>
      <c r="B2246" s="9" t="s">
        <v>1303</v>
      </c>
      <c r="C2246" s="148" t="s">
        <v>2792</v>
      </c>
      <c r="D2246" s="56" t="s">
        <v>156</v>
      </c>
      <c r="E2246" s="62" t="s">
        <v>2544</v>
      </c>
      <c r="F2246" s="58" t="s">
        <v>132</v>
      </c>
      <c r="G2246" s="57">
        <v>1</v>
      </c>
      <c r="H2246" s="57">
        <v>1245</v>
      </c>
      <c r="I2246" s="57">
        <v>1245</v>
      </c>
      <c r="J2246" s="57">
        <v>1</v>
      </c>
      <c r="K2246" s="57">
        <v>0</v>
      </c>
      <c r="L2246" s="57" t="s">
        <v>2193</v>
      </c>
      <c r="M2246" s="57">
        <v>0</v>
      </c>
      <c r="N2246" s="57" t="s">
        <v>2193</v>
      </c>
      <c r="O2246" s="57">
        <v>1245</v>
      </c>
      <c r="P2246" s="57">
        <v>1245</v>
      </c>
      <c r="Q2246" s="60"/>
      <c r="R2246" s="2" t="s">
        <v>1662</v>
      </c>
      <c r="AB2246" s="2">
        <v>1245</v>
      </c>
      <c r="AC2246" s="2">
        <v>1245</v>
      </c>
    </row>
    <row r="2247" spans="1:31" ht="23.25" customHeight="1" x14ac:dyDescent="0.15">
      <c r="A2247" s="9" t="s">
        <v>2796</v>
      </c>
      <c r="B2247" s="9" t="s">
        <v>1303</v>
      </c>
      <c r="C2247" s="148" t="s">
        <v>2792</v>
      </c>
      <c r="D2247" s="56" t="s">
        <v>156</v>
      </c>
      <c r="E2247" s="62" t="s">
        <v>2544</v>
      </c>
      <c r="F2247" s="58" t="s">
        <v>132</v>
      </c>
      <c r="G2247" s="57">
        <v>0.05</v>
      </c>
      <c r="H2247" s="57">
        <v>1245</v>
      </c>
      <c r="I2247" s="57">
        <v>62.2</v>
      </c>
      <c r="J2247" s="57">
        <v>0.05</v>
      </c>
      <c r="K2247" s="57">
        <v>0</v>
      </c>
      <c r="L2247" s="57" t="s">
        <v>2193</v>
      </c>
      <c r="M2247" s="57">
        <v>0</v>
      </c>
      <c r="N2247" s="57" t="s">
        <v>2193</v>
      </c>
      <c r="O2247" s="57">
        <v>1245</v>
      </c>
      <c r="P2247" s="57">
        <v>62.2</v>
      </c>
      <c r="Q2247" s="60"/>
      <c r="R2247" s="2" t="s">
        <v>1662</v>
      </c>
    </row>
    <row r="2248" spans="1:31" ht="23.25" customHeight="1" x14ac:dyDescent="0.15">
      <c r="A2248" s="9" t="s">
        <v>1654</v>
      </c>
      <c r="B2248" s="9" t="s">
        <v>1303</v>
      </c>
      <c r="C2248" s="148" t="s">
        <v>1655</v>
      </c>
      <c r="D2248" s="56" t="s">
        <v>1656</v>
      </c>
      <c r="E2248" s="62" t="s">
        <v>1657</v>
      </c>
      <c r="F2248" s="58" t="s">
        <v>616</v>
      </c>
      <c r="G2248" s="57">
        <v>1</v>
      </c>
      <c r="H2248" s="57">
        <v>186.7</v>
      </c>
      <c r="I2248" s="57">
        <v>186.7</v>
      </c>
      <c r="J2248" s="57">
        <v>1</v>
      </c>
      <c r="K2248" s="57"/>
      <c r="L2248" s="57" t="s">
        <v>2193</v>
      </c>
      <c r="M2248" s="57"/>
      <c r="N2248" s="57" t="s">
        <v>2193</v>
      </c>
      <c r="O2248" s="57">
        <v>186.7</v>
      </c>
      <c r="P2248" s="57">
        <v>186.7</v>
      </c>
      <c r="Q2248" s="60"/>
      <c r="AB2248" s="2">
        <v>1245</v>
      </c>
    </row>
    <row r="2249" spans="1:31" ht="23.25" customHeight="1" x14ac:dyDescent="0.15">
      <c r="A2249" s="9" t="s">
        <v>1658</v>
      </c>
      <c r="B2249" s="9" t="s">
        <v>1303</v>
      </c>
      <c r="C2249" s="148" t="s">
        <v>1659</v>
      </c>
      <c r="D2249" s="56" t="s">
        <v>1660</v>
      </c>
      <c r="E2249" s="62" t="s">
        <v>1661</v>
      </c>
      <c r="F2249" s="58" t="s">
        <v>616</v>
      </c>
      <c r="G2249" s="57">
        <v>1</v>
      </c>
      <c r="H2249" s="57">
        <v>24.900000000000091</v>
      </c>
      <c r="I2249" s="57">
        <v>24.900000000000091</v>
      </c>
      <c r="J2249" s="57">
        <v>1</v>
      </c>
      <c r="K2249" s="57"/>
      <c r="L2249" s="57" t="s">
        <v>2193</v>
      </c>
      <c r="M2249" s="57"/>
      <c r="N2249" s="57" t="s">
        <v>2193</v>
      </c>
      <c r="O2249" s="57">
        <v>24.900000000000091</v>
      </c>
      <c r="P2249" s="57">
        <v>24.900000000000091</v>
      </c>
      <c r="Q2249" s="60"/>
      <c r="AC2249" s="2">
        <v>24.9</v>
      </c>
      <c r="AD2249" s="2">
        <v>1493</v>
      </c>
    </row>
    <row r="2250" spans="1:31" ht="23.25" customHeight="1" x14ac:dyDescent="0.15">
      <c r="A2250" s="9" t="s">
        <v>919</v>
      </c>
      <c r="B2250" s="9" t="s">
        <v>1303</v>
      </c>
      <c r="C2250" s="148" t="s">
        <v>676</v>
      </c>
      <c r="D2250" s="56" t="s">
        <v>70</v>
      </c>
      <c r="E2250" s="62" t="s">
        <v>677</v>
      </c>
      <c r="F2250" s="58" t="s">
        <v>678</v>
      </c>
      <c r="G2250" s="57">
        <v>9.0999999999999998E-2</v>
      </c>
      <c r="H2250" s="57">
        <v>0</v>
      </c>
      <c r="I2250" s="57" t="s">
        <v>2193</v>
      </c>
      <c r="J2250" s="57">
        <v>9.0999999999999998E-2</v>
      </c>
      <c r="K2250" s="57">
        <v>268915</v>
      </c>
      <c r="L2250" s="57">
        <v>24471.200000000001</v>
      </c>
      <c r="M2250" s="57">
        <v>0</v>
      </c>
      <c r="N2250" s="57" t="s">
        <v>2193</v>
      </c>
      <c r="O2250" s="57">
        <v>268915</v>
      </c>
      <c r="P2250" s="57">
        <v>24471.200000000001</v>
      </c>
      <c r="Q2250" s="60"/>
      <c r="AE2250" s="2">
        <v>24471.200000000001</v>
      </c>
    </row>
    <row r="2251" spans="1:31" ht="23.25" customHeight="1" x14ac:dyDescent="0.15">
      <c r="A2251" s="9" t="s">
        <v>1649</v>
      </c>
      <c r="B2251" s="9" t="s">
        <v>1303</v>
      </c>
      <c r="C2251" s="148" t="s">
        <v>1650</v>
      </c>
      <c r="D2251" s="56" t="s">
        <v>1651</v>
      </c>
      <c r="E2251" s="62" t="s">
        <v>1652</v>
      </c>
      <c r="F2251" s="58" t="s">
        <v>616</v>
      </c>
      <c r="G2251" s="57">
        <v>1</v>
      </c>
      <c r="H2251" s="57">
        <v>734.09999999999854</v>
      </c>
      <c r="I2251" s="57">
        <v>734.09999999999854</v>
      </c>
      <c r="J2251" s="57">
        <v>1</v>
      </c>
      <c r="K2251" s="57"/>
      <c r="L2251" s="57" t="s">
        <v>2193</v>
      </c>
      <c r="M2251" s="57"/>
      <c r="N2251" s="57" t="s">
        <v>2193</v>
      </c>
      <c r="O2251" s="57">
        <v>734.09999999999854</v>
      </c>
      <c r="P2251" s="57">
        <v>734.09999999999854</v>
      </c>
      <c r="Q2251" s="60"/>
    </row>
    <row r="2252" spans="1:31" ht="23.25" customHeight="1" x14ac:dyDescent="0.15">
      <c r="B2252" s="9" t="s">
        <v>1646</v>
      </c>
      <c r="C2252" s="148"/>
      <c r="D2252" s="56" t="s">
        <v>1647</v>
      </c>
      <c r="E2252" s="62"/>
      <c r="F2252" s="58"/>
      <c r="G2252" s="57"/>
      <c r="H2252" s="57"/>
      <c r="I2252" s="57">
        <v>2252</v>
      </c>
      <c r="J2252" s="57"/>
      <c r="K2252" s="57"/>
      <c r="L2252" s="57">
        <v>24471</v>
      </c>
      <c r="M2252" s="57"/>
      <c r="N2252" s="57">
        <v>0</v>
      </c>
      <c r="O2252" s="57" t="s">
        <v>2193</v>
      </c>
      <c r="P2252" s="57">
        <v>26723</v>
      </c>
      <c r="Q2252" s="60"/>
      <c r="AC2252" s="2">
        <v>734.1</v>
      </c>
      <c r="AD2252" s="2">
        <v>24471</v>
      </c>
      <c r="AE2252" s="2">
        <v>24471</v>
      </c>
    </row>
    <row r="2253" spans="1:31" ht="23.25" customHeight="1" x14ac:dyDescent="0.15">
      <c r="C2253" s="148"/>
      <c r="D2253" s="56"/>
      <c r="E2253" s="62"/>
      <c r="F2253" s="58"/>
      <c r="G2253" s="57"/>
      <c r="H2253" s="57"/>
      <c r="I2253" s="57"/>
      <c r="J2253" s="57"/>
      <c r="K2253" s="57"/>
      <c r="L2253" s="57"/>
      <c r="M2253" s="57"/>
      <c r="N2253" s="57"/>
      <c r="O2253" s="57"/>
      <c r="P2253" s="57"/>
      <c r="Q2253" s="60"/>
    </row>
    <row r="2254" spans="1:31" ht="23.25" customHeight="1" x14ac:dyDescent="0.15">
      <c r="A2254" s="9" t="s">
        <v>1298</v>
      </c>
      <c r="B2254" s="9" t="s">
        <v>2293</v>
      </c>
      <c r="C2254" s="148" t="s">
        <v>1299</v>
      </c>
      <c r="D2254" s="56" t="s">
        <v>2797</v>
      </c>
      <c r="E2254" s="62"/>
      <c r="F2254" s="58"/>
      <c r="G2254" s="57"/>
      <c r="H2254" s="57"/>
      <c r="I2254" s="57"/>
      <c r="J2254" s="57"/>
      <c r="K2254" s="57"/>
      <c r="L2254" s="57"/>
      <c r="M2254" s="57"/>
      <c r="N2254" s="57"/>
      <c r="O2254" s="57"/>
      <c r="P2254" s="57"/>
      <c r="Q2254" s="60"/>
    </row>
    <row r="2255" spans="1:31" ht="23.25" customHeight="1" x14ac:dyDescent="0.15">
      <c r="A2255" s="9" t="s">
        <v>718</v>
      </c>
      <c r="B2255" s="9" t="s">
        <v>1306</v>
      </c>
      <c r="C2255" s="148" t="s">
        <v>165</v>
      </c>
      <c r="D2255" s="56" t="s">
        <v>166</v>
      </c>
      <c r="E2255" s="62" t="s">
        <v>167</v>
      </c>
      <c r="F2255" s="58" t="s">
        <v>132</v>
      </c>
      <c r="G2255" s="57">
        <v>1</v>
      </c>
      <c r="H2255" s="57">
        <v>168</v>
      </c>
      <c r="I2255" s="57">
        <v>168</v>
      </c>
      <c r="J2255" s="57">
        <v>1</v>
      </c>
      <c r="K2255" s="57">
        <v>0</v>
      </c>
      <c r="L2255" s="57" t="s">
        <v>2193</v>
      </c>
      <c r="M2255" s="57">
        <v>0</v>
      </c>
      <c r="N2255" s="57" t="s">
        <v>2193</v>
      </c>
      <c r="O2255" s="57">
        <v>168</v>
      </c>
      <c r="P2255" s="57">
        <v>168</v>
      </c>
      <c r="Q2255" s="60"/>
      <c r="R2255" s="2" t="s">
        <v>1663</v>
      </c>
      <c r="AA2255" s="2">
        <v>168</v>
      </c>
      <c r="AC2255" s="2">
        <v>168</v>
      </c>
    </row>
    <row r="2256" spans="1:31" ht="23.25" customHeight="1" x14ac:dyDescent="0.15">
      <c r="A2256" s="9" t="s">
        <v>718</v>
      </c>
      <c r="B2256" s="9" t="s">
        <v>1306</v>
      </c>
      <c r="C2256" s="148" t="s">
        <v>165</v>
      </c>
      <c r="D2256" s="56" t="s">
        <v>166</v>
      </c>
      <c r="E2256" s="62" t="s">
        <v>167</v>
      </c>
      <c r="F2256" s="58" t="s">
        <v>132</v>
      </c>
      <c r="G2256" s="57">
        <v>0.1</v>
      </c>
      <c r="H2256" s="57">
        <v>168</v>
      </c>
      <c r="I2256" s="57">
        <v>16.8</v>
      </c>
      <c r="J2256" s="57">
        <v>0.1</v>
      </c>
      <c r="K2256" s="57">
        <v>0</v>
      </c>
      <c r="L2256" s="57" t="s">
        <v>2193</v>
      </c>
      <c r="M2256" s="57">
        <v>0</v>
      </c>
      <c r="N2256" s="57" t="s">
        <v>2193</v>
      </c>
      <c r="O2256" s="57">
        <v>168</v>
      </c>
      <c r="P2256" s="57">
        <v>16.8</v>
      </c>
      <c r="Q2256" s="60"/>
      <c r="R2256" s="2" t="s">
        <v>1663</v>
      </c>
    </row>
    <row r="2257" spans="1:31" ht="23.25" customHeight="1" x14ac:dyDescent="0.15">
      <c r="A2257" s="9" t="s">
        <v>1664</v>
      </c>
      <c r="B2257" s="9" t="s">
        <v>1306</v>
      </c>
      <c r="C2257" s="148" t="s">
        <v>1665</v>
      </c>
      <c r="D2257" s="56" t="s">
        <v>1656</v>
      </c>
      <c r="E2257" s="62" t="s">
        <v>1666</v>
      </c>
      <c r="F2257" s="58" t="s">
        <v>616</v>
      </c>
      <c r="G2257" s="57">
        <v>1</v>
      </c>
      <c r="H2257" s="57">
        <v>67.2</v>
      </c>
      <c r="I2257" s="57">
        <v>67.2</v>
      </c>
      <c r="J2257" s="57">
        <v>1</v>
      </c>
      <c r="K2257" s="57"/>
      <c r="L2257" s="57" t="s">
        <v>2193</v>
      </c>
      <c r="M2257" s="57"/>
      <c r="N2257" s="57" t="s">
        <v>2193</v>
      </c>
      <c r="O2257" s="57">
        <v>67.2</v>
      </c>
      <c r="P2257" s="57">
        <v>67.2</v>
      </c>
      <c r="Q2257" s="60"/>
      <c r="AA2257" s="2">
        <v>168</v>
      </c>
    </row>
    <row r="2258" spans="1:31" ht="23.25" customHeight="1" x14ac:dyDescent="0.15">
      <c r="A2258" s="9" t="s">
        <v>1658</v>
      </c>
      <c r="B2258" s="9" t="s">
        <v>1306</v>
      </c>
      <c r="C2258" s="148" t="s">
        <v>1659</v>
      </c>
      <c r="D2258" s="56" t="s">
        <v>1660</v>
      </c>
      <c r="E2258" s="62" t="s">
        <v>1661</v>
      </c>
      <c r="F2258" s="58" t="s">
        <v>616</v>
      </c>
      <c r="G2258" s="57">
        <v>1</v>
      </c>
      <c r="H2258" s="57">
        <v>3.3000000000000114</v>
      </c>
      <c r="I2258" s="57">
        <v>3.3000000000000114</v>
      </c>
      <c r="J2258" s="57">
        <v>1</v>
      </c>
      <c r="K2258" s="57"/>
      <c r="L2258" s="57" t="s">
        <v>2193</v>
      </c>
      <c r="M2258" s="57"/>
      <c r="N2258" s="57" t="s">
        <v>2193</v>
      </c>
      <c r="O2258" s="57">
        <v>3.3000000000000114</v>
      </c>
      <c r="P2258" s="57">
        <v>3.3000000000000114</v>
      </c>
      <c r="Q2258" s="60"/>
      <c r="AC2258" s="2">
        <v>3.3</v>
      </c>
      <c r="AD2258" s="2">
        <v>252</v>
      </c>
    </row>
    <row r="2259" spans="1:31" ht="23.25" customHeight="1" x14ac:dyDescent="0.15">
      <c r="A2259" s="9" t="s">
        <v>919</v>
      </c>
      <c r="B2259" s="9" t="s">
        <v>1306</v>
      </c>
      <c r="C2259" s="148" t="s">
        <v>676</v>
      </c>
      <c r="D2259" s="56" t="s">
        <v>70</v>
      </c>
      <c r="E2259" s="62" t="s">
        <v>677</v>
      </c>
      <c r="F2259" s="58" t="s">
        <v>678</v>
      </c>
      <c r="G2259" s="57">
        <v>0.04</v>
      </c>
      <c r="H2259" s="57">
        <v>0</v>
      </c>
      <c r="I2259" s="57" t="s">
        <v>2193</v>
      </c>
      <c r="J2259" s="57">
        <v>0.04</v>
      </c>
      <c r="K2259" s="57">
        <v>268915</v>
      </c>
      <c r="L2259" s="57">
        <v>10756.6</v>
      </c>
      <c r="M2259" s="57">
        <v>0</v>
      </c>
      <c r="N2259" s="57" t="s">
        <v>2193</v>
      </c>
      <c r="O2259" s="57">
        <v>268915</v>
      </c>
      <c r="P2259" s="57">
        <v>10756.6</v>
      </c>
      <c r="Q2259" s="60"/>
      <c r="AE2259" s="2">
        <v>10756.6</v>
      </c>
    </row>
    <row r="2260" spans="1:31" ht="23.25" customHeight="1" x14ac:dyDescent="0.15">
      <c r="A2260" s="9" t="s">
        <v>1649</v>
      </c>
      <c r="B2260" s="9" t="s">
        <v>1306</v>
      </c>
      <c r="C2260" s="148" t="s">
        <v>1650</v>
      </c>
      <c r="D2260" s="56" t="s">
        <v>1651</v>
      </c>
      <c r="E2260" s="62" t="s">
        <v>1652</v>
      </c>
      <c r="F2260" s="58" t="s">
        <v>616</v>
      </c>
      <c r="G2260" s="57">
        <v>1</v>
      </c>
      <c r="H2260" s="57">
        <v>322.60000000000036</v>
      </c>
      <c r="I2260" s="57">
        <v>322.60000000000036</v>
      </c>
      <c r="J2260" s="57">
        <v>1</v>
      </c>
      <c r="K2260" s="57"/>
      <c r="L2260" s="57" t="s">
        <v>2193</v>
      </c>
      <c r="M2260" s="57"/>
      <c r="N2260" s="57" t="s">
        <v>2193</v>
      </c>
      <c r="O2260" s="57">
        <v>322.60000000000036</v>
      </c>
      <c r="P2260" s="57">
        <v>322.60000000000036</v>
      </c>
      <c r="Q2260" s="60"/>
    </row>
    <row r="2261" spans="1:31" ht="23.25" customHeight="1" x14ac:dyDescent="0.15">
      <c r="B2261" s="9" t="s">
        <v>1646</v>
      </c>
      <c r="C2261" s="148"/>
      <c r="D2261" s="56" t="s">
        <v>1647</v>
      </c>
      <c r="E2261" s="62"/>
      <c r="F2261" s="58"/>
      <c r="G2261" s="57"/>
      <c r="H2261" s="57"/>
      <c r="I2261" s="57">
        <v>577</v>
      </c>
      <c r="J2261" s="57"/>
      <c r="K2261" s="57"/>
      <c r="L2261" s="57">
        <v>10756</v>
      </c>
      <c r="M2261" s="57"/>
      <c r="N2261" s="57">
        <v>0</v>
      </c>
      <c r="O2261" s="57" t="s">
        <v>2193</v>
      </c>
      <c r="P2261" s="57">
        <v>11333</v>
      </c>
      <c r="Q2261" s="60"/>
      <c r="AC2261" s="2">
        <v>322.60000000000002</v>
      </c>
      <c r="AD2261" s="2">
        <v>10756</v>
      </c>
      <c r="AE2261" s="2">
        <v>10756</v>
      </c>
    </row>
    <row r="2262" spans="1:31" ht="23.25" customHeight="1" x14ac:dyDescent="0.15">
      <c r="C2262" s="148"/>
      <c r="D2262" s="56"/>
      <c r="E2262" s="62"/>
      <c r="F2262" s="58"/>
      <c r="G2262" s="57"/>
      <c r="H2262" s="57"/>
      <c r="I2262" s="57"/>
      <c r="J2262" s="57"/>
      <c r="K2262" s="57"/>
      <c r="L2262" s="57"/>
      <c r="M2262" s="57"/>
      <c r="N2262" s="57"/>
      <c r="O2262" s="57"/>
      <c r="P2262" s="57"/>
      <c r="Q2262" s="60"/>
    </row>
    <row r="2263" spans="1:31" ht="23.25" customHeight="1" x14ac:dyDescent="0.15">
      <c r="A2263" s="9" t="s">
        <v>1301</v>
      </c>
      <c r="B2263" s="9" t="s">
        <v>2293</v>
      </c>
      <c r="C2263" s="148" t="s">
        <v>1302</v>
      </c>
      <c r="D2263" s="56" t="s">
        <v>2798</v>
      </c>
      <c r="E2263" s="62"/>
      <c r="F2263" s="58"/>
      <c r="G2263" s="57"/>
      <c r="H2263" s="57"/>
      <c r="I2263" s="57"/>
      <c r="J2263" s="57"/>
      <c r="K2263" s="57"/>
      <c r="L2263" s="57"/>
      <c r="M2263" s="57"/>
      <c r="N2263" s="57"/>
      <c r="O2263" s="57"/>
      <c r="P2263" s="57"/>
      <c r="Q2263" s="60"/>
    </row>
    <row r="2264" spans="1:31" ht="23.25" customHeight="1" x14ac:dyDescent="0.15">
      <c r="A2264" s="9" t="s">
        <v>719</v>
      </c>
      <c r="B2264" s="9" t="s">
        <v>1310</v>
      </c>
      <c r="C2264" s="148" t="s">
        <v>170</v>
      </c>
      <c r="D2264" s="56" t="s">
        <v>166</v>
      </c>
      <c r="E2264" s="62" t="s">
        <v>171</v>
      </c>
      <c r="F2264" s="58" t="s">
        <v>132</v>
      </c>
      <c r="G2264" s="57">
        <v>1</v>
      </c>
      <c r="H2264" s="57">
        <v>253</v>
      </c>
      <c r="I2264" s="57">
        <v>253</v>
      </c>
      <c r="J2264" s="57">
        <v>1</v>
      </c>
      <c r="K2264" s="57">
        <v>0</v>
      </c>
      <c r="L2264" s="57" t="s">
        <v>2193</v>
      </c>
      <c r="M2264" s="57">
        <v>0</v>
      </c>
      <c r="N2264" s="57" t="s">
        <v>2193</v>
      </c>
      <c r="O2264" s="57">
        <v>253</v>
      </c>
      <c r="P2264" s="57">
        <v>253</v>
      </c>
      <c r="Q2264" s="60"/>
      <c r="R2264" s="2" t="s">
        <v>1663</v>
      </c>
      <c r="AA2264" s="2">
        <v>253</v>
      </c>
      <c r="AC2264" s="2">
        <v>253</v>
      </c>
    </row>
    <row r="2265" spans="1:31" ht="23.25" customHeight="1" x14ac:dyDescent="0.15">
      <c r="A2265" s="9" t="s">
        <v>719</v>
      </c>
      <c r="B2265" s="9" t="s">
        <v>1310</v>
      </c>
      <c r="C2265" s="148" t="s">
        <v>170</v>
      </c>
      <c r="D2265" s="56" t="s">
        <v>166</v>
      </c>
      <c r="E2265" s="62" t="s">
        <v>171</v>
      </c>
      <c r="F2265" s="58" t="s">
        <v>132</v>
      </c>
      <c r="G2265" s="57">
        <v>0.1</v>
      </c>
      <c r="H2265" s="57">
        <v>253</v>
      </c>
      <c r="I2265" s="57">
        <v>25.3</v>
      </c>
      <c r="J2265" s="57">
        <v>0.1</v>
      </c>
      <c r="K2265" s="57">
        <v>0</v>
      </c>
      <c r="L2265" s="57" t="s">
        <v>2193</v>
      </c>
      <c r="M2265" s="57">
        <v>0</v>
      </c>
      <c r="N2265" s="57" t="s">
        <v>2193</v>
      </c>
      <c r="O2265" s="57">
        <v>253</v>
      </c>
      <c r="P2265" s="57">
        <v>25.3</v>
      </c>
      <c r="Q2265" s="60"/>
      <c r="R2265" s="2" t="s">
        <v>1663</v>
      </c>
    </row>
    <row r="2266" spans="1:31" ht="23.25" customHeight="1" x14ac:dyDescent="0.15">
      <c r="A2266" s="9" t="s">
        <v>1664</v>
      </c>
      <c r="B2266" s="9" t="s">
        <v>1310</v>
      </c>
      <c r="C2266" s="148" t="s">
        <v>1665</v>
      </c>
      <c r="D2266" s="56" t="s">
        <v>1656</v>
      </c>
      <c r="E2266" s="62" t="s">
        <v>1666</v>
      </c>
      <c r="F2266" s="58" t="s">
        <v>616</v>
      </c>
      <c r="G2266" s="57">
        <v>1</v>
      </c>
      <c r="H2266" s="57">
        <v>101.2</v>
      </c>
      <c r="I2266" s="57">
        <v>101.2</v>
      </c>
      <c r="J2266" s="57">
        <v>1</v>
      </c>
      <c r="K2266" s="57"/>
      <c r="L2266" s="57" t="s">
        <v>2193</v>
      </c>
      <c r="M2266" s="57"/>
      <c r="N2266" s="57" t="s">
        <v>2193</v>
      </c>
      <c r="O2266" s="57">
        <v>101.2</v>
      </c>
      <c r="P2266" s="57">
        <v>101.2</v>
      </c>
      <c r="Q2266" s="60"/>
      <c r="AA2266" s="2">
        <v>253</v>
      </c>
    </row>
    <row r="2267" spans="1:31" ht="23.25" customHeight="1" x14ac:dyDescent="0.15">
      <c r="A2267" s="9" t="s">
        <v>1658</v>
      </c>
      <c r="B2267" s="9" t="s">
        <v>1310</v>
      </c>
      <c r="C2267" s="148" t="s">
        <v>1659</v>
      </c>
      <c r="D2267" s="56" t="s">
        <v>1660</v>
      </c>
      <c r="E2267" s="62" t="s">
        <v>1661</v>
      </c>
      <c r="F2267" s="58" t="s">
        <v>616</v>
      </c>
      <c r="G2267" s="57">
        <v>1</v>
      </c>
      <c r="H2267" s="57">
        <v>5</v>
      </c>
      <c r="I2267" s="57">
        <v>5</v>
      </c>
      <c r="J2267" s="57">
        <v>1</v>
      </c>
      <c r="K2267" s="57"/>
      <c r="L2267" s="57" t="s">
        <v>2193</v>
      </c>
      <c r="M2267" s="57"/>
      <c r="N2267" s="57" t="s">
        <v>2193</v>
      </c>
      <c r="O2267" s="57">
        <v>5</v>
      </c>
      <c r="P2267" s="57">
        <v>5</v>
      </c>
      <c r="Q2267" s="60"/>
      <c r="AC2267" s="2">
        <v>5</v>
      </c>
      <c r="AD2267" s="2">
        <v>379</v>
      </c>
    </row>
    <row r="2268" spans="1:31" ht="23.25" customHeight="1" x14ac:dyDescent="0.15">
      <c r="A2268" s="9" t="s">
        <v>919</v>
      </c>
      <c r="B2268" s="9" t="s">
        <v>1310</v>
      </c>
      <c r="C2268" s="148" t="s">
        <v>676</v>
      </c>
      <c r="D2268" s="56" t="s">
        <v>70</v>
      </c>
      <c r="E2268" s="62" t="s">
        <v>677</v>
      </c>
      <c r="F2268" s="58" t="s">
        <v>678</v>
      </c>
      <c r="G2268" s="57">
        <v>4.8000000000000001E-2</v>
      </c>
      <c r="H2268" s="57">
        <v>0</v>
      </c>
      <c r="I2268" s="57" t="s">
        <v>2193</v>
      </c>
      <c r="J2268" s="57">
        <v>4.8000000000000001E-2</v>
      </c>
      <c r="K2268" s="57">
        <v>268915</v>
      </c>
      <c r="L2268" s="57">
        <v>12907.9</v>
      </c>
      <c r="M2268" s="57">
        <v>0</v>
      </c>
      <c r="N2268" s="57" t="s">
        <v>2193</v>
      </c>
      <c r="O2268" s="57">
        <v>268915</v>
      </c>
      <c r="P2268" s="57">
        <v>12907.9</v>
      </c>
      <c r="Q2268" s="60"/>
      <c r="AE2268" s="2">
        <v>12907.9</v>
      </c>
    </row>
    <row r="2269" spans="1:31" ht="23.25" customHeight="1" x14ac:dyDescent="0.15">
      <c r="A2269" s="9" t="s">
        <v>1649</v>
      </c>
      <c r="B2269" s="9" t="s">
        <v>1310</v>
      </c>
      <c r="C2269" s="148" t="s">
        <v>1650</v>
      </c>
      <c r="D2269" s="56" t="s">
        <v>1651</v>
      </c>
      <c r="E2269" s="62" t="s">
        <v>1652</v>
      </c>
      <c r="F2269" s="58" t="s">
        <v>616</v>
      </c>
      <c r="G2269" s="57">
        <v>1</v>
      </c>
      <c r="H2269" s="57">
        <v>387.20000000000073</v>
      </c>
      <c r="I2269" s="57">
        <v>387.20000000000073</v>
      </c>
      <c r="J2269" s="57">
        <v>1</v>
      </c>
      <c r="K2269" s="57"/>
      <c r="L2269" s="57" t="s">
        <v>2193</v>
      </c>
      <c r="M2269" s="57"/>
      <c r="N2269" s="57" t="s">
        <v>2193</v>
      </c>
      <c r="O2269" s="57">
        <v>387.20000000000073</v>
      </c>
      <c r="P2269" s="57">
        <v>387.20000000000073</v>
      </c>
      <c r="Q2269" s="60"/>
    </row>
    <row r="2270" spans="1:31" ht="23.25" customHeight="1" x14ac:dyDescent="0.15">
      <c r="B2270" s="9" t="s">
        <v>1646</v>
      </c>
      <c r="C2270" s="148"/>
      <c r="D2270" s="56" t="s">
        <v>1647</v>
      </c>
      <c r="E2270" s="62"/>
      <c r="F2270" s="58"/>
      <c r="G2270" s="57"/>
      <c r="H2270" s="57"/>
      <c r="I2270" s="57">
        <v>771</v>
      </c>
      <c r="J2270" s="57"/>
      <c r="K2270" s="57"/>
      <c r="L2270" s="57">
        <v>12907</v>
      </c>
      <c r="M2270" s="57"/>
      <c r="N2270" s="57">
        <v>0</v>
      </c>
      <c r="O2270" s="57" t="s">
        <v>2193</v>
      </c>
      <c r="P2270" s="57">
        <v>13678</v>
      </c>
      <c r="Q2270" s="60"/>
      <c r="AC2270" s="2">
        <v>387.2</v>
      </c>
      <c r="AD2270" s="2">
        <v>12907</v>
      </c>
      <c r="AE2270" s="2">
        <v>12907</v>
      </c>
    </row>
    <row r="2271" spans="1:31" ht="23.25" customHeight="1" x14ac:dyDescent="0.15">
      <c r="C2271" s="148"/>
      <c r="D2271" s="56"/>
      <c r="E2271" s="62"/>
      <c r="F2271" s="58"/>
      <c r="G2271" s="57"/>
      <c r="H2271" s="57"/>
      <c r="I2271" s="57"/>
      <c r="J2271" s="57"/>
      <c r="K2271" s="57"/>
      <c r="L2271" s="57"/>
      <c r="M2271" s="57"/>
      <c r="N2271" s="57"/>
      <c r="O2271" s="57"/>
      <c r="P2271" s="57"/>
      <c r="Q2271" s="60"/>
    </row>
    <row r="2272" spans="1:31" ht="23.25" customHeight="1" x14ac:dyDescent="0.15">
      <c r="A2272" s="9" t="s">
        <v>1304</v>
      </c>
      <c r="B2272" s="9" t="s">
        <v>2293</v>
      </c>
      <c r="C2272" s="148" t="s">
        <v>1305</v>
      </c>
      <c r="D2272" s="56" t="s">
        <v>2799</v>
      </c>
      <c r="E2272" s="62"/>
      <c r="F2272" s="58"/>
      <c r="G2272" s="57"/>
      <c r="H2272" s="57"/>
      <c r="I2272" s="57"/>
      <c r="J2272" s="57"/>
      <c r="K2272" s="57"/>
      <c r="L2272" s="57"/>
      <c r="M2272" s="57"/>
      <c r="N2272" s="57"/>
      <c r="O2272" s="57"/>
      <c r="P2272" s="57"/>
      <c r="Q2272" s="60"/>
    </row>
    <row r="2273" spans="1:31" ht="23.25" customHeight="1" x14ac:dyDescent="0.15">
      <c r="A2273" s="9" t="s">
        <v>720</v>
      </c>
      <c r="B2273" s="9" t="s">
        <v>1313</v>
      </c>
      <c r="C2273" s="148" t="s">
        <v>172</v>
      </c>
      <c r="D2273" s="56" t="s">
        <v>166</v>
      </c>
      <c r="E2273" s="62" t="s">
        <v>173</v>
      </c>
      <c r="F2273" s="58" t="s">
        <v>132</v>
      </c>
      <c r="G2273" s="57">
        <v>1</v>
      </c>
      <c r="H2273" s="57">
        <v>346</v>
      </c>
      <c r="I2273" s="57">
        <v>346</v>
      </c>
      <c r="J2273" s="57">
        <v>1</v>
      </c>
      <c r="K2273" s="57">
        <v>0</v>
      </c>
      <c r="L2273" s="57" t="s">
        <v>2193</v>
      </c>
      <c r="M2273" s="57">
        <v>0</v>
      </c>
      <c r="N2273" s="57" t="s">
        <v>2193</v>
      </c>
      <c r="O2273" s="57">
        <v>346</v>
      </c>
      <c r="P2273" s="57">
        <v>346</v>
      </c>
      <c r="Q2273" s="60"/>
      <c r="R2273" s="2" t="s">
        <v>1663</v>
      </c>
      <c r="AA2273" s="2">
        <v>346</v>
      </c>
      <c r="AC2273" s="2">
        <v>346</v>
      </c>
    </row>
    <row r="2274" spans="1:31" ht="23.25" customHeight="1" x14ac:dyDescent="0.15">
      <c r="A2274" s="9" t="s">
        <v>720</v>
      </c>
      <c r="B2274" s="9" t="s">
        <v>1313</v>
      </c>
      <c r="C2274" s="148" t="s">
        <v>172</v>
      </c>
      <c r="D2274" s="56" t="s">
        <v>166</v>
      </c>
      <c r="E2274" s="62" t="s">
        <v>173</v>
      </c>
      <c r="F2274" s="58" t="s">
        <v>132</v>
      </c>
      <c r="G2274" s="57">
        <v>0.1</v>
      </c>
      <c r="H2274" s="57">
        <v>346</v>
      </c>
      <c r="I2274" s="57">
        <v>34.6</v>
      </c>
      <c r="J2274" s="57">
        <v>0.1</v>
      </c>
      <c r="K2274" s="57">
        <v>0</v>
      </c>
      <c r="L2274" s="57" t="s">
        <v>2193</v>
      </c>
      <c r="M2274" s="57">
        <v>0</v>
      </c>
      <c r="N2274" s="57" t="s">
        <v>2193</v>
      </c>
      <c r="O2274" s="57">
        <v>346</v>
      </c>
      <c r="P2274" s="57">
        <v>34.6</v>
      </c>
      <c r="Q2274" s="60"/>
      <c r="R2274" s="2" t="s">
        <v>1663</v>
      </c>
    </row>
    <row r="2275" spans="1:31" ht="23.25" customHeight="1" x14ac:dyDescent="0.15">
      <c r="A2275" s="9" t="s">
        <v>1664</v>
      </c>
      <c r="B2275" s="9" t="s">
        <v>1313</v>
      </c>
      <c r="C2275" s="148" t="s">
        <v>1665</v>
      </c>
      <c r="D2275" s="56" t="s">
        <v>1656</v>
      </c>
      <c r="E2275" s="62" t="s">
        <v>1666</v>
      </c>
      <c r="F2275" s="58" t="s">
        <v>616</v>
      </c>
      <c r="G2275" s="57">
        <v>1</v>
      </c>
      <c r="H2275" s="57">
        <v>138.4</v>
      </c>
      <c r="I2275" s="57">
        <v>138.4</v>
      </c>
      <c r="J2275" s="57">
        <v>1</v>
      </c>
      <c r="K2275" s="57"/>
      <c r="L2275" s="57" t="s">
        <v>2193</v>
      </c>
      <c r="M2275" s="57"/>
      <c r="N2275" s="57" t="s">
        <v>2193</v>
      </c>
      <c r="O2275" s="57">
        <v>138.4</v>
      </c>
      <c r="P2275" s="57">
        <v>138.4</v>
      </c>
      <c r="Q2275" s="60"/>
      <c r="AA2275" s="2">
        <v>346</v>
      </c>
    </row>
    <row r="2276" spans="1:31" ht="23.25" customHeight="1" x14ac:dyDescent="0.15">
      <c r="A2276" s="9" t="s">
        <v>1658</v>
      </c>
      <c r="B2276" s="9" t="s">
        <v>1313</v>
      </c>
      <c r="C2276" s="148" t="s">
        <v>1659</v>
      </c>
      <c r="D2276" s="56" t="s">
        <v>1660</v>
      </c>
      <c r="E2276" s="62" t="s">
        <v>1661</v>
      </c>
      <c r="F2276" s="58" t="s">
        <v>616</v>
      </c>
      <c r="G2276" s="57">
        <v>1</v>
      </c>
      <c r="H2276" s="57">
        <v>6.8999999999999773</v>
      </c>
      <c r="I2276" s="57">
        <v>6.8999999999999773</v>
      </c>
      <c r="J2276" s="57">
        <v>1</v>
      </c>
      <c r="K2276" s="57"/>
      <c r="L2276" s="57" t="s">
        <v>2193</v>
      </c>
      <c r="M2276" s="57"/>
      <c r="N2276" s="57" t="s">
        <v>2193</v>
      </c>
      <c r="O2276" s="57">
        <v>6.8999999999999773</v>
      </c>
      <c r="P2276" s="57">
        <v>6.8999999999999773</v>
      </c>
      <c r="Q2276" s="60"/>
      <c r="AC2276" s="2">
        <v>6.9</v>
      </c>
      <c r="AD2276" s="2">
        <v>519</v>
      </c>
    </row>
    <row r="2277" spans="1:31" ht="23.25" customHeight="1" x14ac:dyDescent="0.15">
      <c r="A2277" s="9" t="s">
        <v>919</v>
      </c>
      <c r="B2277" s="9" t="s">
        <v>1313</v>
      </c>
      <c r="C2277" s="148" t="s">
        <v>676</v>
      </c>
      <c r="D2277" s="56" t="s">
        <v>70</v>
      </c>
      <c r="E2277" s="62" t="s">
        <v>677</v>
      </c>
      <c r="F2277" s="58" t="s">
        <v>678</v>
      </c>
      <c r="G2277" s="57">
        <v>6.4000000000000001E-2</v>
      </c>
      <c r="H2277" s="57">
        <v>0</v>
      </c>
      <c r="I2277" s="57" t="s">
        <v>2193</v>
      </c>
      <c r="J2277" s="57">
        <v>6.4000000000000001E-2</v>
      </c>
      <c r="K2277" s="57">
        <v>268915</v>
      </c>
      <c r="L2277" s="57">
        <v>17210.5</v>
      </c>
      <c r="M2277" s="57">
        <v>0</v>
      </c>
      <c r="N2277" s="57" t="s">
        <v>2193</v>
      </c>
      <c r="O2277" s="57">
        <v>268915</v>
      </c>
      <c r="P2277" s="57">
        <v>17210.5</v>
      </c>
      <c r="Q2277" s="60"/>
      <c r="AE2277" s="2">
        <v>17210.5</v>
      </c>
    </row>
    <row r="2278" spans="1:31" ht="23.25" customHeight="1" x14ac:dyDescent="0.15">
      <c r="A2278" s="9" t="s">
        <v>1649</v>
      </c>
      <c r="B2278" s="9" t="s">
        <v>1313</v>
      </c>
      <c r="C2278" s="148" t="s">
        <v>1650</v>
      </c>
      <c r="D2278" s="56" t="s">
        <v>1651</v>
      </c>
      <c r="E2278" s="62" t="s">
        <v>1652</v>
      </c>
      <c r="F2278" s="58" t="s">
        <v>616</v>
      </c>
      <c r="G2278" s="57">
        <v>1</v>
      </c>
      <c r="H2278" s="57">
        <v>516.29999999999927</v>
      </c>
      <c r="I2278" s="57">
        <v>516.29999999999927</v>
      </c>
      <c r="J2278" s="57">
        <v>1</v>
      </c>
      <c r="K2278" s="57"/>
      <c r="L2278" s="57" t="s">
        <v>2193</v>
      </c>
      <c r="M2278" s="57"/>
      <c r="N2278" s="57" t="s">
        <v>2193</v>
      </c>
      <c r="O2278" s="57">
        <v>516.29999999999927</v>
      </c>
      <c r="P2278" s="57">
        <v>516.29999999999927</v>
      </c>
      <c r="Q2278" s="60"/>
    </row>
    <row r="2279" spans="1:31" ht="23.25" customHeight="1" x14ac:dyDescent="0.15">
      <c r="B2279" s="9" t="s">
        <v>1646</v>
      </c>
      <c r="C2279" s="148"/>
      <c r="D2279" s="56" t="s">
        <v>1647</v>
      </c>
      <c r="E2279" s="62"/>
      <c r="F2279" s="58"/>
      <c r="G2279" s="57"/>
      <c r="H2279" s="57"/>
      <c r="I2279" s="57">
        <v>1042</v>
      </c>
      <c r="J2279" s="57"/>
      <c r="K2279" s="57"/>
      <c r="L2279" s="57">
        <v>17210</v>
      </c>
      <c r="M2279" s="57"/>
      <c r="N2279" s="57">
        <v>0</v>
      </c>
      <c r="O2279" s="57" t="s">
        <v>2193</v>
      </c>
      <c r="P2279" s="57">
        <v>18252</v>
      </c>
      <c r="Q2279" s="60"/>
      <c r="AC2279" s="2">
        <v>516.29999999999995</v>
      </c>
      <c r="AD2279" s="2">
        <v>17210</v>
      </c>
      <c r="AE2279" s="2">
        <v>17210</v>
      </c>
    </row>
    <row r="2280" spans="1:31" ht="23.25" customHeight="1" x14ac:dyDescent="0.15">
      <c r="C2280" s="148"/>
      <c r="D2280" s="56"/>
      <c r="E2280" s="62"/>
      <c r="F2280" s="58"/>
      <c r="G2280" s="57"/>
      <c r="H2280" s="57"/>
      <c r="I2280" s="57"/>
      <c r="J2280" s="57"/>
      <c r="K2280" s="57"/>
      <c r="L2280" s="57"/>
      <c r="M2280" s="57"/>
      <c r="N2280" s="57"/>
      <c r="O2280" s="57"/>
      <c r="P2280" s="57"/>
      <c r="Q2280" s="60"/>
    </row>
    <row r="2281" spans="1:31" ht="23.25" customHeight="1" x14ac:dyDescent="0.15">
      <c r="A2281" s="9" t="s">
        <v>1308</v>
      </c>
      <c r="B2281" s="9" t="s">
        <v>2293</v>
      </c>
      <c r="C2281" s="148" t="s">
        <v>1309</v>
      </c>
      <c r="D2281" s="56" t="s">
        <v>2800</v>
      </c>
      <c r="E2281" s="62"/>
      <c r="F2281" s="58"/>
      <c r="G2281" s="57"/>
      <c r="H2281" s="57"/>
      <c r="I2281" s="57"/>
      <c r="J2281" s="57"/>
      <c r="K2281" s="57"/>
      <c r="L2281" s="57"/>
      <c r="M2281" s="57"/>
      <c r="N2281" s="57"/>
      <c r="O2281" s="57"/>
      <c r="P2281" s="57"/>
      <c r="Q2281" s="60"/>
    </row>
    <row r="2282" spans="1:31" ht="23.25" customHeight="1" x14ac:dyDescent="0.15">
      <c r="A2282" s="9" t="s">
        <v>2335</v>
      </c>
      <c r="B2282" s="9" t="s">
        <v>1316</v>
      </c>
      <c r="C2282" s="148" t="s">
        <v>2336</v>
      </c>
      <c r="D2282" s="56" t="s">
        <v>175</v>
      </c>
      <c r="E2282" s="62" t="s">
        <v>2337</v>
      </c>
      <c r="F2282" s="58" t="s">
        <v>132</v>
      </c>
      <c r="G2282" s="57">
        <v>1</v>
      </c>
      <c r="H2282" s="57">
        <v>343</v>
      </c>
      <c r="I2282" s="57">
        <v>343</v>
      </c>
      <c r="J2282" s="57">
        <v>1</v>
      </c>
      <c r="K2282" s="57">
        <v>0</v>
      </c>
      <c r="L2282" s="57" t="s">
        <v>2193</v>
      </c>
      <c r="M2282" s="57">
        <v>0</v>
      </c>
      <c r="N2282" s="57" t="s">
        <v>2193</v>
      </c>
      <c r="O2282" s="57">
        <v>343</v>
      </c>
      <c r="P2282" s="57">
        <v>343</v>
      </c>
      <c r="Q2282" s="60"/>
      <c r="R2282" s="2" t="s">
        <v>1667</v>
      </c>
      <c r="AB2282" s="2">
        <v>343</v>
      </c>
      <c r="AC2282" s="2">
        <v>343</v>
      </c>
    </row>
    <row r="2283" spans="1:31" ht="23.25" customHeight="1" x14ac:dyDescent="0.15">
      <c r="A2283" s="9" t="s">
        <v>2335</v>
      </c>
      <c r="B2283" s="9" t="s">
        <v>1316</v>
      </c>
      <c r="C2283" s="148" t="s">
        <v>2336</v>
      </c>
      <c r="D2283" s="56" t="s">
        <v>175</v>
      </c>
      <c r="E2283" s="62" t="s">
        <v>2337</v>
      </c>
      <c r="F2283" s="58" t="s">
        <v>132</v>
      </c>
      <c r="G2283" s="57">
        <v>0.03</v>
      </c>
      <c r="H2283" s="57">
        <v>343</v>
      </c>
      <c r="I2283" s="57">
        <v>10.199999999999999</v>
      </c>
      <c r="J2283" s="57">
        <v>0.03</v>
      </c>
      <c r="K2283" s="57">
        <v>0</v>
      </c>
      <c r="L2283" s="57" t="s">
        <v>2193</v>
      </c>
      <c r="M2283" s="57">
        <v>0</v>
      </c>
      <c r="N2283" s="57" t="s">
        <v>2193</v>
      </c>
      <c r="O2283" s="57">
        <v>343</v>
      </c>
      <c r="P2283" s="57">
        <v>10.199999999999999</v>
      </c>
      <c r="Q2283" s="60"/>
      <c r="R2283" s="2" t="s">
        <v>1667</v>
      </c>
    </row>
    <row r="2284" spans="1:31" ht="23.25" customHeight="1" x14ac:dyDescent="0.15">
      <c r="A2284" s="9" t="s">
        <v>1654</v>
      </c>
      <c r="B2284" s="9" t="s">
        <v>1316</v>
      </c>
      <c r="C2284" s="148" t="s">
        <v>1655</v>
      </c>
      <c r="D2284" s="56" t="s">
        <v>1656</v>
      </c>
      <c r="E2284" s="62" t="s">
        <v>1657</v>
      </c>
      <c r="F2284" s="58" t="s">
        <v>616</v>
      </c>
      <c r="G2284" s="57">
        <v>1</v>
      </c>
      <c r="H2284" s="57">
        <v>51.4</v>
      </c>
      <c r="I2284" s="57">
        <v>51.4</v>
      </c>
      <c r="J2284" s="57">
        <v>1</v>
      </c>
      <c r="K2284" s="57"/>
      <c r="L2284" s="57" t="s">
        <v>2193</v>
      </c>
      <c r="M2284" s="57"/>
      <c r="N2284" s="57" t="s">
        <v>2193</v>
      </c>
      <c r="O2284" s="57">
        <v>51.4</v>
      </c>
      <c r="P2284" s="57">
        <v>51.4</v>
      </c>
      <c r="Q2284" s="60"/>
      <c r="AB2284" s="2">
        <v>343</v>
      </c>
    </row>
    <row r="2285" spans="1:31" ht="23.25" customHeight="1" x14ac:dyDescent="0.15">
      <c r="A2285" s="9" t="s">
        <v>1658</v>
      </c>
      <c r="B2285" s="9" t="s">
        <v>1316</v>
      </c>
      <c r="C2285" s="148" t="s">
        <v>1659</v>
      </c>
      <c r="D2285" s="56" t="s">
        <v>1660</v>
      </c>
      <c r="E2285" s="62" t="s">
        <v>1661</v>
      </c>
      <c r="F2285" s="58" t="s">
        <v>616</v>
      </c>
      <c r="G2285" s="57">
        <v>1</v>
      </c>
      <c r="H2285" s="57">
        <v>6.8000000000000114</v>
      </c>
      <c r="I2285" s="57">
        <v>6.8000000000000114</v>
      </c>
      <c r="J2285" s="57">
        <v>1</v>
      </c>
      <c r="K2285" s="57"/>
      <c r="L2285" s="57" t="s">
        <v>2193</v>
      </c>
      <c r="M2285" s="57"/>
      <c r="N2285" s="57" t="s">
        <v>2193</v>
      </c>
      <c r="O2285" s="57">
        <v>6.8000000000000114</v>
      </c>
      <c r="P2285" s="57">
        <v>6.8000000000000114</v>
      </c>
      <c r="Q2285" s="60"/>
      <c r="AC2285" s="2">
        <v>6.8</v>
      </c>
      <c r="AD2285" s="2">
        <v>404</v>
      </c>
    </row>
    <row r="2286" spans="1:31" ht="23.25" customHeight="1" x14ac:dyDescent="0.15">
      <c r="A2286" s="9" t="s">
        <v>921</v>
      </c>
      <c r="B2286" s="9" t="s">
        <v>1316</v>
      </c>
      <c r="C2286" s="148" t="s">
        <v>681</v>
      </c>
      <c r="D2286" s="56" t="s">
        <v>70</v>
      </c>
      <c r="E2286" s="62" t="s">
        <v>682</v>
      </c>
      <c r="F2286" s="58" t="s">
        <v>678</v>
      </c>
      <c r="G2286" s="57">
        <v>8.9999999999999993E-3</v>
      </c>
      <c r="H2286" s="57">
        <v>0</v>
      </c>
      <c r="I2286" s="57" t="s">
        <v>2193</v>
      </c>
      <c r="J2286" s="57">
        <v>8.9999999999999993E-3</v>
      </c>
      <c r="K2286" s="57">
        <v>408559</v>
      </c>
      <c r="L2286" s="57">
        <v>3677</v>
      </c>
      <c r="M2286" s="57">
        <v>0</v>
      </c>
      <c r="N2286" s="57" t="s">
        <v>2193</v>
      </c>
      <c r="O2286" s="57">
        <v>408559</v>
      </c>
      <c r="P2286" s="57">
        <v>3677</v>
      </c>
      <c r="Q2286" s="60"/>
      <c r="AE2286" s="2">
        <v>3677</v>
      </c>
    </row>
    <row r="2287" spans="1:31" ht="23.25" customHeight="1" x14ac:dyDescent="0.15">
      <c r="A2287" s="9" t="s">
        <v>925</v>
      </c>
      <c r="B2287" s="9" t="s">
        <v>1316</v>
      </c>
      <c r="C2287" s="148" t="s">
        <v>689</v>
      </c>
      <c r="D2287" s="56" t="s">
        <v>70</v>
      </c>
      <c r="E2287" s="62" t="s">
        <v>690</v>
      </c>
      <c r="F2287" s="58" t="s">
        <v>678</v>
      </c>
      <c r="G2287" s="57">
        <v>2.1000000000000001E-2</v>
      </c>
      <c r="H2287" s="57">
        <v>0</v>
      </c>
      <c r="I2287" s="57" t="s">
        <v>2193</v>
      </c>
      <c r="J2287" s="57">
        <v>2.1000000000000001E-2</v>
      </c>
      <c r="K2287" s="57">
        <v>169804</v>
      </c>
      <c r="L2287" s="57">
        <v>3565.8</v>
      </c>
      <c r="M2287" s="57">
        <v>0</v>
      </c>
      <c r="N2287" s="57" t="s">
        <v>2193</v>
      </c>
      <c r="O2287" s="57">
        <v>169804</v>
      </c>
      <c r="P2287" s="57">
        <v>3565.8</v>
      </c>
      <c r="Q2287" s="60"/>
      <c r="AE2287" s="2">
        <v>3565.8</v>
      </c>
    </row>
    <row r="2288" spans="1:31" ht="23.25" customHeight="1" x14ac:dyDescent="0.15">
      <c r="A2288" s="9" t="s">
        <v>1649</v>
      </c>
      <c r="B2288" s="9" t="s">
        <v>1316</v>
      </c>
      <c r="C2288" s="148" t="s">
        <v>1650</v>
      </c>
      <c r="D2288" s="56" t="s">
        <v>1651</v>
      </c>
      <c r="E2288" s="62" t="s">
        <v>1652</v>
      </c>
      <c r="F2288" s="58" t="s">
        <v>616</v>
      </c>
      <c r="G2288" s="57">
        <v>1</v>
      </c>
      <c r="H2288" s="57">
        <v>217.19999999999982</v>
      </c>
      <c r="I2288" s="57">
        <v>217.19999999999982</v>
      </c>
      <c r="J2288" s="57">
        <v>1</v>
      </c>
      <c r="K2288" s="57"/>
      <c r="L2288" s="57" t="s">
        <v>2193</v>
      </c>
      <c r="M2288" s="57"/>
      <c r="N2288" s="57" t="s">
        <v>2193</v>
      </c>
      <c r="O2288" s="57">
        <v>217.19999999999982</v>
      </c>
      <c r="P2288" s="57">
        <v>217.19999999999982</v>
      </c>
      <c r="Q2288" s="60"/>
    </row>
    <row r="2289" spans="1:31" ht="23.25" customHeight="1" x14ac:dyDescent="0.15">
      <c r="B2289" s="9" t="s">
        <v>1646</v>
      </c>
      <c r="C2289" s="148"/>
      <c r="D2289" s="56" t="s">
        <v>1647</v>
      </c>
      <c r="E2289" s="62"/>
      <c r="F2289" s="58"/>
      <c r="G2289" s="57"/>
      <c r="H2289" s="57"/>
      <c r="I2289" s="57">
        <v>628</v>
      </c>
      <c r="J2289" s="57"/>
      <c r="K2289" s="57"/>
      <c r="L2289" s="57">
        <v>7242</v>
      </c>
      <c r="M2289" s="57"/>
      <c r="N2289" s="57">
        <v>0</v>
      </c>
      <c r="O2289" s="57" t="s">
        <v>2193</v>
      </c>
      <c r="P2289" s="57">
        <v>7870</v>
      </c>
      <c r="Q2289" s="60"/>
      <c r="AC2289" s="2">
        <v>217.2</v>
      </c>
      <c r="AD2289" s="2">
        <v>7242</v>
      </c>
      <c r="AE2289" s="2">
        <v>7242</v>
      </c>
    </row>
    <row r="2290" spans="1:31" ht="23.25" customHeight="1" x14ac:dyDescent="0.15">
      <c r="C2290" s="148"/>
      <c r="D2290" s="56"/>
      <c r="E2290" s="62"/>
      <c r="F2290" s="58"/>
      <c r="G2290" s="57"/>
      <c r="H2290" s="57"/>
      <c r="I2290" s="57"/>
      <c r="J2290" s="57"/>
      <c r="K2290" s="57"/>
      <c r="L2290" s="57"/>
      <c r="M2290" s="57"/>
      <c r="N2290" s="57"/>
      <c r="O2290" s="57"/>
      <c r="P2290" s="57"/>
      <c r="Q2290" s="60"/>
    </row>
    <row r="2291" spans="1:31" ht="23.25" customHeight="1" x14ac:dyDescent="0.15">
      <c r="A2291" s="9" t="s">
        <v>1311</v>
      </c>
      <c r="B2291" s="9" t="s">
        <v>2293</v>
      </c>
      <c r="C2291" s="148" t="s">
        <v>1312</v>
      </c>
      <c r="D2291" s="56" t="s">
        <v>2801</v>
      </c>
      <c r="E2291" s="62"/>
      <c r="F2291" s="58"/>
      <c r="G2291" s="57"/>
      <c r="H2291" s="57"/>
      <c r="I2291" s="57"/>
      <c r="J2291" s="57"/>
      <c r="K2291" s="57"/>
      <c r="L2291" s="57"/>
      <c r="M2291" s="57"/>
      <c r="N2291" s="57"/>
      <c r="O2291" s="57"/>
      <c r="P2291" s="57"/>
      <c r="Q2291" s="60"/>
    </row>
    <row r="2292" spans="1:31" ht="23.25" customHeight="1" x14ac:dyDescent="0.15">
      <c r="A2292" s="9" t="s">
        <v>2339</v>
      </c>
      <c r="B2292" s="9" t="s">
        <v>1319</v>
      </c>
      <c r="C2292" s="148" t="s">
        <v>2340</v>
      </c>
      <c r="D2292" s="56" t="s">
        <v>175</v>
      </c>
      <c r="E2292" s="62" t="s">
        <v>2341</v>
      </c>
      <c r="F2292" s="58" t="s">
        <v>132</v>
      </c>
      <c r="G2292" s="57">
        <v>1</v>
      </c>
      <c r="H2292" s="57">
        <v>523</v>
      </c>
      <c r="I2292" s="57">
        <v>523</v>
      </c>
      <c r="J2292" s="57">
        <v>1</v>
      </c>
      <c r="K2292" s="57">
        <v>0</v>
      </c>
      <c r="L2292" s="57" t="s">
        <v>2193</v>
      </c>
      <c r="M2292" s="57">
        <v>0</v>
      </c>
      <c r="N2292" s="57" t="s">
        <v>2193</v>
      </c>
      <c r="O2292" s="57">
        <v>523</v>
      </c>
      <c r="P2292" s="57">
        <v>523</v>
      </c>
      <c r="Q2292" s="60"/>
      <c r="R2292" s="2" t="s">
        <v>1667</v>
      </c>
      <c r="AB2292" s="2">
        <v>523</v>
      </c>
      <c r="AC2292" s="2">
        <v>523</v>
      </c>
    </row>
    <row r="2293" spans="1:31" ht="23.25" customHeight="1" x14ac:dyDescent="0.15">
      <c r="A2293" s="9" t="s">
        <v>2339</v>
      </c>
      <c r="B2293" s="9" t="s">
        <v>1319</v>
      </c>
      <c r="C2293" s="148" t="s">
        <v>2340</v>
      </c>
      <c r="D2293" s="56" t="s">
        <v>175</v>
      </c>
      <c r="E2293" s="62" t="s">
        <v>2341</v>
      </c>
      <c r="F2293" s="58" t="s">
        <v>132</v>
      </c>
      <c r="G2293" s="57">
        <v>0.03</v>
      </c>
      <c r="H2293" s="57">
        <v>523</v>
      </c>
      <c r="I2293" s="57">
        <v>15.6</v>
      </c>
      <c r="J2293" s="57">
        <v>0.03</v>
      </c>
      <c r="K2293" s="57">
        <v>0</v>
      </c>
      <c r="L2293" s="57" t="s">
        <v>2193</v>
      </c>
      <c r="M2293" s="57">
        <v>0</v>
      </c>
      <c r="N2293" s="57" t="s">
        <v>2193</v>
      </c>
      <c r="O2293" s="57">
        <v>523</v>
      </c>
      <c r="P2293" s="57">
        <v>15.6</v>
      </c>
      <c r="Q2293" s="60"/>
      <c r="R2293" s="2" t="s">
        <v>1667</v>
      </c>
    </row>
    <row r="2294" spans="1:31" ht="23.25" customHeight="1" x14ac:dyDescent="0.15">
      <c r="A2294" s="9" t="s">
        <v>1654</v>
      </c>
      <c r="B2294" s="9" t="s">
        <v>1319</v>
      </c>
      <c r="C2294" s="148" t="s">
        <v>1655</v>
      </c>
      <c r="D2294" s="56" t="s">
        <v>1656</v>
      </c>
      <c r="E2294" s="62" t="s">
        <v>1657</v>
      </c>
      <c r="F2294" s="58" t="s">
        <v>616</v>
      </c>
      <c r="G2294" s="57">
        <v>1</v>
      </c>
      <c r="H2294" s="57">
        <v>78.400000000000006</v>
      </c>
      <c r="I2294" s="57">
        <v>78.400000000000006</v>
      </c>
      <c r="J2294" s="57">
        <v>1</v>
      </c>
      <c r="K2294" s="57"/>
      <c r="L2294" s="57" t="s">
        <v>2193</v>
      </c>
      <c r="M2294" s="57"/>
      <c r="N2294" s="57" t="s">
        <v>2193</v>
      </c>
      <c r="O2294" s="57">
        <v>78.400000000000006</v>
      </c>
      <c r="P2294" s="57">
        <v>78.400000000000006</v>
      </c>
      <c r="Q2294" s="60"/>
      <c r="AB2294" s="2">
        <v>523</v>
      </c>
    </row>
    <row r="2295" spans="1:31" ht="23.25" customHeight="1" x14ac:dyDescent="0.15">
      <c r="A2295" s="9" t="s">
        <v>1658</v>
      </c>
      <c r="B2295" s="9" t="s">
        <v>1319</v>
      </c>
      <c r="C2295" s="148" t="s">
        <v>1659</v>
      </c>
      <c r="D2295" s="56" t="s">
        <v>1660</v>
      </c>
      <c r="E2295" s="62" t="s">
        <v>1661</v>
      </c>
      <c r="F2295" s="58" t="s">
        <v>616</v>
      </c>
      <c r="G2295" s="57">
        <v>1</v>
      </c>
      <c r="H2295" s="57">
        <v>10.399999999999977</v>
      </c>
      <c r="I2295" s="57">
        <v>10.399999999999977</v>
      </c>
      <c r="J2295" s="57">
        <v>1</v>
      </c>
      <c r="K2295" s="57"/>
      <c r="L2295" s="57" t="s">
        <v>2193</v>
      </c>
      <c r="M2295" s="57"/>
      <c r="N2295" s="57" t="s">
        <v>2193</v>
      </c>
      <c r="O2295" s="57">
        <v>10.399999999999977</v>
      </c>
      <c r="P2295" s="57">
        <v>10.399999999999977</v>
      </c>
      <c r="Q2295" s="60"/>
      <c r="AC2295" s="2">
        <v>10.4</v>
      </c>
      <c r="AD2295" s="2">
        <v>617</v>
      </c>
    </row>
    <row r="2296" spans="1:31" ht="23.25" customHeight="1" x14ac:dyDescent="0.15">
      <c r="A2296" s="9" t="s">
        <v>921</v>
      </c>
      <c r="B2296" s="9" t="s">
        <v>1319</v>
      </c>
      <c r="C2296" s="148" t="s">
        <v>681</v>
      </c>
      <c r="D2296" s="56" t="s">
        <v>70</v>
      </c>
      <c r="E2296" s="62" t="s">
        <v>682</v>
      </c>
      <c r="F2296" s="58" t="s">
        <v>678</v>
      </c>
      <c r="G2296" s="57">
        <v>1.0500000000000001E-2</v>
      </c>
      <c r="H2296" s="57">
        <v>0</v>
      </c>
      <c r="I2296" s="57" t="s">
        <v>2193</v>
      </c>
      <c r="J2296" s="57">
        <v>1.0500000000000001E-2</v>
      </c>
      <c r="K2296" s="57">
        <v>408559</v>
      </c>
      <c r="L2296" s="57">
        <v>4289.8</v>
      </c>
      <c r="M2296" s="57">
        <v>0</v>
      </c>
      <c r="N2296" s="57" t="s">
        <v>2193</v>
      </c>
      <c r="O2296" s="57">
        <v>408559</v>
      </c>
      <c r="P2296" s="57">
        <v>4289.8</v>
      </c>
      <c r="Q2296" s="60"/>
      <c r="AE2296" s="2">
        <v>4289.8</v>
      </c>
    </row>
    <row r="2297" spans="1:31" ht="23.25" customHeight="1" x14ac:dyDescent="0.15">
      <c r="A2297" s="9" t="s">
        <v>925</v>
      </c>
      <c r="B2297" s="9" t="s">
        <v>1319</v>
      </c>
      <c r="C2297" s="148" t="s">
        <v>689</v>
      </c>
      <c r="D2297" s="56" t="s">
        <v>70</v>
      </c>
      <c r="E2297" s="62" t="s">
        <v>690</v>
      </c>
      <c r="F2297" s="58" t="s">
        <v>678</v>
      </c>
      <c r="G2297" s="57">
        <v>2.7E-2</v>
      </c>
      <c r="H2297" s="57">
        <v>0</v>
      </c>
      <c r="I2297" s="57" t="s">
        <v>2193</v>
      </c>
      <c r="J2297" s="57">
        <v>2.7E-2</v>
      </c>
      <c r="K2297" s="57">
        <v>169804</v>
      </c>
      <c r="L2297" s="57">
        <v>4584.7</v>
      </c>
      <c r="M2297" s="57">
        <v>0</v>
      </c>
      <c r="N2297" s="57" t="s">
        <v>2193</v>
      </c>
      <c r="O2297" s="57">
        <v>169804</v>
      </c>
      <c r="P2297" s="57">
        <v>4584.7</v>
      </c>
      <c r="Q2297" s="60"/>
      <c r="AE2297" s="2">
        <v>4584.7</v>
      </c>
    </row>
    <row r="2298" spans="1:31" ht="23.25" customHeight="1" x14ac:dyDescent="0.15">
      <c r="A2298" s="9" t="s">
        <v>1649</v>
      </c>
      <c r="B2298" s="9" t="s">
        <v>1319</v>
      </c>
      <c r="C2298" s="148" t="s">
        <v>1650</v>
      </c>
      <c r="D2298" s="56" t="s">
        <v>1651</v>
      </c>
      <c r="E2298" s="62" t="s">
        <v>1652</v>
      </c>
      <c r="F2298" s="58" t="s">
        <v>616</v>
      </c>
      <c r="G2298" s="57">
        <v>1</v>
      </c>
      <c r="H2298" s="57">
        <v>266.20000000000073</v>
      </c>
      <c r="I2298" s="57">
        <v>266.20000000000073</v>
      </c>
      <c r="J2298" s="57">
        <v>1</v>
      </c>
      <c r="K2298" s="57"/>
      <c r="L2298" s="57" t="s">
        <v>2193</v>
      </c>
      <c r="M2298" s="57"/>
      <c r="N2298" s="57" t="s">
        <v>2193</v>
      </c>
      <c r="O2298" s="57">
        <v>266.20000000000073</v>
      </c>
      <c r="P2298" s="57">
        <v>266.20000000000073</v>
      </c>
      <c r="Q2298" s="60"/>
    </row>
    <row r="2299" spans="1:31" ht="23.25" customHeight="1" x14ac:dyDescent="0.15">
      <c r="B2299" s="9" t="s">
        <v>1646</v>
      </c>
      <c r="C2299" s="148"/>
      <c r="D2299" s="56" t="s">
        <v>1647</v>
      </c>
      <c r="E2299" s="62"/>
      <c r="F2299" s="58"/>
      <c r="G2299" s="57"/>
      <c r="H2299" s="57"/>
      <c r="I2299" s="57">
        <v>893</v>
      </c>
      <c r="J2299" s="57"/>
      <c r="K2299" s="57"/>
      <c r="L2299" s="57">
        <v>8874</v>
      </c>
      <c r="M2299" s="57"/>
      <c r="N2299" s="57">
        <v>0</v>
      </c>
      <c r="O2299" s="57" t="s">
        <v>2193</v>
      </c>
      <c r="P2299" s="57">
        <v>9767</v>
      </c>
      <c r="Q2299" s="60"/>
      <c r="AC2299" s="2">
        <v>266.2</v>
      </c>
      <c r="AD2299" s="2">
        <v>8874</v>
      </c>
      <c r="AE2299" s="2">
        <v>8874</v>
      </c>
    </row>
    <row r="2300" spans="1:31" ht="23.25" customHeight="1" x14ac:dyDescent="0.15">
      <c r="C2300" s="148"/>
      <c r="D2300" s="56"/>
      <c r="E2300" s="62"/>
      <c r="F2300" s="58"/>
      <c r="G2300" s="57"/>
      <c r="H2300" s="57"/>
      <c r="I2300" s="57"/>
      <c r="J2300" s="57"/>
      <c r="K2300" s="57"/>
      <c r="L2300" s="57"/>
      <c r="M2300" s="57"/>
      <c r="N2300" s="57"/>
      <c r="O2300" s="57"/>
      <c r="P2300" s="57"/>
      <c r="Q2300" s="60"/>
    </row>
    <row r="2301" spans="1:31" ht="23.25" customHeight="1" x14ac:dyDescent="0.15">
      <c r="A2301" s="9" t="s">
        <v>1314</v>
      </c>
      <c r="B2301" s="9" t="s">
        <v>2293</v>
      </c>
      <c r="C2301" s="148" t="s">
        <v>1315</v>
      </c>
      <c r="D2301" s="56" t="s">
        <v>2802</v>
      </c>
      <c r="E2301" s="62"/>
      <c r="F2301" s="58"/>
      <c r="G2301" s="57"/>
      <c r="H2301" s="57"/>
      <c r="I2301" s="57"/>
      <c r="J2301" s="57"/>
      <c r="K2301" s="57"/>
      <c r="L2301" s="57"/>
      <c r="M2301" s="57"/>
      <c r="N2301" s="57"/>
      <c r="O2301" s="57"/>
      <c r="P2301" s="57"/>
      <c r="Q2301" s="60"/>
    </row>
    <row r="2302" spans="1:31" ht="23.25" customHeight="1" x14ac:dyDescent="0.15">
      <c r="A2302" s="9" t="s">
        <v>2511</v>
      </c>
      <c r="B2302" s="9" t="s">
        <v>1322</v>
      </c>
      <c r="C2302" s="148" t="s">
        <v>2340</v>
      </c>
      <c r="D2302" s="56" t="s">
        <v>175</v>
      </c>
      <c r="E2302" s="62" t="s">
        <v>2341</v>
      </c>
      <c r="F2302" s="58" t="s">
        <v>132</v>
      </c>
      <c r="G2302" s="57">
        <v>1</v>
      </c>
      <c r="H2302" s="57">
        <v>523</v>
      </c>
      <c r="I2302" s="57">
        <v>523</v>
      </c>
      <c r="J2302" s="57">
        <v>1</v>
      </c>
      <c r="K2302" s="57">
        <v>0</v>
      </c>
      <c r="L2302" s="57" t="s">
        <v>2193</v>
      </c>
      <c r="M2302" s="57">
        <v>0</v>
      </c>
      <c r="N2302" s="57" t="s">
        <v>2193</v>
      </c>
      <c r="O2302" s="57">
        <v>523</v>
      </c>
      <c r="P2302" s="57">
        <v>523</v>
      </c>
      <c r="Q2302" s="60"/>
      <c r="R2302" s="2" t="s">
        <v>1667</v>
      </c>
      <c r="AB2302" s="2">
        <v>523</v>
      </c>
      <c r="AC2302" s="2">
        <v>523</v>
      </c>
    </row>
    <row r="2303" spans="1:31" ht="23.25" customHeight="1" x14ac:dyDescent="0.15">
      <c r="A2303" s="9" t="s">
        <v>2511</v>
      </c>
      <c r="B2303" s="9" t="s">
        <v>1322</v>
      </c>
      <c r="C2303" s="148" t="s">
        <v>2340</v>
      </c>
      <c r="D2303" s="56" t="s">
        <v>175</v>
      </c>
      <c r="E2303" s="62" t="s">
        <v>2341</v>
      </c>
      <c r="F2303" s="58" t="s">
        <v>132</v>
      </c>
      <c r="G2303" s="57">
        <v>0.03</v>
      </c>
      <c r="H2303" s="57">
        <v>523</v>
      </c>
      <c r="I2303" s="57">
        <v>15.6</v>
      </c>
      <c r="J2303" s="57">
        <v>0.03</v>
      </c>
      <c r="K2303" s="57">
        <v>0</v>
      </c>
      <c r="L2303" s="57" t="s">
        <v>2193</v>
      </c>
      <c r="M2303" s="57">
        <v>0</v>
      </c>
      <c r="N2303" s="57" t="s">
        <v>2193</v>
      </c>
      <c r="O2303" s="57">
        <v>523</v>
      </c>
      <c r="P2303" s="57">
        <v>15.6</v>
      </c>
      <c r="Q2303" s="60"/>
      <c r="R2303" s="2" t="s">
        <v>1667</v>
      </c>
    </row>
    <row r="2304" spans="1:31" ht="23.25" customHeight="1" x14ac:dyDescent="0.15">
      <c r="A2304" s="9" t="s">
        <v>1654</v>
      </c>
      <c r="B2304" s="9" t="s">
        <v>1322</v>
      </c>
      <c r="C2304" s="148" t="s">
        <v>1655</v>
      </c>
      <c r="D2304" s="56" t="s">
        <v>1656</v>
      </c>
      <c r="E2304" s="62" t="s">
        <v>1657</v>
      </c>
      <c r="F2304" s="58" t="s">
        <v>616</v>
      </c>
      <c r="G2304" s="57">
        <v>1</v>
      </c>
      <c r="H2304" s="57">
        <v>78.400000000000006</v>
      </c>
      <c r="I2304" s="57">
        <v>78.400000000000006</v>
      </c>
      <c r="J2304" s="57">
        <v>1</v>
      </c>
      <c r="K2304" s="57"/>
      <c r="L2304" s="57" t="s">
        <v>2193</v>
      </c>
      <c r="M2304" s="57"/>
      <c r="N2304" s="57" t="s">
        <v>2193</v>
      </c>
      <c r="O2304" s="57">
        <v>78.400000000000006</v>
      </c>
      <c r="P2304" s="57">
        <v>78.400000000000006</v>
      </c>
      <c r="Q2304" s="60"/>
      <c r="AB2304" s="2">
        <v>523</v>
      </c>
    </row>
    <row r="2305" spans="1:31" ht="23.25" customHeight="1" x14ac:dyDescent="0.15">
      <c r="A2305" s="9" t="s">
        <v>1658</v>
      </c>
      <c r="B2305" s="9" t="s">
        <v>1322</v>
      </c>
      <c r="C2305" s="148" t="s">
        <v>1659</v>
      </c>
      <c r="D2305" s="56" t="s">
        <v>1660</v>
      </c>
      <c r="E2305" s="62" t="s">
        <v>1661</v>
      </c>
      <c r="F2305" s="58" t="s">
        <v>616</v>
      </c>
      <c r="G2305" s="57">
        <v>1</v>
      </c>
      <c r="H2305" s="57">
        <v>10.399999999999977</v>
      </c>
      <c r="I2305" s="57">
        <v>10.399999999999977</v>
      </c>
      <c r="J2305" s="57">
        <v>1</v>
      </c>
      <c r="K2305" s="57"/>
      <c r="L2305" s="57" t="s">
        <v>2193</v>
      </c>
      <c r="M2305" s="57"/>
      <c r="N2305" s="57" t="s">
        <v>2193</v>
      </c>
      <c r="O2305" s="57">
        <v>10.399999999999977</v>
      </c>
      <c r="P2305" s="57">
        <v>10.399999999999977</v>
      </c>
      <c r="Q2305" s="60"/>
      <c r="AC2305" s="2">
        <v>10.4</v>
      </c>
      <c r="AD2305" s="2">
        <v>617</v>
      </c>
    </row>
    <row r="2306" spans="1:31" ht="23.25" customHeight="1" x14ac:dyDescent="0.15">
      <c r="A2306" s="9" t="s">
        <v>921</v>
      </c>
      <c r="B2306" s="9" t="s">
        <v>1322</v>
      </c>
      <c r="C2306" s="148" t="s">
        <v>681</v>
      </c>
      <c r="D2306" s="56" t="s">
        <v>70</v>
      </c>
      <c r="E2306" s="62" t="s">
        <v>682</v>
      </c>
      <c r="F2306" s="58" t="s">
        <v>678</v>
      </c>
      <c r="G2306" s="57">
        <v>7.0000000000000001E-3</v>
      </c>
      <c r="H2306" s="57">
        <v>0</v>
      </c>
      <c r="I2306" s="57" t="s">
        <v>2193</v>
      </c>
      <c r="J2306" s="57">
        <v>7.0000000000000001E-3</v>
      </c>
      <c r="K2306" s="57">
        <v>408559</v>
      </c>
      <c r="L2306" s="57">
        <v>2859.9</v>
      </c>
      <c r="M2306" s="57">
        <v>0</v>
      </c>
      <c r="N2306" s="57" t="s">
        <v>2193</v>
      </c>
      <c r="O2306" s="57">
        <v>408559</v>
      </c>
      <c r="P2306" s="57">
        <v>2859.9</v>
      </c>
      <c r="Q2306" s="60"/>
      <c r="AE2306" s="2">
        <v>2859.9</v>
      </c>
    </row>
    <row r="2307" spans="1:31" ht="23.25" customHeight="1" x14ac:dyDescent="0.15">
      <c r="A2307" s="9" t="s">
        <v>925</v>
      </c>
      <c r="B2307" s="9" t="s">
        <v>1322</v>
      </c>
      <c r="C2307" s="148" t="s">
        <v>689</v>
      </c>
      <c r="D2307" s="56" t="s">
        <v>70</v>
      </c>
      <c r="E2307" s="62" t="s">
        <v>690</v>
      </c>
      <c r="F2307" s="58" t="s">
        <v>678</v>
      </c>
      <c r="G2307" s="57">
        <v>1.7999999999999999E-2</v>
      </c>
      <c r="H2307" s="57">
        <v>0</v>
      </c>
      <c r="I2307" s="57" t="s">
        <v>2193</v>
      </c>
      <c r="J2307" s="57">
        <v>1.7999999999999999E-2</v>
      </c>
      <c r="K2307" s="57">
        <v>169804</v>
      </c>
      <c r="L2307" s="57">
        <v>3056.4</v>
      </c>
      <c r="M2307" s="57">
        <v>0</v>
      </c>
      <c r="N2307" s="57" t="s">
        <v>2193</v>
      </c>
      <c r="O2307" s="57">
        <v>169804</v>
      </c>
      <c r="P2307" s="57">
        <v>3056.4</v>
      </c>
      <c r="Q2307" s="60"/>
      <c r="AE2307" s="2">
        <v>3056.4</v>
      </c>
    </row>
    <row r="2308" spans="1:31" ht="23.25" customHeight="1" x14ac:dyDescent="0.15">
      <c r="A2308" s="9" t="s">
        <v>1649</v>
      </c>
      <c r="B2308" s="9" t="s">
        <v>1322</v>
      </c>
      <c r="C2308" s="148" t="s">
        <v>1650</v>
      </c>
      <c r="D2308" s="56" t="s">
        <v>1651</v>
      </c>
      <c r="E2308" s="62" t="s">
        <v>1652</v>
      </c>
      <c r="F2308" s="58" t="s">
        <v>616</v>
      </c>
      <c r="G2308" s="57">
        <v>1</v>
      </c>
      <c r="H2308" s="57">
        <v>177.39999999999964</v>
      </c>
      <c r="I2308" s="57">
        <v>177.39999999999964</v>
      </c>
      <c r="J2308" s="57">
        <v>1</v>
      </c>
      <c r="K2308" s="57"/>
      <c r="L2308" s="57" t="s">
        <v>2193</v>
      </c>
      <c r="M2308" s="57"/>
      <c r="N2308" s="57" t="s">
        <v>2193</v>
      </c>
      <c r="O2308" s="57">
        <v>177.39999999999964</v>
      </c>
      <c r="P2308" s="57">
        <v>177.39999999999964</v>
      </c>
      <c r="Q2308" s="60"/>
    </row>
    <row r="2309" spans="1:31" ht="23.25" customHeight="1" x14ac:dyDescent="0.15">
      <c r="B2309" s="9" t="s">
        <v>1646</v>
      </c>
      <c r="C2309" s="148"/>
      <c r="D2309" s="56" t="s">
        <v>1647</v>
      </c>
      <c r="E2309" s="62"/>
      <c r="F2309" s="58"/>
      <c r="G2309" s="57"/>
      <c r="H2309" s="57"/>
      <c r="I2309" s="57">
        <v>804</v>
      </c>
      <c r="J2309" s="57"/>
      <c r="K2309" s="57"/>
      <c r="L2309" s="57">
        <v>5916</v>
      </c>
      <c r="M2309" s="57"/>
      <c r="N2309" s="57">
        <v>0</v>
      </c>
      <c r="O2309" s="57" t="s">
        <v>2193</v>
      </c>
      <c r="P2309" s="57">
        <v>6720</v>
      </c>
      <c r="Q2309" s="60"/>
      <c r="AC2309" s="2">
        <v>177.4</v>
      </c>
      <c r="AD2309" s="2">
        <v>5916</v>
      </c>
      <c r="AE2309" s="2">
        <v>5916</v>
      </c>
    </row>
    <row r="2310" spans="1:31" ht="23.25" customHeight="1" x14ac:dyDescent="0.15">
      <c r="C2310" s="148"/>
      <c r="D2310" s="56"/>
      <c r="E2310" s="62"/>
      <c r="F2310" s="58"/>
      <c r="G2310" s="57"/>
      <c r="H2310" s="57"/>
      <c r="I2310" s="57"/>
      <c r="J2310" s="57"/>
      <c r="K2310" s="57"/>
      <c r="L2310" s="57"/>
      <c r="M2310" s="57"/>
      <c r="N2310" s="57"/>
      <c r="O2310" s="57"/>
      <c r="P2310" s="57"/>
      <c r="Q2310" s="60"/>
    </row>
    <row r="2311" spans="1:31" ht="23.25" customHeight="1" x14ac:dyDescent="0.15">
      <c r="A2311" s="9" t="s">
        <v>1317</v>
      </c>
      <c r="B2311" s="9" t="s">
        <v>2293</v>
      </c>
      <c r="C2311" s="148" t="s">
        <v>1318</v>
      </c>
      <c r="D2311" s="56" t="s">
        <v>2803</v>
      </c>
      <c r="E2311" s="62"/>
      <c r="F2311" s="58"/>
      <c r="G2311" s="57"/>
      <c r="H2311" s="57"/>
      <c r="I2311" s="57"/>
      <c r="J2311" s="57"/>
      <c r="K2311" s="57"/>
      <c r="L2311" s="57"/>
      <c r="M2311" s="57"/>
      <c r="N2311" s="57"/>
      <c r="O2311" s="57"/>
      <c r="P2311" s="57"/>
      <c r="Q2311" s="60"/>
    </row>
    <row r="2312" spans="1:31" ht="23.25" customHeight="1" x14ac:dyDescent="0.15">
      <c r="A2312" s="9" t="s">
        <v>2804</v>
      </c>
      <c r="B2312" s="9" t="s">
        <v>1326</v>
      </c>
      <c r="C2312" s="148" t="s">
        <v>2805</v>
      </c>
      <c r="D2312" s="56" t="s">
        <v>175</v>
      </c>
      <c r="E2312" s="62" t="s">
        <v>2806</v>
      </c>
      <c r="F2312" s="58" t="s">
        <v>132</v>
      </c>
      <c r="G2312" s="57">
        <v>1</v>
      </c>
      <c r="H2312" s="57">
        <v>990</v>
      </c>
      <c r="I2312" s="57">
        <v>990</v>
      </c>
      <c r="J2312" s="57">
        <v>1</v>
      </c>
      <c r="K2312" s="57">
        <v>0</v>
      </c>
      <c r="L2312" s="57" t="s">
        <v>2193</v>
      </c>
      <c r="M2312" s="57">
        <v>0</v>
      </c>
      <c r="N2312" s="57" t="s">
        <v>2193</v>
      </c>
      <c r="O2312" s="57">
        <v>990</v>
      </c>
      <c r="P2312" s="57">
        <v>990</v>
      </c>
      <c r="Q2312" s="60"/>
      <c r="R2312" s="2" t="s">
        <v>1667</v>
      </c>
      <c r="AB2312" s="2">
        <v>990</v>
      </c>
      <c r="AC2312" s="2">
        <v>990</v>
      </c>
    </row>
    <row r="2313" spans="1:31" ht="23.25" customHeight="1" x14ac:dyDescent="0.15">
      <c r="A2313" s="9" t="s">
        <v>2804</v>
      </c>
      <c r="B2313" s="9" t="s">
        <v>1326</v>
      </c>
      <c r="C2313" s="148" t="s">
        <v>2805</v>
      </c>
      <c r="D2313" s="56" t="s">
        <v>175</v>
      </c>
      <c r="E2313" s="62" t="s">
        <v>2806</v>
      </c>
      <c r="F2313" s="58" t="s">
        <v>132</v>
      </c>
      <c r="G2313" s="57">
        <v>0.03</v>
      </c>
      <c r="H2313" s="57">
        <v>990</v>
      </c>
      <c r="I2313" s="57">
        <v>29.7</v>
      </c>
      <c r="J2313" s="57">
        <v>0.03</v>
      </c>
      <c r="K2313" s="57">
        <v>0</v>
      </c>
      <c r="L2313" s="57" t="s">
        <v>2193</v>
      </c>
      <c r="M2313" s="57">
        <v>0</v>
      </c>
      <c r="N2313" s="57" t="s">
        <v>2193</v>
      </c>
      <c r="O2313" s="57">
        <v>990</v>
      </c>
      <c r="P2313" s="57">
        <v>29.7</v>
      </c>
      <c r="Q2313" s="60"/>
      <c r="R2313" s="2" t="s">
        <v>1667</v>
      </c>
    </row>
    <row r="2314" spans="1:31" ht="23.25" customHeight="1" x14ac:dyDescent="0.15">
      <c r="A2314" s="9" t="s">
        <v>1654</v>
      </c>
      <c r="B2314" s="9" t="s">
        <v>1326</v>
      </c>
      <c r="C2314" s="148" t="s">
        <v>1655</v>
      </c>
      <c r="D2314" s="56" t="s">
        <v>1656</v>
      </c>
      <c r="E2314" s="62" t="s">
        <v>1657</v>
      </c>
      <c r="F2314" s="58" t="s">
        <v>616</v>
      </c>
      <c r="G2314" s="57">
        <v>1</v>
      </c>
      <c r="H2314" s="57">
        <v>148.5</v>
      </c>
      <c r="I2314" s="57">
        <v>148.5</v>
      </c>
      <c r="J2314" s="57">
        <v>1</v>
      </c>
      <c r="K2314" s="57"/>
      <c r="L2314" s="57" t="s">
        <v>2193</v>
      </c>
      <c r="M2314" s="57"/>
      <c r="N2314" s="57" t="s">
        <v>2193</v>
      </c>
      <c r="O2314" s="57">
        <v>148.5</v>
      </c>
      <c r="P2314" s="57">
        <v>148.5</v>
      </c>
      <c r="Q2314" s="60"/>
      <c r="AB2314" s="2">
        <v>990</v>
      </c>
    </row>
    <row r="2315" spans="1:31" ht="23.25" customHeight="1" x14ac:dyDescent="0.15">
      <c r="A2315" s="9" t="s">
        <v>1658</v>
      </c>
      <c r="B2315" s="9" t="s">
        <v>1326</v>
      </c>
      <c r="C2315" s="148" t="s">
        <v>1659</v>
      </c>
      <c r="D2315" s="56" t="s">
        <v>1660</v>
      </c>
      <c r="E2315" s="62" t="s">
        <v>1661</v>
      </c>
      <c r="F2315" s="58" t="s">
        <v>616</v>
      </c>
      <c r="G2315" s="57">
        <v>1</v>
      </c>
      <c r="H2315" s="57">
        <v>19.799999999999955</v>
      </c>
      <c r="I2315" s="57">
        <v>19.799999999999955</v>
      </c>
      <c r="J2315" s="57">
        <v>1</v>
      </c>
      <c r="K2315" s="57"/>
      <c r="L2315" s="57" t="s">
        <v>2193</v>
      </c>
      <c r="M2315" s="57"/>
      <c r="N2315" s="57" t="s">
        <v>2193</v>
      </c>
      <c r="O2315" s="57">
        <v>19.799999999999955</v>
      </c>
      <c r="P2315" s="57">
        <v>19.799999999999955</v>
      </c>
      <c r="Q2315" s="60"/>
      <c r="AC2315" s="2">
        <v>19.8</v>
      </c>
      <c r="AD2315" s="2">
        <v>1168</v>
      </c>
    </row>
    <row r="2316" spans="1:31" ht="23.25" customHeight="1" x14ac:dyDescent="0.15">
      <c r="A2316" s="9" t="s">
        <v>921</v>
      </c>
      <c r="B2316" s="9" t="s">
        <v>1326</v>
      </c>
      <c r="C2316" s="148" t="s">
        <v>681</v>
      </c>
      <c r="D2316" s="56" t="s">
        <v>70</v>
      </c>
      <c r="E2316" s="62" t="s">
        <v>682</v>
      </c>
      <c r="F2316" s="58" t="s">
        <v>678</v>
      </c>
      <c r="G2316" s="57">
        <v>8.9999999999999993E-3</v>
      </c>
      <c r="H2316" s="57">
        <v>0</v>
      </c>
      <c r="I2316" s="57" t="s">
        <v>2193</v>
      </c>
      <c r="J2316" s="57">
        <v>8.9999999999999993E-3</v>
      </c>
      <c r="K2316" s="57">
        <v>408559</v>
      </c>
      <c r="L2316" s="57">
        <v>3677</v>
      </c>
      <c r="M2316" s="57">
        <v>0</v>
      </c>
      <c r="N2316" s="57" t="s">
        <v>2193</v>
      </c>
      <c r="O2316" s="57">
        <v>408559</v>
      </c>
      <c r="P2316" s="57">
        <v>3677</v>
      </c>
      <c r="Q2316" s="60"/>
      <c r="AE2316" s="2">
        <v>3677</v>
      </c>
    </row>
    <row r="2317" spans="1:31" ht="23.25" customHeight="1" x14ac:dyDescent="0.15">
      <c r="A2317" s="9" t="s">
        <v>925</v>
      </c>
      <c r="B2317" s="9" t="s">
        <v>1326</v>
      </c>
      <c r="C2317" s="148" t="s">
        <v>689</v>
      </c>
      <c r="D2317" s="56" t="s">
        <v>70</v>
      </c>
      <c r="E2317" s="62" t="s">
        <v>690</v>
      </c>
      <c r="F2317" s="58" t="s">
        <v>678</v>
      </c>
      <c r="G2317" s="57">
        <v>2.1999999999999999E-2</v>
      </c>
      <c r="H2317" s="57">
        <v>0</v>
      </c>
      <c r="I2317" s="57" t="s">
        <v>2193</v>
      </c>
      <c r="J2317" s="57">
        <v>2.1999999999999999E-2</v>
      </c>
      <c r="K2317" s="57">
        <v>169804</v>
      </c>
      <c r="L2317" s="57">
        <v>3735.6</v>
      </c>
      <c r="M2317" s="57">
        <v>0</v>
      </c>
      <c r="N2317" s="57" t="s">
        <v>2193</v>
      </c>
      <c r="O2317" s="57">
        <v>169804</v>
      </c>
      <c r="P2317" s="57">
        <v>3735.6</v>
      </c>
      <c r="Q2317" s="60"/>
      <c r="AE2317" s="2">
        <v>3735.6</v>
      </c>
    </row>
    <row r="2318" spans="1:31" ht="23.25" customHeight="1" x14ac:dyDescent="0.15">
      <c r="A2318" s="9" t="s">
        <v>1649</v>
      </c>
      <c r="B2318" s="9" t="s">
        <v>1326</v>
      </c>
      <c r="C2318" s="148" t="s">
        <v>1650</v>
      </c>
      <c r="D2318" s="56" t="s">
        <v>1651</v>
      </c>
      <c r="E2318" s="62" t="s">
        <v>1652</v>
      </c>
      <c r="F2318" s="58" t="s">
        <v>616</v>
      </c>
      <c r="G2318" s="57">
        <v>1</v>
      </c>
      <c r="H2318" s="57">
        <v>222.30000000000018</v>
      </c>
      <c r="I2318" s="57">
        <v>222.30000000000018</v>
      </c>
      <c r="J2318" s="57">
        <v>1</v>
      </c>
      <c r="K2318" s="57"/>
      <c r="L2318" s="57" t="s">
        <v>2193</v>
      </c>
      <c r="M2318" s="57"/>
      <c r="N2318" s="57" t="s">
        <v>2193</v>
      </c>
      <c r="O2318" s="57">
        <v>222.30000000000018</v>
      </c>
      <c r="P2318" s="57">
        <v>222.30000000000018</v>
      </c>
      <c r="Q2318" s="60"/>
    </row>
    <row r="2319" spans="1:31" ht="23.25" customHeight="1" x14ac:dyDescent="0.15">
      <c r="B2319" s="9" t="s">
        <v>1646</v>
      </c>
      <c r="C2319" s="148"/>
      <c r="D2319" s="56" t="s">
        <v>1647</v>
      </c>
      <c r="E2319" s="62"/>
      <c r="F2319" s="58"/>
      <c r="G2319" s="57"/>
      <c r="H2319" s="57"/>
      <c r="I2319" s="57">
        <v>1410</v>
      </c>
      <c r="J2319" s="57"/>
      <c r="K2319" s="57"/>
      <c r="L2319" s="57">
        <v>7412</v>
      </c>
      <c r="M2319" s="57"/>
      <c r="N2319" s="57">
        <v>0</v>
      </c>
      <c r="O2319" s="57" t="s">
        <v>2193</v>
      </c>
      <c r="P2319" s="57">
        <v>8822</v>
      </c>
      <c r="Q2319" s="60"/>
      <c r="AC2319" s="2">
        <v>222.3</v>
      </c>
      <c r="AD2319" s="2">
        <v>7412</v>
      </c>
      <c r="AE2319" s="2">
        <v>7412</v>
      </c>
    </row>
    <row r="2320" spans="1:31" ht="23.25" customHeight="1" x14ac:dyDescent="0.15">
      <c r="C2320" s="148"/>
      <c r="D2320" s="56"/>
      <c r="E2320" s="62"/>
      <c r="F2320" s="58"/>
      <c r="G2320" s="57"/>
      <c r="H2320" s="57"/>
      <c r="I2320" s="57"/>
      <c r="J2320" s="57"/>
      <c r="K2320" s="57"/>
      <c r="L2320" s="57"/>
      <c r="M2320" s="57"/>
      <c r="N2320" s="57"/>
      <c r="O2320" s="57"/>
      <c r="P2320" s="57"/>
      <c r="Q2320" s="60"/>
    </row>
    <row r="2321" spans="1:31" ht="23.25" customHeight="1" x14ac:dyDescent="0.15">
      <c r="A2321" s="9" t="s">
        <v>1320</v>
      </c>
      <c r="B2321" s="9" t="s">
        <v>2293</v>
      </c>
      <c r="C2321" s="148" t="s">
        <v>1321</v>
      </c>
      <c r="D2321" s="56" t="s">
        <v>2807</v>
      </c>
      <c r="E2321" s="62"/>
      <c r="F2321" s="58"/>
      <c r="G2321" s="57"/>
      <c r="H2321" s="57"/>
      <c r="I2321" s="57"/>
      <c r="J2321" s="57"/>
      <c r="K2321" s="57"/>
      <c r="L2321" s="57"/>
      <c r="M2321" s="57"/>
      <c r="N2321" s="57"/>
      <c r="O2321" s="57"/>
      <c r="P2321" s="57"/>
      <c r="Q2321" s="60"/>
    </row>
    <row r="2322" spans="1:31" ht="23.25" customHeight="1" x14ac:dyDescent="0.15">
      <c r="A2322" s="9" t="s">
        <v>721</v>
      </c>
      <c r="B2322" s="9" t="s">
        <v>1329</v>
      </c>
      <c r="C2322" s="148" t="s">
        <v>174</v>
      </c>
      <c r="D2322" s="56" t="s">
        <v>175</v>
      </c>
      <c r="E2322" s="62" t="s">
        <v>176</v>
      </c>
      <c r="F2322" s="58" t="s">
        <v>132</v>
      </c>
      <c r="G2322" s="57">
        <v>1</v>
      </c>
      <c r="H2322" s="57">
        <v>2796</v>
      </c>
      <c r="I2322" s="57">
        <v>2796</v>
      </c>
      <c r="J2322" s="57">
        <v>1</v>
      </c>
      <c r="K2322" s="57">
        <v>0</v>
      </c>
      <c r="L2322" s="57" t="s">
        <v>2193</v>
      </c>
      <c r="M2322" s="57">
        <v>0</v>
      </c>
      <c r="N2322" s="57" t="s">
        <v>2193</v>
      </c>
      <c r="O2322" s="57">
        <v>2796</v>
      </c>
      <c r="P2322" s="57">
        <v>2796</v>
      </c>
      <c r="Q2322" s="60"/>
      <c r="R2322" s="2" t="s">
        <v>1667</v>
      </c>
      <c r="AB2322" s="2">
        <v>2796</v>
      </c>
      <c r="AC2322" s="2">
        <v>2796</v>
      </c>
    </row>
    <row r="2323" spans="1:31" ht="23.25" customHeight="1" x14ac:dyDescent="0.15">
      <c r="A2323" s="9" t="s">
        <v>721</v>
      </c>
      <c r="B2323" s="9" t="s">
        <v>1329</v>
      </c>
      <c r="C2323" s="148" t="s">
        <v>174</v>
      </c>
      <c r="D2323" s="56" t="s">
        <v>175</v>
      </c>
      <c r="E2323" s="62" t="s">
        <v>176</v>
      </c>
      <c r="F2323" s="58" t="s">
        <v>132</v>
      </c>
      <c r="G2323" s="57">
        <v>0.03</v>
      </c>
      <c r="H2323" s="57">
        <v>2796</v>
      </c>
      <c r="I2323" s="57">
        <v>83.8</v>
      </c>
      <c r="J2323" s="57">
        <v>0.03</v>
      </c>
      <c r="K2323" s="57">
        <v>0</v>
      </c>
      <c r="L2323" s="57" t="s">
        <v>2193</v>
      </c>
      <c r="M2323" s="57">
        <v>0</v>
      </c>
      <c r="N2323" s="57" t="s">
        <v>2193</v>
      </c>
      <c r="O2323" s="57">
        <v>2796</v>
      </c>
      <c r="P2323" s="57">
        <v>83.8</v>
      </c>
      <c r="Q2323" s="60"/>
      <c r="R2323" s="2" t="s">
        <v>1667</v>
      </c>
    </row>
    <row r="2324" spans="1:31" ht="23.25" customHeight="1" x14ac:dyDescent="0.15">
      <c r="A2324" s="9" t="s">
        <v>1654</v>
      </c>
      <c r="B2324" s="9" t="s">
        <v>1329</v>
      </c>
      <c r="C2324" s="148" t="s">
        <v>1655</v>
      </c>
      <c r="D2324" s="56" t="s">
        <v>1656</v>
      </c>
      <c r="E2324" s="62" t="s">
        <v>1657</v>
      </c>
      <c r="F2324" s="58" t="s">
        <v>616</v>
      </c>
      <c r="G2324" s="57">
        <v>1</v>
      </c>
      <c r="H2324" s="57">
        <v>419.4</v>
      </c>
      <c r="I2324" s="57">
        <v>419.4</v>
      </c>
      <c r="J2324" s="57">
        <v>1</v>
      </c>
      <c r="K2324" s="57"/>
      <c r="L2324" s="57" t="s">
        <v>2193</v>
      </c>
      <c r="M2324" s="57"/>
      <c r="N2324" s="57" t="s">
        <v>2193</v>
      </c>
      <c r="O2324" s="57">
        <v>419.4</v>
      </c>
      <c r="P2324" s="57">
        <v>419.4</v>
      </c>
      <c r="Q2324" s="60"/>
      <c r="AB2324" s="2">
        <v>2796</v>
      </c>
    </row>
    <row r="2325" spans="1:31" ht="23.25" customHeight="1" x14ac:dyDescent="0.15">
      <c r="A2325" s="9" t="s">
        <v>1658</v>
      </c>
      <c r="B2325" s="9" t="s">
        <v>1329</v>
      </c>
      <c r="C2325" s="148" t="s">
        <v>1659</v>
      </c>
      <c r="D2325" s="56" t="s">
        <v>1660</v>
      </c>
      <c r="E2325" s="62" t="s">
        <v>1661</v>
      </c>
      <c r="F2325" s="58" t="s">
        <v>616</v>
      </c>
      <c r="G2325" s="57">
        <v>1</v>
      </c>
      <c r="H2325" s="57">
        <v>55.900000000000091</v>
      </c>
      <c r="I2325" s="57">
        <v>55.900000000000091</v>
      </c>
      <c r="J2325" s="57">
        <v>1</v>
      </c>
      <c r="K2325" s="57"/>
      <c r="L2325" s="57" t="s">
        <v>2193</v>
      </c>
      <c r="M2325" s="57"/>
      <c r="N2325" s="57" t="s">
        <v>2193</v>
      </c>
      <c r="O2325" s="57">
        <v>55.900000000000091</v>
      </c>
      <c r="P2325" s="57">
        <v>55.900000000000091</v>
      </c>
      <c r="Q2325" s="60"/>
      <c r="AC2325" s="2">
        <v>55.9</v>
      </c>
      <c r="AD2325" s="2">
        <v>3299</v>
      </c>
    </row>
    <row r="2326" spans="1:31" ht="23.25" customHeight="1" x14ac:dyDescent="0.15">
      <c r="A2326" s="9" t="s">
        <v>921</v>
      </c>
      <c r="B2326" s="9" t="s">
        <v>1329</v>
      </c>
      <c r="C2326" s="148" t="s">
        <v>681</v>
      </c>
      <c r="D2326" s="56" t="s">
        <v>70</v>
      </c>
      <c r="E2326" s="62" t="s">
        <v>682</v>
      </c>
      <c r="F2326" s="58" t="s">
        <v>678</v>
      </c>
      <c r="G2326" s="57">
        <v>1.6E-2</v>
      </c>
      <c r="H2326" s="57">
        <v>0</v>
      </c>
      <c r="I2326" s="57" t="s">
        <v>2193</v>
      </c>
      <c r="J2326" s="57">
        <v>1.6E-2</v>
      </c>
      <c r="K2326" s="57">
        <v>408559</v>
      </c>
      <c r="L2326" s="57">
        <v>6536.9</v>
      </c>
      <c r="M2326" s="57">
        <v>0</v>
      </c>
      <c r="N2326" s="57" t="s">
        <v>2193</v>
      </c>
      <c r="O2326" s="57">
        <v>408559</v>
      </c>
      <c r="P2326" s="57">
        <v>6536.9</v>
      </c>
      <c r="Q2326" s="60"/>
      <c r="AE2326" s="2">
        <v>6536.9</v>
      </c>
    </row>
    <row r="2327" spans="1:31" ht="23.25" customHeight="1" x14ac:dyDescent="0.15">
      <c r="A2327" s="9" t="s">
        <v>925</v>
      </c>
      <c r="B2327" s="9" t="s">
        <v>1329</v>
      </c>
      <c r="C2327" s="148" t="s">
        <v>689</v>
      </c>
      <c r="D2327" s="56" t="s">
        <v>70</v>
      </c>
      <c r="E2327" s="62" t="s">
        <v>690</v>
      </c>
      <c r="F2327" s="58" t="s">
        <v>678</v>
      </c>
      <c r="G2327" s="57">
        <v>4.8000000000000001E-2</v>
      </c>
      <c r="H2327" s="57">
        <v>0</v>
      </c>
      <c r="I2327" s="57" t="s">
        <v>2193</v>
      </c>
      <c r="J2327" s="57">
        <v>4.8000000000000001E-2</v>
      </c>
      <c r="K2327" s="57">
        <v>169804</v>
      </c>
      <c r="L2327" s="57">
        <v>8150.5</v>
      </c>
      <c r="M2327" s="57">
        <v>0</v>
      </c>
      <c r="N2327" s="57" t="s">
        <v>2193</v>
      </c>
      <c r="O2327" s="57">
        <v>169804</v>
      </c>
      <c r="P2327" s="57">
        <v>8150.5</v>
      </c>
      <c r="Q2327" s="60"/>
      <c r="AE2327" s="2">
        <v>8150.5</v>
      </c>
    </row>
    <row r="2328" spans="1:31" ht="23.25" customHeight="1" x14ac:dyDescent="0.15">
      <c r="A2328" s="9" t="s">
        <v>1649</v>
      </c>
      <c r="B2328" s="9" t="s">
        <v>1329</v>
      </c>
      <c r="C2328" s="148" t="s">
        <v>1650</v>
      </c>
      <c r="D2328" s="56" t="s">
        <v>1651</v>
      </c>
      <c r="E2328" s="62" t="s">
        <v>1652</v>
      </c>
      <c r="F2328" s="58" t="s">
        <v>616</v>
      </c>
      <c r="G2328" s="57">
        <v>1</v>
      </c>
      <c r="H2328" s="57">
        <v>440.60000000000036</v>
      </c>
      <c r="I2328" s="57">
        <v>440.60000000000036</v>
      </c>
      <c r="J2328" s="57">
        <v>1</v>
      </c>
      <c r="K2328" s="57"/>
      <c r="L2328" s="57" t="s">
        <v>2193</v>
      </c>
      <c r="M2328" s="57"/>
      <c r="N2328" s="57" t="s">
        <v>2193</v>
      </c>
      <c r="O2328" s="57">
        <v>440.60000000000036</v>
      </c>
      <c r="P2328" s="57">
        <v>440.60000000000036</v>
      </c>
      <c r="Q2328" s="60"/>
    </row>
    <row r="2329" spans="1:31" ht="23.25" customHeight="1" x14ac:dyDescent="0.15">
      <c r="B2329" s="9" t="s">
        <v>1646</v>
      </c>
      <c r="C2329" s="148"/>
      <c r="D2329" s="56" t="s">
        <v>1647</v>
      </c>
      <c r="E2329" s="62"/>
      <c r="F2329" s="58"/>
      <c r="G2329" s="57"/>
      <c r="H2329" s="57"/>
      <c r="I2329" s="57">
        <v>3795</v>
      </c>
      <c r="J2329" s="57"/>
      <c r="K2329" s="57"/>
      <c r="L2329" s="57">
        <v>14687</v>
      </c>
      <c r="M2329" s="57"/>
      <c r="N2329" s="57">
        <v>0</v>
      </c>
      <c r="O2329" s="57" t="s">
        <v>2193</v>
      </c>
      <c r="P2329" s="57">
        <v>18482</v>
      </c>
      <c r="Q2329" s="60"/>
      <c r="AC2329" s="2">
        <v>440.6</v>
      </c>
      <c r="AD2329" s="2">
        <v>14687</v>
      </c>
      <c r="AE2329" s="2">
        <v>14687</v>
      </c>
    </row>
    <row r="2330" spans="1:31" ht="23.25" customHeight="1" x14ac:dyDescent="0.15">
      <c r="C2330" s="148"/>
      <c r="D2330" s="56"/>
      <c r="E2330" s="62"/>
      <c r="F2330" s="58"/>
      <c r="G2330" s="57"/>
      <c r="H2330" s="57"/>
      <c r="I2330" s="57"/>
      <c r="J2330" s="57"/>
      <c r="K2330" s="57"/>
      <c r="L2330" s="57"/>
      <c r="M2330" s="57"/>
      <c r="N2330" s="57"/>
      <c r="O2330" s="57"/>
      <c r="P2330" s="57"/>
      <c r="Q2330" s="60"/>
    </row>
    <row r="2331" spans="1:31" ht="23.25" customHeight="1" x14ac:dyDescent="0.15">
      <c r="A2331" s="9" t="s">
        <v>1324</v>
      </c>
      <c r="B2331" s="9" t="s">
        <v>2293</v>
      </c>
      <c r="C2331" s="148" t="s">
        <v>1325</v>
      </c>
      <c r="D2331" s="56" t="s">
        <v>2808</v>
      </c>
      <c r="E2331" s="62"/>
      <c r="F2331" s="58"/>
      <c r="G2331" s="57"/>
      <c r="H2331" s="57"/>
      <c r="I2331" s="57"/>
      <c r="J2331" s="57"/>
      <c r="K2331" s="57"/>
      <c r="L2331" s="57"/>
      <c r="M2331" s="57"/>
      <c r="N2331" s="57"/>
      <c r="O2331" s="57"/>
      <c r="P2331" s="57"/>
      <c r="Q2331" s="60"/>
    </row>
    <row r="2332" spans="1:31" ht="23.25" customHeight="1" x14ac:dyDescent="0.15">
      <c r="A2332" s="9" t="s">
        <v>726</v>
      </c>
      <c r="B2332" s="9" t="s">
        <v>1332</v>
      </c>
      <c r="C2332" s="148" t="s">
        <v>191</v>
      </c>
      <c r="D2332" s="56" t="s">
        <v>179</v>
      </c>
      <c r="E2332" s="62" t="s">
        <v>192</v>
      </c>
      <c r="F2332" s="58" t="s">
        <v>132</v>
      </c>
      <c r="G2332" s="57">
        <v>1</v>
      </c>
      <c r="H2332" s="57">
        <v>544</v>
      </c>
      <c r="I2332" s="57">
        <v>544</v>
      </c>
      <c r="J2332" s="57">
        <v>1</v>
      </c>
      <c r="K2332" s="57">
        <v>0</v>
      </c>
      <c r="L2332" s="57" t="s">
        <v>2193</v>
      </c>
      <c r="M2332" s="57">
        <v>0</v>
      </c>
      <c r="N2332" s="57" t="s">
        <v>2193</v>
      </c>
      <c r="O2332" s="57">
        <v>544</v>
      </c>
      <c r="P2332" s="57">
        <v>544</v>
      </c>
      <c r="Q2332" s="60"/>
      <c r="R2332" s="2" t="s">
        <v>1653</v>
      </c>
      <c r="AC2332" s="2">
        <v>544</v>
      </c>
    </row>
    <row r="2333" spans="1:31" ht="23.25" customHeight="1" x14ac:dyDescent="0.15">
      <c r="A2333" s="9" t="s">
        <v>726</v>
      </c>
      <c r="B2333" s="9" t="s">
        <v>1332</v>
      </c>
      <c r="C2333" s="148" t="s">
        <v>191</v>
      </c>
      <c r="D2333" s="56" t="s">
        <v>179</v>
      </c>
      <c r="E2333" s="62" t="s">
        <v>192</v>
      </c>
      <c r="F2333" s="58" t="s">
        <v>132</v>
      </c>
      <c r="G2333" s="57">
        <v>0.1</v>
      </c>
      <c r="H2333" s="57">
        <v>544</v>
      </c>
      <c r="I2333" s="57">
        <v>54.4</v>
      </c>
      <c r="J2333" s="57">
        <v>0.1</v>
      </c>
      <c r="K2333" s="57">
        <v>0</v>
      </c>
      <c r="L2333" s="57" t="s">
        <v>2193</v>
      </c>
      <c r="M2333" s="57">
        <v>0</v>
      </c>
      <c r="N2333" s="57" t="s">
        <v>2193</v>
      </c>
      <c r="O2333" s="57">
        <v>544</v>
      </c>
      <c r="P2333" s="57">
        <v>54.4</v>
      </c>
      <c r="Q2333" s="60"/>
      <c r="R2333" s="2" t="s">
        <v>1653</v>
      </c>
    </row>
    <row r="2334" spans="1:31" ht="23.25" customHeight="1" x14ac:dyDescent="0.15">
      <c r="A2334" s="9" t="s">
        <v>1658</v>
      </c>
      <c r="B2334" s="9" t="s">
        <v>1332</v>
      </c>
      <c r="C2334" s="148" t="s">
        <v>1659</v>
      </c>
      <c r="D2334" s="56" t="s">
        <v>1660</v>
      </c>
      <c r="E2334" s="62" t="s">
        <v>1661</v>
      </c>
      <c r="F2334" s="58" t="s">
        <v>616</v>
      </c>
      <c r="G2334" s="57">
        <v>1</v>
      </c>
      <c r="H2334" s="57">
        <v>10.799999999999955</v>
      </c>
      <c r="I2334" s="57">
        <v>10.799999999999955</v>
      </c>
      <c r="J2334" s="57">
        <v>1</v>
      </c>
      <c r="K2334" s="57"/>
      <c r="L2334" s="57" t="s">
        <v>2193</v>
      </c>
      <c r="M2334" s="57"/>
      <c r="N2334" s="57" t="s">
        <v>2193</v>
      </c>
      <c r="O2334" s="57">
        <v>10.799999999999955</v>
      </c>
      <c r="P2334" s="57">
        <v>10.799999999999955</v>
      </c>
      <c r="Q2334" s="60"/>
      <c r="AC2334" s="2">
        <v>10.8</v>
      </c>
      <c r="AD2334" s="2">
        <v>598</v>
      </c>
    </row>
    <row r="2335" spans="1:31" ht="23.25" customHeight="1" x14ac:dyDescent="0.15">
      <c r="A2335" s="9" t="s">
        <v>919</v>
      </c>
      <c r="B2335" s="9" t="s">
        <v>1332</v>
      </c>
      <c r="C2335" s="148" t="s">
        <v>676</v>
      </c>
      <c r="D2335" s="56" t="s">
        <v>70</v>
      </c>
      <c r="E2335" s="62" t="s">
        <v>677</v>
      </c>
      <c r="F2335" s="58" t="s">
        <v>678</v>
      </c>
      <c r="G2335" s="57">
        <v>4.3999999999999997E-2</v>
      </c>
      <c r="H2335" s="57">
        <v>0</v>
      </c>
      <c r="I2335" s="57" t="s">
        <v>2193</v>
      </c>
      <c r="J2335" s="57">
        <v>4.3999999999999997E-2</v>
      </c>
      <c r="K2335" s="57">
        <v>268915</v>
      </c>
      <c r="L2335" s="57">
        <v>11832.2</v>
      </c>
      <c r="M2335" s="57">
        <v>0</v>
      </c>
      <c r="N2335" s="57" t="s">
        <v>2193</v>
      </c>
      <c r="O2335" s="57">
        <v>268915</v>
      </c>
      <c r="P2335" s="57">
        <v>11832.2</v>
      </c>
      <c r="Q2335" s="60"/>
      <c r="AE2335" s="2">
        <v>11832.2</v>
      </c>
    </row>
    <row r="2336" spans="1:31" ht="23.25" customHeight="1" x14ac:dyDescent="0.15">
      <c r="A2336" s="9" t="s">
        <v>1649</v>
      </c>
      <c r="B2336" s="9" t="s">
        <v>1332</v>
      </c>
      <c r="C2336" s="148" t="s">
        <v>1650</v>
      </c>
      <c r="D2336" s="56" t="s">
        <v>1651</v>
      </c>
      <c r="E2336" s="62" t="s">
        <v>1652</v>
      </c>
      <c r="F2336" s="58" t="s">
        <v>616</v>
      </c>
      <c r="G2336" s="57">
        <v>1</v>
      </c>
      <c r="H2336" s="57">
        <v>354.89999999999964</v>
      </c>
      <c r="I2336" s="57">
        <v>354.89999999999964</v>
      </c>
      <c r="J2336" s="57">
        <v>1</v>
      </c>
      <c r="K2336" s="57"/>
      <c r="L2336" s="57" t="s">
        <v>2193</v>
      </c>
      <c r="M2336" s="57"/>
      <c r="N2336" s="57" t="s">
        <v>2193</v>
      </c>
      <c r="O2336" s="57">
        <v>354.89999999999964</v>
      </c>
      <c r="P2336" s="57">
        <v>354.89999999999964</v>
      </c>
      <c r="Q2336" s="60"/>
    </row>
    <row r="2337" spans="1:31" ht="23.25" customHeight="1" x14ac:dyDescent="0.15">
      <c r="B2337" s="9" t="s">
        <v>1646</v>
      </c>
      <c r="C2337" s="148"/>
      <c r="D2337" s="56" t="s">
        <v>1647</v>
      </c>
      <c r="E2337" s="62"/>
      <c r="F2337" s="58"/>
      <c r="G2337" s="57"/>
      <c r="H2337" s="57"/>
      <c r="I2337" s="57">
        <v>964</v>
      </c>
      <c r="J2337" s="57"/>
      <c r="K2337" s="57"/>
      <c r="L2337" s="57">
        <v>11832</v>
      </c>
      <c r="M2337" s="57"/>
      <c r="N2337" s="57">
        <v>0</v>
      </c>
      <c r="O2337" s="57" t="s">
        <v>2193</v>
      </c>
      <c r="P2337" s="57">
        <v>12796</v>
      </c>
      <c r="Q2337" s="60"/>
      <c r="AC2337" s="2">
        <v>354.9</v>
      </c>
      <c r="AD2337" s="2">
        <v>11832</v>
      </c>
      <c r="AE2337" s="2">
        <v>11832</v>
      </c>
    </row>
    <row r="2338" spans="1:31" ht="23.25" customHeight="1" x14ac:dyDescent="0.15">
      <c r="C2338" s="148"/>
      <c r="D2338" s="56"/>
      <c r="E2338" s="62"/>
      <c r="F2338" s="58"/>
      <c r="G2338" s="57"/>
      <c r="H2338" s="57"/>
      <c r="I2338" s="57"/>
      <c r="J2338" s="57"/>
      <c r="K2338" s="57"/>
      <c r="L2338" s="57"/>
      <c r="M2338" s="57"/>
      <c r="N2338" s="57"/>
      <c r="O2338" s="57"/>
      <c r="P2338" s="57"/>
      <c r="Q2338" s="60"/>
    </row>
    <row r="2339" spans="1:31" ht="23.25" customHeight="1" x14ac:dyDescent="0.15">
      <c r="A2339" s="9" t="s">
        <v>1327</v>
      </c>
      <c r="B2339" s="9" t="s">
        <v>2293</v>
      </c>
      <c r="C2339" s="148" t="s">
        <v>1328</v>
      </c>
      <c r="D2339" s="56" t="s">
        <v>2809</v>
      </c>
      <c r="E2339" s="62"/>
      <c r="F2339" s="58"/>
      <c r="G2339" s="57"/>
      <c r="H2339" s="57"/>
      <c r="I2339" s="57"/>
      <c r="J2339" s="57"/>
      <c r="K2339" s="57"/>
      <c r="L2339" s="57"/>
      <c r="M2339" s="57"/>
      <c r="N2339" s="57"/>
      <c r="O2339" s="57"/>
      <c r="P2339" s="57"/>
      <c r="Q2339" s="60"/>
    </row>
    <row r="2340" spans="1:31" ht="23.25" customHeight="1" x14ac:dyDescent="0.15">
      <c r="A2340" s="9" t="s">
        <v>727</v>
      </c>
      <c r="B2340" s="9" t="s">
        <v>1335</v>
      </c>
      <c r="C2340" s="148" t="s">
        <v>193</v>
      </c>
      <c r="D2340" s="56" t="s">
        <v>179</v>
      </c>
      <c r="E2340" s="62" t="s">
        <v>194</v>
      </c>
      <c r="F2340" s="58" t="s">
        <v>132</v>
      </c>
      <c r="G2340" s="57">
        <v>1</v>
      </c>
      <c r="H2340" s="57">
        <v>1709</v>
      </c>
      <c r="I2340" s="57">
        <v>1709</v>
      </c>
      <c r="J2340" s="57">
        <v>1</v>
      </c>
      <c r="K2340" s="57">
        <v>0</v>
      </c>
      <c r="L2340" s="57" t="s">
        <v>2193</v>
      </c>
      <c r="M2340" s="57">
        <v>0</v>
      </c>
      <c r="N2340" s="57" t="s">
        <v>2193</v>
      </c>
      <c r="O2340" s="57">
        <v>1709</v>
      </c>
      <c r="P2340" s="57">
        <v>1709</v>
      </c>
      <c r="Q2340" s="60"/>
      <c r="R2340" s="2" t="s">
        <v>1653</v>
      </c>
      <c r="AC2340" s="2">
        <v>1709</v>
      </c>
    </row>
    <row r="2341" spans="1:31" ht="23.25" customHeight="1" x14ac:dyDescent="0.15">
      <c r="A2341" s="9" t="s">
        <v>727</v>
      </c>
      <c r="B2341" s="9" t="s">
        <v>1335</v>
      </c>
      <c r="C2341" s="148" t="s">
        <v>193</v>
      </c>
      <c r="D2341" s="56" t="s">
        <v>179</v>
      </c>
      <c r="E2341" s="62" t="s">
        <v>194</v>
      </c>
      <c r="F2341" s="58" t="s">
        <v>132</v>
      </c>
      <c r="G2341" s="57">
        <v>0.1</v>
      </c>
      <c r="H2341" s="57">
        <v>1709</v>
      </c>
      <c r="I2341" s="57">
        <v>170.9</v>
      </c>
      <c r="J2341" s="57">
        <v>0.1</v>
      </c>
      <c r="K2341" s="57">
        <v>0</v>
      </c>
      <c r="L2341" s="57" t="s">
        <v>2193</v>
      </c>
      <c r="M2341" s="57">
        <v>0</v>
      </c>
      <c r="N2341" s="57" t="s">
        <v>2193</v>
      </c>
      <c r="O2341" s="57">
        <v>1709</v>
      </c>
      <c r="P2341" s="57">
        <v>170.9</v>
      </c>
      <c r="Q2341" s="60"/>
      <c r="R2341" s="2" t="s">
        <v>1653</v>
      </c>
    </row>
    <row r="2342" spans="1:31" ht="23.25" customHeight="1" x14ac:dyDescent="0.15">
      <c r="A2342" s="9" t="s">
        <v>1658</v>
      </c>
      <c r="B2342" s="9" t="s">
        <v>1335</v>
      </c>
      <c r="C2342" s="148" t="s">
        <v>1659</v>
      </c>
      <c r="D2342" s="56" t="s">
        <v>1660</v>
      </c>
      <c r="E2342" s="62" t="s">
        <v>1661</v>
      </c>
      <c r="F2342" s="58" t="s">
        <v>616</v>
      </c>
      <c r="G2342" s="57">
        <v>1</v>
      </c>
      <c r="H2342" s="57">
        <v>34.099999999999909</v>
      </c>
      <c r="I2342" s="57">
        <v>34.099999999999909</v>
      </c>
      <c r="J2342" s="57">
        <v>1</v>
      </c>
      <c r="K2342" s="57"/>
      <c r="L2342" s="57" t="s">
        <v>2193</v>
      </c>
      <c r="M2342" s="57"/>
      <c r="N2342" s="57" t="s">
        <v>2193</v>
      </c>
      <c r="O2342" s="57">
        <v>34.099999999999909</v>
      </c>
      <c r="P2342" s="57">
        <v>34.099999999999909</v>
      </c>
      <c r="Q2342" s="60"/>
      <c r="AC2342" s="2">
        <v>34.1</v>
      </c>
      <c r="AD2342" s="2">
        <v>1879</v>
      </c>
    </row>
    <row r="2343" spans="1:31" ht="23.25" customHeight="1" x14ac:dyDescent="0.15">
      <c r="A2343" s="9" t="s">
        <v>919</v>
      </c>
      <c r="B2343" s="9" t="s">
        <v>1335</v>
      </c>
      <c r="C2343" s="148" t="s">
        <v>676</v>
      </c>
      <c r="D2343" s="56" t="s">
        <v>70</v>
      </c>
      <c r="E2343" s="62" t="s">
        <v>677</v>
      </c>
      <c r="F2343" s="58" t="s">
        <v>678</v>
      </c>
      <c r="G2343" s="57">
        <v>5.8999999999999997E-2</v>
      </c>
      <c r="H2343" s="57">
        <v>0</v>
      </c>
      <c r="I2343" s="57" t="s">
        <v>2193</v>
      </c>
      <c r="J2343" s="57">
        <v>5.8999999999999997E-2</v>
      </c>
      <c r="K2343" s="57">
        <v>268915</v>
      </c>
      <c r="L2343" s="57">
        <v>15865.9</v>
      </c>
      <c r="M2343" s="57">
        <v>0</v>
      </c>
      <c r="N2343" s="57" t="s">
        <v>2193</v>
      </c>
      <c r="O2343" s="57">
        <v>268915</v>
      </c>
      <c r="P2343" s="57">
        <v>15865.9</v>
      </c>
      <c r="Q2343" s="60"/>
      <c r="AE2343" s="2">
        <v>15865.9</v>
      </c>
    </row>
    <row r="2344" spans="1:31" ht="23.25" customHeight="1" x14ac:dyDescent="0.15">
      <c r="A2344" s="9" t="s">
        <v>1649</v>
      </c>
      <c r="B2344" s="9" t="s">
        <v>1335</v>
      </c>
      <c r="C2344" s="148" t="s">
        <v>1650</v>
      </c>
      <c r="D2344" s="56" t="s">
        <v>1651</v>
      </c>
      <c r="E2344" s="62" t="s">
        <v>1652</v>
      </c>
      <c r="F2344" s="58" t="s">
        <v>616</v>
      </c>
      <c r="G2344" s="57">
        <v>1</v>
      </c>
      <c r="H2344" s="57">
        <v>475.89999999999964</v>
      </c>
      <c r="I2344" s="57">
        <v>475.89999999999964</v>
      </c>
      <c r="J2344" s="57">
        <v>1</v>
      </c>
      <c r="K2344" s="57"/>
      <c r="L2344" s="57" t="s">
        <v>2193</v>
      </c>
      <c r="M2344" s="57"/>
      <c r="N2344" s="57" t="s">
        <v>2193</v>
      </c>
      <c r="O2344" s="57">
        <v>475.89999999999964</v>
      </c>
      <c r="P2344" s="57">
        <v>475.89999999999964</v>
      </c>
      <c r="Q2344" s="60"/>
    </row>
    <row r="2345" spans="1:31" ht="23.25" customHeight="1" x14ac:dyDescent="0.15">
      <c r="B2345" s="9" t="s">
        <v>1646</v>
      </c>
      <c r="C2345" s="148"/>
      <c r="D2345" s="56" t="s">
        <v>1647</v>
      </c>
      <c r="E2345" s="62"/>
      <c r="F2345" s="58"/>
      <c r="G2345" s="57"/>
      <c r="H2345" s="57"/>
      <c r="I2345" s="57">
        <v>2389</v>
      </c>
      <c r="J2345" s="57"/>
      <c r="K2345" s="57"/>
      <c r="L2345" s="57">
        <v>15865</v>
      </c>
      <c r="M2345" s="57"/>
      <c r="N2345" s="57">
        <v>0</v>
      </c>
      <c r="O2345" s="57" t="s">
        <v>2193</v>
      </c>
      <c r="P2345" s="57">
        <v>18254</v>
      </c>
      <c r="Q2345" s="60"/>
      <c r="AC2345" s="2">
        <v>475.9</v>
      </c>
      <c r="AD2345" s="2">
        <v>15865</v>
      </c>
      <c r="AE2345" s="2">
        <v>15865</v>
      </c>
    </row>
    <row r="2346" spans="1:31" ht="23.25" customHeight="1" x14ac:dyDescent="0.15">
      <c r="C2346" s="148"/>
      <c r="D2346" s="56"/>
      <c r="E2346" s="62"/>
      <c r="F2346" s="58"/>
      <c r="G2346" s="57"/>
      <c r="H2346" s="57"/>
      <c r="I2346" s="57"/>
      <c r="J2346" s="57"/>
      <c r="K2346" s="57"/>
      <c r="L2346" s="57"/>
      <c r="M2346" s="57"/>
      <c r="N2346" s="57"/>
      <c r="O2346" s="57"/>
      <c r="P2346" s="57"/>
      <c r="Q2346" s="60"/>
    </row>
    <row r="2347" spans="1:31" ht="23.25" customHeight="1" x14ac:dyDescent="0.15">
      <c r="A2347" s="9" t="s">
        <v>1330</v>
      </c>
      <c r="B2347" s="9" t="s">
        <v>2293</v>
      </c>
      <c r="C2347" s="148" t="s">
        <v>1331</v>
      </c>
      <c r="D2347" s="56" t="s">
        <v>2810</v>
      </c>
      <c r="E2347" s="62"/>
      <c r="F2347" s="58"/>
      <c r="G2347" s="57"/>
      <c r="H2347" s="57"/>
      <c r="I2347" s="57"/>
      <c r="J2347" s="57"/>
      <c r="K2347" s="57"/>
      <c r="L2347" s="57"/>
      <c r="M2347" s="57"/>
      <c r="N2347" s="57"/>
      <c r="O2347" s="57"/>
      <c r="P2347" s="57"/>
      <c r="Q2347" s="60"/>
    </row>
    <row r="2348" spans="1:31" ht="23.25" customHeight="1" x14ac:dyDescent="0.15">
      <c r="A2348" s="9" t="s">
        <v>728</v>
      </c>
      <c r="B2348" s="9" t="s">
        <v>1338</v>
      </c>
      <c r="C2348" s="148" t="s">
        <v>195</v>
      </c>
      <c r="D2348" s="56" t="s">
        <v>179</v>
      </c>
      <c r="E2348" s="62" t="s">
        <v>196</v>
      </c>
      <c r="F2348" s="58" t="s">
        <v>132</v>
      </c>
      <c r="G2348" s="57">
        <v>1</v>
      </c>
      <c r="H2348" s="57">
        <v>2282</v>
      </c>
      <c r="I2348" s="57">
        <v>2282</v>
      </c>
      <c r="J2348" s="57">
        <v>1</v>
      </c>
      <c r="K2348" s="57">
        <v>0</v>
      </c>
      <c r="L2348" s="57" t="s">
        <v>2193</v>
      </c>
      <c r="M2348" s="57">
        <v>0</v>
      </c>
      <c r="N2348" s="57" t="s">
        <v>2193</v>
      </c>
      <c r="O2348" s="57">
        <v>2282</v>
      </c>
      <c r="P2348" s="57">
        <v>2282</v>
      </c>
      <c r="Q2348" s="60"/>
      <c r="R2348" s="2" t="s">
        <v>1653</v>
      </c>
      <c r="AC2348" s="2">
        <v>2282</v>
      </c>
    </row>
    <row r="2349" spans="1:31" ht="23.25" customHeight="1" x14ac:dyDescent="0.15">
      <c r="A2349" s="9" t="s">
        <v>728</v>
      </c>
      <c r="B2349" s="9" t="s">
        <v>1338</v>
      </c>
      <c r="C2349" s="148" t="s">
        <v>195</v>
      </c>
      <c r="D2349" s="56" t="s">
        <v>179</v>
      </c>
      <c r="E2349" s="62" t="s">
        <v>196</v>
      </c>
      <c r="F2349" s="58" t="s">
        <v>132</v>
      </c>
      <c r="G2349" s="57">
        <v>0.1</v>
      </c>
      <c r="H2349" s="57">
        <v>2282</v>
      </c>
      <c r="I2349" s="57">
        <v>228.2</v>
      </c>
      <c r="J2349" s="57">
        <v>0.1</v>
      </c>
      <c r="K2349" s="57">
        <v>0</v>
      </c>
      <c r="L2349" s="57" t="s">
        <v>2193</v>
      </c>
      <c r="M2349" s="57">
        <v>0</v>
      </c>
      <c r="N2349" s="57" t="s">
        <v>2193</v>
      </c>
      <c r="O2349" s="57">
        <v>2282</v>
      </c>
      <c r="P2349" s="57">
        <v>228.2</v>
      </c>
      <c r="Q2349" s="60"/>
      <c r="R2349" s="2" t="s">
        <v>1653</v>
      </c>
    </row>
    <row r="2350" spans="1:31" ht="23.25" customHeight="1" x14ac:dyDescent="0.15">
      <c r="A2350" s="9" t="s">
        <v>1658</v>
      </c>
      <c r="B2350" s="9" t="s">
        <v>1338</v>
      </c>
      <c r="C2350" s="148" t="s">
        <v>1659</v>
      </c>
      <c r="D2350" s="56" t="s">
        <v>1660</v>
      </c>
      <c r="E2350" s="62" t="s">
        <v>1661</v>
      </c>
      <c r="F2350" s="58" t="s">
        <v>616</v>
      </c>
      <c r="G2350" s="57">
        <v>1</v>
      </c>
      <c r="H2350" s="57">
        <v>45.599999999999909</v>
      </c>
      <c r="I2350" s="57">
        <v>45.599999999999909</v>
      </c>
      <c r="J2350" s="57">
        <v>1</v>
      </c>
      <c r="K2350" s="57"/>
      <c r="L2350" s="57" t="s">
        <v>2193</v>
      </c>
      <c r="M2350" s="57"/>
      <c r="N2350" s="57" t="s">
        <v>2193</v>
      </c>
      <c r="O2350" s="57">
        <v>45.599999999999909</v>
      </c>
      <c r="P2350" s="57">
        <v>45.599999999999909</v>
      </c>
      <c r="Q2350" s="60"/>
      <c r="AC2350" s="2">
        <v>45.6</v>
      </c>
      <c r="AD2350" s="2">
        <v>2510</v>
      </c>
    </row>
    <row r="2351" spans="1:31" ht="23.25" customHeight="1" x14ac:dyDescent="0.15">
      <c r="A2351" s="9" t="s">
        <v>919</v>
      </c>
      <c r="B2351" s="9" t="s">
        <v>1338</v>
      </c>
      <c r="C2351" s="148" t="s">
        <v>676</v>
      </c>
      <c r="D2351" s="56" t="s">
        <v>70</v>
      </c>
      <c r="E2351" s="62" t="s">
        <v>677</v>
      </c>
      <c r="F2351" s="58" t="s">
        <v>678</v>
      </c>
      <c r="G2351" s="57">
        <v>7.1999999999999995E-2</v>
      </c>
      <c r="H2351" s="57">
        <v>0</v>
      </c>
      <c r="I2351" s="57" t="s">
        <v>2193</v>
      </c>
      <c r="J2351" s="57">
        <v>7.1999999999999995E-2</v>
      </c>
      <c r="K2351" s="57">
        <v>268915</v>
      </c>
      <c r="L2351" s="57">
        <v>19361.8</v>
      </c>
      <c r="M2351" s="57">
        <v>0</v>
      </c>
      <c r="N2351" s="57" t="s">
        <v>2193</v>
      </c>
      <c r="O2351" s="57">
        <v>268915</v>
      </c>
      <c r="P2351" s="57">
        <v>19361.8</v>
      </c>
      <c r="Q2351" s="60"/>
      <c r="AE2351" s="2">
        <v>19361.8</v>
      </c>
    </row>
    <row r="2352" spans="1:31" ht="23.25" customHeight="1" x14ac:dyDescent="0.15">
      <c r="A2352" s="9" t="s">
        <v>1649</v>
      </c>
      <c r="B2352" s="9" t="s">
        <v>1338</v>
      </c>
      <c r="C2352" s="148" t="s">
        <v>1650</v>
      </c>
      <c r="D2352" s="56" t="s">
        <v>1651</v>
      </c>
      <c r="E2352" s="62" t="s">
        <v>1652</v>
      </c>
      <c r="F2352" s="58" t="s">
        <v>616</v>
      </c>
      <c r="G2352" s="57">
        <v>1</v>
      </c>
      <c r="H2352" s="57">
        <v>580.79999999999927</v>
      </c>
      <c r="I2352" s="57">
        <v>580.79999999999927</v>
      </c>
      <c r="J2352" s="57">
        <v>1</v>
      </c>
      <c r="K2352" s="57"/>
      <c r="L2352" s="57" t="s">
        <v>2193</v>
      </c>
      <c r="M2352" s="57"/>
      <c r="N2352" s="57" t="s">
        <v>2193</v>
      </c>
      <c r="O2352" s="57">
        <v>580.79999999999927</v>
      </c>
      <c r="P2352" s="57">
        <v>580.79999999999927</v>
      </c>
      <c r="Q2352" s="60"/>
    </row>
    <row r="2353" spans="1:31" ht="23.25" customHeight="1" x14ac:dyDescent="0.15">
      <c r="B2353" s="9" t="s">
        <v>1646</v>
      </c>
      <c r="C2353" s="148"/>
      <c r="D2353" s="56" t="s">
        <v>1647</v>
      </c>
      <c r="E2353" s="62"/>
      <c r="F2353" s="58"/>
      <c r="G2353" s="57"/>
      <c r="H2353" s="57"/>
      <c r="I2353" s="57">
        <v>3136</v>
      </c>
      <c r="J2353" s="57"/>
      <c r="K2353" s="57"/>
      <c r="L2353" s="57">
        <v>19361</v>
      </c>
      <c r="M2353" s="57"/>
      <c r="N2353" s="57">
        <v>0</v>
      </c>
      <c r="O2353" s="57" t="s">
        <v>2193</v>
      </c>
      <c r="P2353" s="57">
        <v>22497</v>
      </c>
      <c r="Q2353" s="60"/>
      <c r="AC2353" s="2">
        <v>580.79999999999995</v>
      </c>
      <c r="AD2353" s="2">
        <v>19361</v>
      </c>
      <c r="AE2353" s="2">
        <v>19361</v>
      </c>
    </row>
    <row r="2354" spans="1:31" ht="23.25" customHeight="1" x14ac:dyDescent="0.15">
      <c r="C2354" s="148"/>
      <c r="D2354" s="56"/>
      <c r="E2354" s="62"/>
      <c r="F2354" s="58"/>
      <c r="G2354" s="57"/>
      <c r="H2354" s="57"/>
      <c r="I2354" s="57"/>
      <c r="J2354" s="57"/>
      <c r="K2354" s="57"/>
      <c r="L2354" s="57"/>
      <c r="M2354" s="57"/>
      <c r="N2354" s="57"/>
      <c r="O2354" s="57"/>
      <c r="P2354" s="57"/>
      <c r="Q2354" s="60"/>
    </row>
    <row r="2355" spans="1:31" ht="23.25" customHeight="1" x14ac:dyDescent="0.15">
      <c r="A2355" s="9" t="s">
        <v>1333</v>
      </c>
      <c r="B2355" s="9" t="s">
        <v>2293</v>
      </c>
      <c r="C2355" s="148" t="s">
        <v>1334</v>
      </c>
      <c r="D2355" s="56" t="s">
        <v>2811</v>
      </c>
      <c r="E2355" s="62"/>
      <c r="F2355" s="58"/>
      <c r="G2355" s="57"/>
      <c r="H2355" s="57"/>
      <c r="I2355" s="57"/>
      <c r="J2355" s="57"/>
      <c r="K2355" s="57"/>
      <c r="L2355" s="57"/>
      <c r="M2355" s="57"/>
      <c r="N2355" s="57"/>
      <c r="O2355" s="57"/>
      <c r="P2355" s="57"/>
      <c r="Q2355" s="60"/>
    </row>
    <row r="2356" spans="1:31" ht="23.25" customHeight="1" x14ac:dyDescent="0.15">
      <c r="A2356" s="9" t="s">
        <v>729</v>
      </c>
      <c r="B2356" s="9" t="s">
        <v>1341</v>
      </c>
      <c r="C2356" s="148" t="s">
        <v>197</v>
      </c>
      <c r="D2356" s="56" t="s">
        <v>179</v>
      </c>
      <c r="E2356" s="62" t="s">
        <v>198</v>
      </c>
      <c r="F2356" s="58" t="s">
        <v>132</v>
      </c>
      <c r="G2356" s="57">
        <v>1</v>
      </c>
      <c r="H2356" s="57">
        <v>5892</v>
      </c>
      <c r="I2356" s="57">
        <v>5892</v>
      </c>
      <c r="J2356" s="57">
        <v>1</v>
      </c>
      <c r="K2356" s="57">
        <v>0</v>
      </c>
      <c r="L2356" s="57" t="s">
        <v>2193</v>
      </c>
      <c r="M2356" s="57">
        <v>0</v>
      </c>
      <c r="N2356" s="57" t="s">
        <v>2193</v>
      </c>
      <c r="O2356" s="57">
        <v>5892</v>
      </c>
      <c r="P2356" s="57">
        <v>5892</v>
      </c>
      <c r="Q2356" s="60"/>
      <c r="R2356" s="2" t="s">
        <v>1653</v>
      </c>
      <c r="AC2356" s="2">
        <v>5892</v>
      </c>
    </row>
    <row r="2357" spans="1:31" ht="23.25" customHeight="1" x14ac:dyDescent="0.15">
      <c r="A2357" s="9" t="s">
        <v>729</v>
      </c>
      <c r="B2357" s="9" t="s">
        <v>1341</v>
      </c>
      <c r="C2357" s="148" t="s">
        <v>197</v>
      </c>
      <c r="D2357" s="56" t="s">
        <v>179</v>
      </c>
      <c r="E2357" s="62" t="s">
        <v>198</v>
      </c>
      <c r="F2357" s="58" t="s">
        <v>132</v>
      </c>
      <c r="G2357" s="57">
        <v>0.1</v>
      </c>
      <c r="H2357" s="57">
        <v>5892</v>
      </c>
      <c r="I2357" s="57">
        <v>589.20000000000005</v>
      </c>
      <c r="J2357" s="57">
        <v>0.1</v>
      </c>
      <c r="K2357" s="57">
        <v>0</v>
      </c>
      <c r="L2357" s="57" t="s">
        <v>2193</v>
      </c>
      <c r="M2357" s="57">
        <v>0</v>
      </c>
      <c r="N2357" s="57" t="s">
        <v>2193</v>
      </c>
      <c r="O2357" s="57">
        <v>5892</v>
      </c>
      <c r="P2357" s="57">
        <v>589.20000000000005</v>
      </c>
      <c r="Q2357" s="60"/>
      <c r="R2357" s="2" t="s">
        <v>1653</v>
      </c>
    </row>
    <row r="2358" spans="1:31" ht="23.25" customHeight="1" x14ac:dyDescent="0.15">
      <c r="A2358" s="9" t="s">
        <v>1658</v>
      </c>
      <c r="B2358" s="9" t="s">
        <v>1341</v>
      </c>
      <c r="C2358" s="148" t="s">
        <v>1659</v>
      </c>
      <c r="D2358" s="56" t="s">
        <v>1660</v>
      </c>
      <c r="E2358" s="62" t="s">
        <v>1661</v>
      </c>
      <c r="F2358" s="58" t="s">
        <v>616</v>
      </c>
      <c r="G2358" s="57">
        <v>1</v>
      </c>
      <c r="H2358" s="57">
        <v>117.80000000000018</v>
      </c>
      <c r="I2358" s="57">
        <v>117.80000000000018</v>
      </c>
      <c r="J2358" s="57">
        <v>1</v>
      </c>
      <c r="K2358" s="57"/>
      <c r="L2358" s="57" t="s">
        <v>2193</v>
      </c>
      <c r="M2358" s="57"/>
      <c r="N2358" s="57" t="s">
        <v>2193</v>
      </c>
      <c r="O2358" s="57">
        <v>117.80000000000018</v>
      </c>
      <c r="P2358" s="57">
        <v>117.80000000000018</v>
      </c>
      <c r="Q2358" s="60"/>
      <c r="AC2358" s="2">
        <v>117.8</v>
      </c>
      <c r="AD2358" s="2">
        <v>6481</v>
      </c>
    </row>
    <row r="2359" spans="1:31" ht="23.25" customHeight="1" x14ac:dyDescent="0.15">
      <c r="A2359" s="9" t="s">
        <v>919</v>
      </c>
      <c r="B2359" s="9" t="s">
        <v>1341</v>
      </c>
      <c r="C2359" s="148" t="s">
        <v>676</v>
      </c>
      <c r="D2359" s="56" t="s">
        <v>70</v>
      </c>
      <c r="E2359" s="62" t="s">
        <v>677</v>
      </c>
      <c r="F2359" s="58" t="s">
        <v>678</v>
      </c>
      <c r="G2359" s="57">
        <v>0.13600000000000001</v>
      </c>
      <c r="H2359" s="57">
        <v>0</v>
      </c>
      <c r="I2359" s="57" t="s">
        <v>2193</v>
      </c>
      <c r="J2359" s="57">
        <v>0.13600000000000001</v>
      </c>
      <c r="K2359" s="57">
        <v>268915</v>
      </c>
      <c r="L2359" s="57">
        <v>36572.400000000001</v>
      </c>
      <c r="M2359" s="57">
        <v>0</v>
      </c>
      <c r="N2359" s="57" t="s">
        <v>2193</v>
      </c>
      <c r="O2359" s="57">
        <v>268915</v>
      </c>
      <c r="P2359" s="57">
        <v>36572.400000000001</v>
      </c>
      <c r="Q2359" s="60"/>
      <c r="AE2359" s="2">
        <v>36572.400000000001</v>
      </c>
    </row>
    <row r="2360" spans="1:31" ht="23.25" customHeight="1" x14ac:dyDescent="0.15">
      <c r="A2360" s="9" t="s">
        <v>1649</v>
      </c>
      <c r="B2360" s="9" t="s">
        <v>1341</v>
      </c>
      <c r="C2360" s="148" t="s">
        <v>1650</v>
      </c>
      <c r="D2360" s="56" t="s">
        <v>1651</v>
      </c>
      <c r="E2360" s="62" t="s">
        <v>1652</v>
      </c>
      <c r="F2360" s="58" t="s">
        <v>616</v>
      </c>
      <c r="G2360" s="57">
        <v>1</v>
      </c>
      <c r="H2360" s="57">
        <v>1097.0999999999985</v>
      </c>
      <c r="I2360" s="57">
        <v>1097.0999999999985</v>
      </c>
      <c r="J2360" s="57">
        <v>1</v>
      </c>
      <c r="K2360" s="57"/>
      <c r="L2360" s="57" t="s">
        <v>2193</v>
      </c>
      <c r="M2360" s="57"/>
      <c r="N2360" s="57" t="s">
        <v>2193</v>
      </c>
      <c r="O2360" s="57">
        <v>1097.0999999999985</v>
      </c>
      <c r="P2360" s="57">
        <v>1097.0999999999985</v>
      </c>
      <c r="Q2360" s="60"/>
    </row>
    <row r="2361" spans="1:31" ht="23.25" customHeight="1" x14ac:dyDescent="0.15">
      <c r="B2361" s="9" t="s">
        <v>1646</v>
      </c>
      <c r="C2361" s="148"/>
      <c r="D2361" s="56" t="s">
        <v>1647</v>
      </c>
      <c r="E2361" s="62"/>
      <c r="F2361" s="58"/>
      <c r="G2361" s="57"/>
      <c r="H2361" s="57"/>
      <c r="I2361" s="57">
        <v>7696</v>
      </c>
      <c r="J2361" s="57"/>
      <c r="K2361" s="57"/>
      <c r="L2361" s="57">
        <v>36572</v>
      </c>
      <c r="M2361" s="57"/>
      <c r="N2361" s="57">
        <v>0</v>
      </c>
      <c r="O2361" s="57" t="s">
        <v>2193</v>
      </c>
      <c r="P2361" s="57">
        <v>44268</v>
      </c>
      <c r="Q2361" s="60"/>
      <c r="AC2361" s="2">
        <v>1097.0999999999999</v>
      </c>
      <c r="AD2361" s="2">
        <v>36572</v>
      </c>
      <c r="AE2361" s="2">
        <v>36572</v>
      </c>
    </row>
    <row r="2362" spans="1:31" ht="23.25" customHeight="1" x14ac:dyDescent="0.15">
      <c r="C2362" s="148"/>
      <c r="D2362" s="56"/>
      <c r="E2362" s="62"/>
      <c r="F2362" s="58"/>
      <c r="G2362" s="57"/>
      <c r="H2362" s="57"/>
      <c r="I2362" s="57"/>
      <c r="J2362" s="57"/>
      <c r="K2362" s="57"/>
      <c r="L2362" s="57"/>
      <c r="M2362" s="57"/>
      <c r="N2362" s="57"/>
      <c r="O2362" s="57"/>
      <c r="P2362" s="57"/>
      <c r="Q2362" s="60"/>
    </row>
    <row r="2363" spans="1:31" ht="23.25" customHeight="1" x14ac:dyDescent="0.15">
      <c r="A2363" s="9" t="s">
        <v>1336</v>
      </c>
      <c r="B2363" s="9" t="s">
        <v>2293</v>
      </c>
      <c r="C2363" s="148" t="s">
        <v>1337</v>
      </c>
      <c r="D2363" s="56" t="s">
        <v>2812</v>
      </c>
      <c r="E2363" s="62"/>
      <c r="F2363" s="58"/>
      <c r="G2363" s="57"/>
      <c r="H2363" s="57"/>
      <c r="I2363" s="57"/>
      <c r="J2363" s="57"/>
      <c r="K2363" s="57"/>
      <c r="L2363" s="57"/>
      <c r="M2363" s="57"/>
      <c r="N2363" s="57"/>
      <c r="O2363" s="57"/>
      <c r="P2363" s="57"/>
      <c r="Q2363" s="60"/>
    </row>
    <row r="2364" spans="1:31" ht="23.25" customHeight="1" x14ac:dyDescent="0.15">
      <c r="A2364" s="9" t="s">
        <v>754</v>
      </c>
      <c r="B2364" s="9" t="s">
        <v>1344</v>
      </c>
      <c r="C2364" s="148" t="s">
        <v>250</v>
      </c>
      <c r="D2364" s="56" t="s">
        <v>251</v>
      </c>
      <c r="E2364" s="62" t="s">
        <v>252</v>
      </c>
      <c r="F2364" s="58" t="s">
        <v>181</v>
      </c>
      <c r="G2364" s="57">
        <v>1</v>
      </c>
      <c r="H2364" s="57">
        <v>627</v>
      </c>
      <c r="I2364" s="57">
        <v>627</v>
      </c>
      <c r="J2364" s="57">
        <v>1</v>
      </c>
      <c r="K2364" s="57">
        <v>0</v>
      </c>
      <c r="L2364" s="57" t="s">
        <v>2193</v>
      </c>
      <c r="M2364" s="57">
        <v>0</v>
      </c>
      <c r="N2364" s="57" t="s">
        <v>2193</v>
      </c>
      <c r="O2364" s="57">
        <v>627</v>
      </c>
      <c r="P2364" s="57">
        <v>627</v>
      </c>
      <c r="Q2364" s="60"/>
    </row>
    <row r="2365" spans="1:31" ht="23.25" customHeight="1" x14ac:dyDescent="0.15">
      <c r="A2365" s="9" t="s">
        <v>758</v>
      </c>
      <c r="B2365" s="9" t="s">
        <v>1344</v>
      </c>
      <c r="C2365" s="148" t="s">
        <v>263</v>
      </c>
      <c r="D2365" s="56" t="s">
        <v>264</v>
      </c>
      <c r="E2365" s="62" t="s">
        <v>265</v>
      </c>
      <c r="F2365" s="58" t="s">
        <v>181</v>
      </c>
      <c r="G2365" s="57">
        <v>1</v>
      </c>
      <c r="H2365" s="57">
        <v>290</v>
      </c>
      <c r="I2365" s="57">
        <v>290</v>
      </c>
      <c r="J2365" s="57">
        <v>1</v>
      </c>
      <c r="K2365" s="57">
        <v>0</v>
      </c>
      <c r="L2365" s="57" t="s">
        <v>2193</v>
      </c>
      <c r="M2365" s="57">
        <v>0</v>
      </c>
      <c r="N2365" s="57" t="s">
        <v>2193</v>
      </c>
      <c r="O2365" s="57">
        <v>290</v>
      </c>
      <c r="P2365" s="57">
        <v>290</v>
      </c>
      <c r="Q2365" s="60"/>
    </row>
    <row r="2366" spans="1:31" ht="23.25" customHeight="1" x14ac:dyDescent="0.15">
      <c r="A2366" s="9" t="s">
        <v>919</v>
      </c>
      <c r="B2366" s="9" t="s">
        <v>1344</v>
      </c>
      <c r="C2366" s="148" t="s">
        <v>676</v>
      </c>
      <c r="D2366" s="56" t="s">
        <v>70</v>
      </c>
      <c r="E2366" s="62" t="s">
        <v>677</v>
      </c>
      <c r="F2366" s="58" t="s">
        <v>678</v>
      </c>
      <c r="G2366" s="57">
        <v>0.12</v>
      </c>
      <c r="H2366" s="57">
        <v>0</v>
      </c>
      <c r="I2366" s="57" t="s">
        <v>2193</v>
      </c>
      <c r="J2366" s="57">
        <v>0.12</v>
      </c>
      <c r="K2366" s="57">
        <v>268915</v>
      </c>
      <c r="L2366" s="57">
        <v>32269.8</v>
      </c>
      <c r="M2366" s="57">
        <v>0</v>
      </c>
      <c r="N2366" s="57" t="s">
        <v>2193</v>
      </c>
      <c r="O2366" s="57">
        <v>268915</v>
      </c>
      <c r="P2366" s="57">
        <v>32269.8</v>
      </c>
      <c r="Q2366" s="60"/>
      <c r="AE2366" s="2">
        <v>32269.8</v>
      </c>
    </row>
    <row r="2367" spans="1:31" ht="23.25" customHeight="1" x14ac:dyDescent="0.15">
      <c r="A2367" s="9" t="s">
        <v>1649</v>
      </c>
      <c r="B2367" s="9" t="s">
        <v>1344</v>
      </c>
      <c r="C2367" s="148" t="s">
        <v>1650</v>
      </c>
      <c r="D2367" s="56" t="s">
        <v>1651</v>
      </c>
      <c r="E2367" s="62" t="s">
        <v>1652</v>
      </c>
      <c r="F2367" s="58" t="s">
        <v>616</v>
      </c>
      <c r="G2367" s="57">
        <v>1</v>
      </c>
      <c r="H2367" s="57">
        <v>968</v>
      </c>
      <c r="I2367" s="57">
        <v>968</v>
      </c>
      <c r="J2367" s="57">
        <v>1</v>
      </c>
      <c r="K2367" s="57"/>
      <c r="L2367" s="57" t="s">
        <v>2193</v>
      </c>
      <c r="M2367" s="57"/>
      <c r="N2367" s="57" t="s">
        <v>2193</v>
      </c>
      <c r="O2367" s="57">
        <v>968</v>
      </c>
      <c r="P2367" s="57">
        <v>968</v>
      </c>
      <c r="Q2367" s="60"/>
    </row>
    <row r="2368" spans="1:31" ht="23.25" customHeight="1" x14ac:dyDescent="0.15">
      <c r="B2368" s="9" t="s">
        <v>1646</v>
      </c>
      <c r="C2368" s="148"/>
      <c r="D2368" s="56" t="s">
        <v>1647</v>
      </c>
      <c r="E2368" s="62"/>
      <c r="F2368" s="58"/>
      <c r="G2368" s="57"/>
      <c r="H2368" s="57"/>
      <c r="I2368" s="57">
        <v>1885</v>
      </c>
      <c r="J2368" s="57"/>
      <c r="K2368" s="57"/>
      <c r="L2368" s="57">
        <v>32269</v>
      </c>
      <c r="M2368" s="57"/>
      <c r="N2368" s="57">
        <v>0</v>
      </c>
      <c r="O2368" s="57" t="s">
        <v>2193</v>
      </c>
      <c r="P2368" s="57">
        <v>34154</v>
      </c>
      <c r="Q2368" s="60"/>
      <c r="AC2368" s="2">
        <v>968</v>
      </c>
      <c r="AD2368" s="2">
        <v>32269</v>
      </c>
      <c r="AE2368" s="2">
        <v>32269</v>
      </c>
    </row>
    <row r="2369" spans="1:31" ht="23.25" customHeight="1" x14ac:dyDescent="0.15">
      <c r="C2369" s="148"/>
      <c r="D2369" s="56"/>
      <c r="E2369" s="62"/>
      <c r="F2369" s="58"/>
      <c r="G2369" s="57"/>
      <c r="H2369" s="57"/>
      <c r="I2369" s="57"/>
      <c r="J2369" s="57"/>
      <c r="K2369" s="57"/>
      <c r="L2369" s="57"/>
      <c r="M2369" s="57"/>
      <c r="N2369" s="57"/>
      <c r="O2369" s="57"/>
      <c r="P2369" s="57"/>
      <c r="Q2369" s="60"/>
    </row>
    <row r="2370" spans="1:31" ht="23.25" customHeight="1" x14ac:dyDescent="0.15">
      <c r="A2370" s="9" t="s">
        <v>1339</v>
      </c>
      <c r="B2370" s="9" t="s">
        <v>2293</v>
      </c>
      <c r="C2370" s="148" t="s">
        <v>1340</v>
      </c>
      <c r="D2370" s="56" t="s">
        <v>2813</v>
      </c>
      <c r="E2370" s="62"/>
      <c r="F2370" s="58"/>
      <c r="G2370" s="57"/>
      <c r="H2370" s="57"/>
      <c r="I2370" s="57"/>
      <c r="J2370" s="57"/>
      <c r="K2370" s="57"/>
      <c r="L2370" s="57"/>
      <c r="M2370" s="57"/>
      <c r="N2370" s="57"/>
      <c r="O2370" s="57"/>
      <c r="P2370" s="57"/>
      <c r="Q2370" s="60"/>
    </row>
    <row r="2371" spans="1:31" ht="23.25" customHeight="1" x14ac:dyDescent="0.15">
      <c r="A2371" s="9" t="s">
        <v>755</v>
      </c>
      <c r="B2371" s="9" t="s">
        <v>1347</v>
      </c>
      <c r="C2371" s="148" t="s">
        <v>256</v>
      </c>
      <c r="D2371" s="56" t="s">
        <v>251</v>
      </c>
      <c r="E2371" s="62" t="s">
        <v>257</v>
      </c>
      <c r="F2371" s="58" t="s">
        <v>181</v>
      </c>
      <c r="G2371" s="57">
        <v>1</v>
      </c>
      <c r="H2371" s="57">
        <v>920</v>
      </c>
      <c r="I2371" s="57">
        <v>920</v>
      </c>
      <c r="J2371" s="57">
        <v>1</v>
      </c>
      <c r="K2371" s="57">
        <v>0</v>
      </c>
      <c r="L2371" s="57" t="s">
        <v>2193</v>
      </c>
      <c r="M2371" s="57">
        <v>0</v>
      </c>
      <c r="N2371" s="57" t="s">
        <v>2193</v>
      </c>
      <c r="O2371" s="57">
        <v>920</v>
      </c>
      <c r="P2371" s="57">
        <v>920</v>
      </c>
      <c r="Q2371" s="60"/>
    </row>
    <row r="2372" spans="1:31" ht="23.25" customHeight="1" x14ac:dyDescent="0.15">
      <c r="A2372" s="9" t="s">
        <v>759</v>
      </c>
      <c r="B2372" s="9" t="s">
        <v>1347</v>
      </c>
      <c r="C2372" s="148" t="s">
        <v>266</v>
      </c>
      <c r="D2372" s="56" t="s">
        <v>264</v>
      </c>
      <c r="E2372" s="62" t="s">
        <v>267</v>
      </c>
      <c r="F2372" s="58" t="s">
        <v>181</v>
      </c>
      <c r="G2372" s="57">
        <v>1</v>
      </c>
      <c r="H2372" s="57">
        <v>343</v>
      </c>
      <c r="I2372" s="57">
        <v>343</v>
      </c>
      <c r="J2372" s="57">
        <v>1</v>
      </c>
      <c r="K2372" s="57">
        <v>0</v>
      </c>
      <c r="L2372" s="57" t="s">
        <v>2193</v>
      </c>
      <c r="M2372" s="57">
        <v>0</v>
      </c>
      <c r="N2372" s="57" t="s">
        <v>2193</v>
      </c>
      <c r="O2372" s="57">
        <v>343</v>
      </c>
      <c r="P2372" s="57">
        <v>343</v>
      </c>
      <c r="Q2372" s="60"/>
    </row>
    <row r="2373" spans="1:31" ht="23.25" customHeight="1" x14ac:dyDescent="0.15">
      <c r="A2373" s="9" t="s">
        <v>919</v>
      </c>
      <c r="B2373" s="9" t="s">
        <v>1347</v>
      </c>
      <c r="C2373" s="148" t="s">
        <v>676</v>
      </c>
      <c r="D2373" s="56" t="s">
        <v>70</v>
      </c>
      <c r="E2373" s="62" t="s">
        <v>677</v>
      </c>
      <c r="F2373" s="58" t="s">
        <v>678</v>
      </c>
      <c r="G2373" s="57">
        <v>0.12</v>
      </c>
      <c r="H2373" s="57">
        <v>0</v>
      </c>
      <c r="I2373" s="57" t="s">
        <v>2193</v>
      </c>
      <c r="J2373" s="57">
        <v>0.12</v>
      </c>
      <c r="K2373" s="57">
        <v>268915</v>
      </c>
      <c r="L2373" s="57">
        <v>32269.8</v>
      </c>
      <c r="M2373" s="57">
        <v>0</v>
      </c>
      <c r="N2373" s="57" t="s">
        <v>2193</v>
      </c>
      <c r="O2373" s="57">
        <v>268915</v>
      </c>
      <c r="P2373" s="57">
        <v>32269.8</v>
      </c>
      <c r="Q2373" s="60"/>
      <c r="AE2373" s="2">
        <v>32269.8</v>
      </c>
    </row>
    <row r="2374" spans="1:31" ht="23.25" customHeight="1" x14ac:dyDescent="0.15">
      <c r="A2374" s="9" t="s">
        <v>1649</v>
      </c>
      <c r="B2374" s="9" t="s">
        <v>1347</v>
      </c>
      <c r="C2374" s="148" t="s">
        <v>1650</v>
      </c>
      <c r="D2374" s="56" t="s">
        <v>1651</v>
      </c>
      <c r="E2374" s="62" t="s">
        <v>1652</v>
      </c>
      <c r="F2374" s="58" t="s">
        <v>616</v>
      </c>
      <c r="G2374" s="57">
        <v>1</v>
      </c>
      <c r="H2374" s="57">
        <v>968</v>
      </c>
      <c r="I2374" s="57">
        <v>968</v>
      </c>
      <c r="J2374" s="57">
        <v>1</v>
      </c>
      <c r="K2374" s="57"/>
      <c r="L2374" s="57" t="s">
        <v>2193</v>
      </c>
      <c r="M2374" s="57"/>
      <c r="N2374" s="57" t="s">
        <v>2193</v>
      </c>
      <c r="O2374" s="57">
        <v>968</v>
      </c>
      <c r="P2374" s="57">
        <v>968</v>
      </c>
      <c r="Q2374" s="60"/>
    </row>
    <row r="2375" spans="1:31" ht="23.25" customHeight="1" x14ac:dyDescent="0.15">
      <c r="B2375" s="9" t="s">
        <v>1646</v>
      </c>
      <c r="C2375" s="148"/>
      <c r="D2375" s="56" t="s">
        <v>1647</v>
      </c>
      <c r="E2375" s="62"/>
      <c r="F2375" s="58"/>
      <c r="G2375" s="57"/>
      <c r="H2375" s="57"/>
      <c r="I2375" s="57">
        <v>2231</v>
      </c>
      <c r="J2375" s="57"/>
      <c r="K2375" s="57"/>
      <c r="L2375" s="57">
        <v>32269</v>
      </c>
      <c r="M2375" s="57"/>
      <c r="N2375" s="57">
        <v>0</v>
      </c>
      <c r="O2375" s="57" t="s">
        <v>2193</v>
      </c>
      <c r="P2375" s="57">
        <v>34500</v>
      </c>
      <c r="Q2375" s="60"/>
      <c r="AC2375" s="2">
        <v>968</v>
      </c>
      <c r="AD2375" s="2">
        <v>32269</v>
      </c>
      <c r="AE2375" s="2">
        <v>32269</v>
      </c>
    </row>
    <row r="2376" spans="1:31" ht="23.25" customHeight="1" x14ac:dyDescent="0.15">
      <c r="C2376" s="148"/>
      <c r="D2376" s="56"/>
      <c r="E2376" s="62"/>
      <c r="F2376" s="58"/>
      <c r="G2376" s="57"/>
      <c r="H2376" s="57"/>
      <c r="I2376" s="57"/>
      <c r="J2376" s="57"/>
      <c r="K2376" s="57"/>
      <c r="L2376" s="57"/>
      <c r="M2376" s="57"/>
      <c r="N2376" s="57"/>
      <c r="O2376" s="57"/>
      <c r="P2376" s="57"/>
      <c r="Q2376" s="60"/>
    </row>
    <row r="2377" spans="1:31" ht="23.25" customHeight="1" x14ac:dyDescent="0.15">
      <c r="A2377" s="9" t="s">
        <v>1342</v>
      </c>
      <c r="B2377" s="9" t="s">
        <v>2293</v>
      </c>
      <c r="C2377" s="148" t="s">
        <v>1343</v>
      </c>
      <c r="D2377" s="56" t="s">
        <v>2814</v>
      </c>
      <c r="E2377" s="62"/>
      <c r="F2377" s="58"/>
      <c r="G2377" s="57"/>
      <c r="H2377" s="57"/>
      <c r="I2377" s="57"/>
      <c r="J2377" s="57"/>
      <c r="K2377" s="57"/>
      <c r="L2377" s="57"/>
      <c r="M2377" s="57"/>
      <c r="N2377" s="57"/>
      <c r="O2377" s="57"/>
      <c r="P2377" s="57"/>
      <c r="Q2377" s="60"/>
    </row>
    <row r="2378" spans="1:31" ht="23.25" customHeight="1" x14ac:dyDescent="0.15">
      <c r="A2378" s="9" t="s">
        <v>756</v>
      </c>
      <c r="B2378" s="9" t="s">
        <v>1351</v>
      </c>
      <c r="C2378" s="148" t="s">
        <v>258</v>
      </c>
      <c r="D2378" s="56" t="s">
        <v>259</v>
      </c>
      <c r="E2378" s="62" t="s">
        <v>260</v>
      </c>
      <c r="F2378" s="58" t="s">
        <v>181</v>
      </c>
      <c r="G2378" s="57">
        <v>1</v>
      </c>
      <c r="H2378" s="57">
        <v>592</v>
      </c>
      <c r="I2378" s="57">
        <v>592</v>
      </c>
      <c r="J2378" s="57">
        <v>1</v>
      </c>
      <c r="K2378" s="57">
        <v>0</v>
      </c>
      <c r="L2378" s="57" t="s">
        <v>2193</v>
      </c>
      <c r="M2378" s="57">
        <v>0</v>
      </c>
      <c r="N2378" s="57" t="s">
        <v>2193</v>
      </c>
      <c r="O2378" s="57">
        <v>592</v>
      </c>
      <c r="P2378" s="57">
        <v>592</v>
      </c>
      <c r="Q2378" s="60"/>
    </row>
    <row r="2379" spans="1:31" ht="23.25" customHeight="1" x14ac:dyDescent="0.15">
      <c r="A2379" s="9" t="s">
        <v>919</v>
      </c>
      <c r="B2379" s="9" t="s">
        <v>1351</v>
      </c>
      <c r="C2379" s="148" t="s">
        <v>676</v>
      </c>
      <c r="D2379" s="56" t="s">
        <v>70</v>
      </c>
      <c r="E2379" s="62" t="s">
        <v>677</v>
      </c>
      <c r="F2379" s="58" t="s">
        <v>678</v>
      </c>
      <c r="G2379" s="57">
        <v>0.2</v>
      </c>
      <c r="H2379" s="57">
        <v>0</v>
      </c>
      <c r="I2379" s="57" t="s">
        <v>2193</v>
      </c>
      <c r="J2379" s="57">
        <v>0.2</v>
      </c>
      <c r="K2379" s="57">
        <v>268915</v>
      </c>
      <c r="L2379" s="57">
        <v>53783</v>
      </c>
      <c r="M2379" s="57">
        <v>0</v>
      </c>
      <c r="N2379" s="57" t="s">
        <v>2193</v>
      </c>
      <c r="O2379" s="57">
        <v>268915</v>
      </c>
      <c r="P2379" s="57">
        <v>53783</v>
      </c>
      <c r="Q2379" s="60"/>
      <c r="AE2379" s="2">
        <v>53783</v>
      </c>
    </row>
    <row r="2380" spans="1:31" ht="23.25" customHeight="1" x14ac:dyDescent="0.15">
      <c r="A2380" s="9" t="s">
        <v>1649</v>
      </c>
      <c r="B2380" s="9" t="s">
        <v>1351</v>
      </c>
      <c r="C2380" s="148" t="s">
        <v>1650</v>
      </c>
      <c r="D2380" s="56" t="s">
        <v>1651</v>
      </c>
      <c r="E2380" s="62" t="s">
        <v>1652</v>
      </c>
      <c r="F2380" s="58" t="s">
        <v>616</v>
      </c>
      <c r="G2380" s="57">
        <v>1</v>
      </c>
      <c r="H2380" s="57">
        <v>1613.4000000000015</v>
      </c>
      <c r="I2380" s="57">
        <v>1613.4000000000015</v>
      </c>
      <c r="J2380" s="57">
        <v>1</v>
      </c>
      <c r="K2380" s="57"/>
      <c r="L2380" s="57" t="s">
        <v>2193</v>
      </c>
      <c r="M2380" s="57"/>
      <c r="N2380" s="57" t="s">
        <v>2193</v>
      </c>
      <c r="O2380" s="57">
        <v>1613.4000000000015</v>
      </c>
      <c r="P2380" s="57">
        <v>1613.4000000000015</v>
      </c>
      <c r="Q2380" s="60"/>
    </row>
    <row r="2381" spans="1:31" ht="23.25" customHeight="1" x14ac:dyDescent="0.15">
      <c r="B2381" s="9" t="s">
        <v>1646</v>
      </c>
      <c r="C2381" s="148"/>
      <c r="D2381" s="56" t="s">
        <v>1647</v>
      </c>
      <c r="E2381" s="62"/>
      <c r="F2381" s="58"/>
      <c r="G2381" s="57"/>
      <c r="H2381" s="57"/>
      <c r="I2381" s="57">
        <v>2205</v>
      </c>
      <c r="J2381" s="57"/>
      <c r="K2381" s="57"/>
      <c r="L2381" s="57">
        <v>53783</v>
      </c>
      <c r="M2381" s="57"/>
      <c r="N2381" s="57">
        <v>0</v>
      </c>
      <c r="O2381" s="57" t="s">
        <v>2193</v>
      </c>
      <c r="P2381" s="57">
        <v>55988</v>
      </c>
      <c r="Q2381" s="60"/>
      <c r="AC2381" s="2">
        <v>1613.4</v>
      </c>
      <c r="AD2381" s="2">
        <v>53783</v>
      </c>
      <c r="AE2381" s="2">
        <v>53783</v>
      </c>
    </row>
    <row r="2382" spans="1:31" ht="23.25" customHeight="1" x14ac:dyDescent="0.15">
      <c r="C2382" s="148"/>
      <c r="D2382" s="56"/>
      <c r="E2382" s="62"/>
      <c r="F2382" s="58"/>
      <c r="G2382" s="57"/>
      <c r="H2382" s="57"/>
      <c r="I2382" s="57"/>
      <c r="J2382" s="57"/>
      <c r="K2382" s="57"/>
      <c r="L2382" s="57"/>
      <c r="M2382" s="57"/>
      <c r="N2382" s="57"/>
      <c r="O2382" s="57"/>
      <c r="P2382" s="57"/>
      <c r="Q2382" s="60"/>
    </row>
    <row r="2383" spans="1:31" ht="23.25" customHeight="1" x14ac:dyDescent="0.15">
      <c r="A2383" s="9" t="s">
        <v>1345</v>
      </c>
      <c r="B2383" s="9" t="s">
        <v>2293</v>
      </c>
      <c r="C2383" s="148" t="s">
        <v>1346</v>
      </c>
      <c r="D2383" s="56" t="s">
        <v>2815</v>
      </c>
      <c r="E2383" s="62"/>
      <c r="F2383" s="58"/>
      <c r="G2383" s="57"/>
      <c r="H2383" s="57"/>
      <c r="I2383" s="57"/>
      <c r="J2383" s="57"/>
      <c r="K2383" s="57"/>
      <c r="L2383" s="57"/>
      <c r="M2383" s="57"/>
      <c r="N2383" s="57"/>
      <c r="O2383" s="57"/>
      <c r="P2383" s="57"/>
      <c r="Q2383" s="60"/>
    </row>
    <row r="2384" spans="1:31" ht="23.25" customHeight="1" x14ac:dyDescent="0.15">
      <c r="A2384" s="9" t="s">
        <v>757</v>
      </c>
      <c r="B2384" s="9" t="s">
        <v>1354</v>
      </c>
      <c r="C2384" s="148" t="s">
        <v>261</v>
      </c>
      <c r="D2384" s="56" t="s">
        <v>259</v>
      </c>
      <c r="E2384" s="62" t="s">
        <v>262</v>
      </c>
      <c r="F2384" s="58" t="s">
        <v>181</v>
      </c>
      <c r="G2384" s="57">
        <v>1</v>
      </c>
      <c r="H2384" s="57">
        <v>726</v>
      </c>
      <c r="I2384" s="57">
        <v>726</v>
      </c>
      <c r="J2384" s="57">
        <v>1</v>
      </c>
      <c r="K2384" s="57">
        <v>0</v>
      </c>
      <c r="L2384" s="57" t="s">
        <v>2193</v>
      </c>
      <c r="M2384" s="57">
        <v>0</v>
      </c>
      <c r="N2384" s="57" t="s">
        <v>2193</v>
      </c>
      <c r="O2384" s="57">
        <v>726</v>
      </c>
      <c r="P2384" s="57">
        <v>726</v>
      </c>
      <c r="Q2384" s="60"/>
    </row>
    <row r="2385" spans="1:31" ht="23.25" customHeight="1" x14ac:dyDescent="0.15">
      <c r="A2385" s="9" t="s">
        <v>919</v>
      </c>
      <c r="B2385" s="9" t="s">
        <v>1354</v>
      </c>
      <c r="C2385" s="148" t="s">
        <v>676</v>
      </c>
      <c r="D2385" s="56" t="s">
        <v>70</v>
      </c>
      <c r="E2385" s="62" t="s">
        <v>677</v>
      </c>
      <c r="F2385" s="58" t="s">
        <v>678</v>
      </c>
      <c r="G2385" s="57">
        <v>0.2</v>
      </c>
      <c r="H2385" s="57">
        <v>0</v>
      </c>
      <c r="I2385" s="57" t="s">
        <v>2193</v>
      </c>
      <c r="J2385" s="57">
        <v>0.2</v>
      </c>
      <c r="K2385" s="57">
        <v>268915</v>
      </c>
      <c r="L2385" s="57">
        <v>53783</v>
      </c>
      <c r="M2385" s="57">
        <v>0</v>
      </c>
      <c r="N2385" s="57" t="s">
        <v>2193</v>
      </c>
      <c r="O2385" s="57">
        <v>268915</v>
      </c>
      <c r="P2385" s="57">
        <v>53783</v>
      </c>
      <c r="Q2385" s="60"/>
      <c r="AE2385" s="2">
        <v>53783</v>
      </c>
    </row>
    <row r="2386" spans="1:31" ht="23.25" customHeight="1" x14ac:dyDescent="0.15">
      <c r="A2386" s="9" t="s">
        <v>1649</v>
      </c>
      <c r="B2386" s="9" t="s">
        <v>1354</v>
      </c>
      <c r="C2386" s="148" t="s">
        <v>1650</v>
      </c>
      <c r="D2386" s="56" t="s">
        <v>1651</v>
      </c>
      <c r="E2386" s="62" t="s">
        <v>1652</v>
      </c>
      <c r="F2386" s="58" t="s">
        <v>616</v>
      </c>
      <c r="G2386" s="57">
        <v>1</v>
      </c>
      <c r="H2386" s="57">
        <v>1613.4000000000015</v>
      </c>
      <c r="I2386" s="57">
        <v>1613.4000000000015</v>
      </c>
      <c r="J2386" s="57">
        <v>1</v>
      </c>
      <c r="K2386" s="57"/>
      <c r="L2386" s="57" t="s">
        <v>2193</v>
      </c>
      <c r="M2386" s="57"/>
      <c r="N2386" s="57" t="s">
        <v>2193</v>
      </c>
      <c r="O2386" s="57">
        <v>1613.4000000000015</v>
      </c>
      <c r="P2386" s="57">
        <v>1613.4000000000015</v>
      </c>
      <c r="Q2386" s="60"/>
    </row>
    <row r="2387" spans="1:31" ht="23.25" customHeight="1" x14ac:dyDescent="0.15">
      <c r="B2387" s="9" t="s">
        <v>1646</v>
      </c>
      <c r="C2387" s="148"/>
      <c r="D2387" s="56" t="s">
        <v>1647</v>
      </c>
      <c r="E2387" s="62"/>
      <c r="F2387" s="58"/>
      <c r="G2387" s="57"/>
      <c r="H2387" s="57"/>
      <c r="I2387" s="57">
        <v>2339</v>
      </c>
      <c r="J2387" s="57"/>
      <c r="K2387" s="57"/>
      <c r="L2387" s="57">
        <v>53783</v>
      </c>
      <c r="M2387" s="57"/>
      <c r="N2387" s="57">
        <v>0</v>
      </c>
      <c r="O2387" s="57" t="s">
        <v>2193</v>
      </c>
      <c r="P2387" s="57">
        <v>56122</v>
      </c>
      <c r="Q2387" s="60"/>
      <c r="AC2387" s="2">
        <v>1613.4</v>
      </c>
      <c r="AD2387" s="2">
        <v>53783</v>
      </c>
      <c r="AE2387" s="2">
        <v>53783</v>
      </c>
    </row>
    <row r="2388" spans="1:31" ht="23.25" customHeight="1" x14ac:dyDescent="0.15">
      <c r="C2388" s="148"/>
      <c r="D2388" s="56"/>
      <c r="E2388" s="62"/>
      <c r="F2388" s="58"/>
      <c r="G2388" s="57"/>
      <c r="H2388" s="57"/>
      <c r="I2388" s="57"/>
      <c r="J2388" s="57"/>
      <c r="K2388" s="57"/>
      <c r="L2388" s="57"/>
      <c r="M2388" s="57"/>
      <c r="N2388" s="57"/>
      <c r="O2388" s="57"/>
      <c r="P2388" s="57"/>
      <c r="Q2388" s="60"/>
    </row>
    <row r="2389" spans="1:31" ht="23.25" customHeight="1" x14ac:dyDescent="0.15">
      <c r="A2389" s="9" t="s">
        <v>1349</v>
      </c>
      <c r="B2389" s="9" t="s">
        <v>2293</v>
      </c>
      <c r="C2389" s="148" t="s">
        <v>1350</v>
      </c>
      <c r="D2389" s="56" t="s">
        <v>2816</v>
      </c>
      <c r="E2389" s="62"/>
      <c r="F2389" s="58"/>
      <c r="G2389" s="57"/>
      <c r="H2389" s="57"/>
      <c r="I2389" s="57"/>
      <c r="J2389" s="57"/>
      <c r="K2389" s="57"/>
      <c r="L2389" s="57"/>
      <c r="M2389" s="57"/>
      <c r="N2389" s="57"/>
      <c r="O2389" s="57"/>
      <c r="P2389" s="57"/>
      <c r="Q2389" s="60"/>
    </row>
    <row r="2390" spans="1:31" ht="23.25" customHeight="1" x14ac:dyDescent="0.15">
      <c r="A2390" s="9" t="s">
        <v>1668</v>
      </c>
      <c r="B2390" s="9" t="s">
        <v>1357</v>
      </c>
      <c r="C2390" s="148" t="s">
        <v>967</v>
      </c>
      <c r="D2390" s="56" t="s">
        <v>968</v>
      </c>
      <c r="E2390" s="62" t="s">
        <v>969</v>
      </c>
      <c r="F2390" s="58" t="s">
        <v>181</v>
      </c>
      <c r="G2390" s="57">
        <v>1</v>
      </c>
      <c r="H2390" s="57">
        <v>80600</v>
      </c>
      <c r="I2390" s="57">
        <v>80600</v>
      </c>
      <c r="J2390" s="57">
        <v>1</v>
      </c>
      <c r="K2390" s="57"/>
      <c r="L2390" s="57" t="s">
        <v>2193</v>
      </c>
      <c r="M2390" s="57"/>
      <c r="N2390" s="57" t="s">
        <v>2193</v>
      </c>
      <c r="O2390" s="57">
        <v>80600</v>
      </c>
      <c r="P2390" s="57">
        <v>80600</v>
      </c>
      <c r="Q2390" s="60"/>
    </row>
    <row r="2391" spans="1:31" ht="23.25" customHeight="1" x14ac:dyDescent="0.15">
      <c r="A2391" s="9" t="s">
        <v>919</v>
      </c>
      <c r="B2391" s="9" t="s">
        <v>1357</v>
      </c>
      <c r="C2391" s="148" t="s">
        <v>676</v>
      </c>
      <c r="D2391" s="56" t="s">
        <v>70</v>
      </c>
      <c r="E2391" s="62" t="s">
        <v>677</v>
      </c>
      <c r="F2391" s="58" t="s">
        <v>678</v>
      </c>
      <c r="G2391" s="57">
        <v>0.63</v>
      </c>
      <c r="H2391" s="57">
        <v>0</v>
      </c>
      <c r="I2391" s="57" t="s">
        <v>2193</v>
      </c>
      <c r="J2391" s="57">
        <v>0.63</v>
      </c>
      <c r="K2391" s="57">
        <v>268915</v>
      </c>
      <c r="L2391" s="57">
        <v>169416.4</v>
      </c>
      <c r="M2391" s="57">
        <v>0</v>
      </c>
      <c r="N2391" s="57" t="s">
        <v>2193</v>
      </c>
      <c r="O2391" s="57">
        <v>268915</v>
      </c>
      <c r="P2391" s="57">
        <v>169416.4</v>
      </c>
      <c r="Q2391" s="60"/>
      <c r="AE2391" s="2">
        <v>169416.4</v>
      </c>
    </row>
    <row r="2392" spans="1:31" ht="23.25" customHeight="1" x14ac:dyDescent="0.15">
      <c r="A2392" s="9" t="s">
        <v>1649</v>
      </c>
      <c r="B2392" s="9" t="s">
        <v>1357</v>
      </c>
      <c r="C2392" s="148" t="s">
        <v>1650</v>
      </c>
      <c r="D2392" s="56" t="s">
        <v>1651</v>
      </c>
      <c r="E2392" s="62" t="s">
        <v>1652</v>
      </c>
      <c r="F2392" s="58" t="s">
        <v>616</v>
      </c>
      <c r="G2392" s="57">
        <v>1</v>
      </c>
      <c r="H2392" s="57">
        <v>5082.3999999999942</v>
      </c>
      <c r="I2392" s="57">
        <v>5082.3999999999942</v>
      </c>
      <c r="J2392" s="57">
        <v>1</v>
      </c>
      <c r="K2392" s="57"/>
      <c r="L2392" s="57" t="s">
        <v>2193</v>
      </c>
      <c r="M2392" s="57"/>
      <c r="N2392" s="57" t="s">
        <v>2193</v>
      </c>
      <c r="O2392" s="57">
        <v>5082.3999999999942</v>
      </c>
      <c r="P2392" s="57">
        <v>5082.3999999999942</v>
      </c>
      <c r="Q2392" s="60"/>
    </row>
    <row r="2393" spans="1:31" ht="23.25" customHeight="1" x14ac:dyDescent="0.15">
      <c r="B2393" s="9" t="s">
        <v>1646</v>
      </c>
      <c r="C2393" s="148"/>
      <c r="D2393" s="56" t="s">
        <v>1647</v>
      </c>
      <c r="E2393" s="62"/>
      <c r="F2393" s="58"/>
      <c r="G2393" s="57"/>
      <c r="H2393" s="57"/>
      <c r="I2393" s="57">
        <v>85682</v>
      </c>
      <c r="J2393" s="57"/>
      <c r="K2393" s="57"/>
      <c r="L2393" s="57">
        <v>169416</v>
      </c>
      <c r="M2393" s="57"/>
      <c r="N2393" s="57">
        <v>0</v>
      </c>
      <c r="O2393" s="57" t="s">
        <v>2193</v>
      </c>
      <c r="P2393" s="57">
        <v>255098</v>
      </c>
      <c r="Q2393" s="60"/>
      <c r="AC2393" s="2">
        <v>5082.3999999999996</v>
      </c>
      <c r="AD2393" s="2">
        <v>169416</v>
      </c>
      <c r="AE2393" s="2">
        <v>169416</v>
      </c>
    </row>
    <row r="2394" spans="1:31" ht="23.25" customHeight="1" x14ac:dyDescent="0.15">
      <c r="C2394" s="148"/>
      <c r="D2394" s="56"/>
      <c r="E2394" s="62"/>
      <c r="F2394" s="58"/>
      <c r="G2394" s="57"/>
      <c r="H2394" s="57"/>
      <c r="I2394" s="57"/>
      <c r="J2394" s="57"/>
      <c r="K2394" s="57"/>
      <c r="L2394" s="57"/>
      <c r="M2394" s="57"/>
      <c r="N2394" s="57"/>
      <c r="O2394" s="57"/>
      <c r="P2394" s="57"/>
      <c r="Q2394" s="60"/>
    </row>
    <row r="2395" spans="1:31" ht="23.25" customHeight="1" x14ac:dyDescent="0.15">
      <c r="A2395" s="9" t="s">
        <v>1352</v>
      </c>
      <c r="B2395" s="9" t="s">
        <v>2293</v>
      </c>
      <c r="C2395" s="148" t="s">
        <v>1353</v>
      </c>
      <c r="D2395" s="56" t="s">
        <v>2817</v>
      </c>
      <c r="E2395" s="62"/>
      <c r="F2395" s="58"/>
      <c r="G2395" s="57"/>
      <c r="H2395" s="57"/>
      <c r="I2395" s="57"/>
      <c r="J2395" s="57"/>
      <c r="K2395" s="57"/>
      <c r="L2395" s="57"/>
      <c r="M2395" s="57"/>
      <c r="N2395" s="57"/>
      <c r="O2395" s="57"/>
      <c r="P2395" s="57"/>
      <c r="Q2395" s="60"/>
    </row>
    <row r="2396" spans="1:31" ht="23.25" customHeight="1" x14ac:dyDescent="0.15">
      <c r="A2396" s="9" t="s">
        <v>761</v>
      </c>
      <c r="B2396" s="9" t="s">
        <v>1360</v>
      </c>
      <c r="C2396" s="148" t="s">
        <v>272</v>
      </c>
      <c r="D2396" s="56" t="s">
        <v>273</v>
      </c>
      <c r="E2396" s="62" t="s">
        <v>274</v>
      </c>
      <c r="F2396" s="58" t="s">
        <v>275</v>
      </c>
      <c r="G2396" s="57">
        <v>1</v>
      </c>
      <c r="H2396" s="57">
        <v>2690</v>
      </c>
      <c r="I2396" s="57">
        <v>2690</v>
      </c>
      <c r="J2396" s="57">
        <v>1</v>
      </c>
      <c r="K2396" s="57">
        <v>0</v>
      </c>
      <c r="L2396" s="57" t="s">
        <v>2193</v>
      </c>
      <c r="M2396" s="57">
        <v>0</v>
      </c>
      <c r="N2396" s="57" t="s">
        <v>2193</v>
      </c>
      <c r="O2396" s="57">
        <v>2690</v>
      </c>
      <c r="P2396" s="57">
        <v>2690</v>
      </c>
      <c r="Q2396" s="60"/>
    </row>
    <row r="2397" spans="1:31" ht="23.25" customHeight="1" x14ac:dyDescent="0.15">
      <c r="A2397" s="9" t="s">
        <v>919</v>
      </c>
      <c r="B2397" s="9" t="s">
        <v>1360</v>
      </c>
      <c r="C2397" s="148" t="s">
        <v>676</v>
      </c>
      <c r="D2397" s="56" t="s">
        <v>70</v>
      </c>
      <c r="E2397" s="62" t="s">
        <v>677</v>
      </c>
      <c r="F2397" s="58" t="s">
        <v>678</v>
      </c>
      <c r="G2397" s="57">
        <v>0.04</v>
      </c>
      <c r="H2397" s="57">
        <v>0</v>
      </c>
      <c r="I2397" s="57" t="s">
        <v>2193</v>
      </c>
      <c r="J2397" s="57">
        <v>0.04</v>
      </c>
      <c r="K2397" s="57">
        <v>268915</v>
      </c>
      <c r="L2397" s="57">
        <v>10756.6</v>
      </c>
      <c r="M2397" s="57">
        <v>0</v>
      </c>
      <c r="N2397" s="57" t="s">
        <v>2193</v>
      </c>
      <c r="O2397" s="57">
        <v>268915</v>
      </c>
      <c r="P2397" s="57">
        <v>10756.6</v>
      </c>
      <c r="Q2397" s="60"/>
      <c r="AE2397" s="2">
        <v>10756.6</v>
      </c>
    </row>
    <row r="2398" spans="1:31" ht="23.25" customHeight="1" x14ac:dyDescent="0.15">
      <c r="A2398" s="9" t="s">
        <v>1649</v>
      </c>
      <c r="B2398" s="9" t="s">
        <v>1360</v>
      </c>
      <c r="C2398" s="148" t="s">
        <v>1650</v>
      </c>
      <c r="D2398" s="56" t="s">
        <v>1651</v>
      </c>
      <c r="E2398" s="62" t="s">
        <v>1652</v>
      </c>
      <c r="F2398" s="58" t="s">
        <v>616</v>
      </c>
      <c r="G2398" s="57">
        <v>1</v>
      </c>
      <c r="H2398" s="57">
        <v>322.60000000000036</v>
      </c>
      <c r="I2398" s="57">
        <v>322.60000000000036</v>
      </c>
      <c r="J2398" s="57">
        <v>1</v>
      </c>
      <c r="K2398" s="57"/>
      <c r="L2398" s="57" t="s">
        <v>2193</v>
      </c>
      <c r="M2398" s="57"/>
      <c r="N2398" s="57" t="s">
        <v>2193</v>
      </c>
      <c r="O2398" s="57">
        <v>322.60000000000036</v>
      </c>
      <c r="P2398" s="57">
        <v>322.60000000000036</v>
      </c>
      <c r="Q2398" s="60"/>
    </row>
    <row r="2399" spans="1:31" ht="23.25" customHeight="1" x14ac:dyDescent="0.15">
      <c r="B2399" s="9" t="s">
        <v>1646</v>
      </c>
      <c r="C2399" s="148"/>
      <c r="D2399" s="56" t="s">
        <v>1647</v>
      </c>
      <c r="E2399" s="62"/>
      <c r="F2399" s="58"/>
      <c r="G2399" s="57"/>
      <c r="H2399" s="57"/>
      <c r="I2399" s="57">
        <v>3012</v>
      </c>
      <c r="J2399" s="57"/>
      <c r="K2399" s="57"/>
      <c r="L2399" s="57">
        <v>10756</v>
      </c>
      <c r="M2399" s="57"/>
      <c r="N2399" s="57">
        <v>0</v>
      </c>
      <c r="O2399" s="57" t="s">
        <v>2193</v>
      </c>
      <c r="P2399" s="57">
        <v>13768</v>
      </c>
      <c r="Q2399" s="60"/>
      <c r="AC2399" s="2">
        <v>322.60000000000002</v>
      </c>
      <c r="AD2399" s="2">
        <v>10756</v>
      </c>
      <c r="AE2399" s="2">
        <v>10756</v>
      </c>
    </row>
    <row r="2400" spans="1:31" ht="23.25" customHeight="1" x14ac:dyDescent="0.15">
      <c r="C2400" s="148"/>
      <c r="D2400" s="56"/>
      <c r="E2400" s="62"/>
      <c r="F2400" s="58"/>
      <c r="G2400" s="57"/>
      <c r="H2400" s="57"/>
      <c r="I2400" s="57"/>
      <c r="J2400" s="57"/>
      <c r="K2400" s="57"/>
      <c r="L2400" s="57"/>
      <c r="M2400" s="57"/>
      <c r="N2400" s="57"/>
      <c r="O2400" s="57"/>
      <c r="P2400" s="57"/>
      <c r="Q2400" s="60"/>
    </row>
    <row r="2401" spans="1:31" ht="23.25" customHeight="1" x14ac:dyDescent="0.15">
      <c r="A2401" s="9" t="s">
        <v>1355</v>
      </c>
      <c r="B2401" s="9" t="s">
        <v>2293</v>
      </c>
      <c r="C2401" s="148" t="s">
        <v>1356</v>
      </c>
      <c r="D2401" s="56" t="s">
        <v>2818</v>
      </c>
      <c r="E2401" s="62"/>
      <c r="F2401" s="58"/>
      <c r="G2401" s="57"/>
      <c r="H2401" s="57"/>
      <c r="I2401" s="57"/>
      <c r="J2401" s="57"/>
      <c r="K2401" s="57"/>
      <c r="L2401" s="57"/>
      <c r="M2401" s="57"/>
      <c r="N2401" s="57"/>
      <c r="O2401" s="57"/>
      <c r="P2401" s="57"/>
      <c r="Q2401" s="60"/>
    </row>
    <row r="2402" spans="1:31" ht="23.25" customHeight="1" x14ac:dyDescent="0.15">
      <c r="A2402" s="9" t="s">
        <v>762</v>
      </c>
      <c r="B2402" s="9" t="s">
        <v>1363</v>
      </c>
      <c r="C2402" s="148" t="s">
        <v>276</v>
      </c>
      <c r="D2402" s="56" t="s">
        <v>277</v>
      </c>
      <c r="E2402" s="62" t="s">
        <v>278</v>
      </c>
      <c r="F2402" s="58" t="s">
        <v>181</v>
      </c>
      <c r="G2402" s="57">
        <v>1</v>
      </c>
      <c r="H2402" s="57">
        <v>2734</v>
      </c>
      <c r="I2402" s="57">
        <v>2734</v>
      </c>
      <c r="J2402" s="57">
        <v>1</v>
      </c>
      <c r="K2402" s="57">
        <v>0</v>
      </c>
      <c r="L2402" s="57" t="s">
        <v>2193</v>
      </c>
      <c r="M2402" s="57">
        <v>0</v>
      </c>
      <c r="N2402" s="57" t="s">
        <v>2193</v>
      </c>
      <c r="O2402" s="57">
        <v>2734</v>
      </c>
      <c r="P2402" s="57">
        <v>2734</v>
      </c>
      <c r="Q2402" s="60"/>
    </row>
    <row r="2403" spans="1:31" ht="23.25" customHeight="1" x14ac:dyDescent="0.15">
      <c r="A2403" s="9" t="s">
        <v>919</v>
      </c>
      <c r="B2403" s="9" t="s">
        <v>1363</v>
      </c>
      <c r="C2403" s="148" t="s">
        <v>676</v>
      </c>
      <c r="D2403" s="56" t="s">
        <v>70</v>
      </c>
      <c r="E2403" s="62" t="s">
        <v>677</v>
      </c>
      <c r="F2403" s="58" t="s">
        <v>678</v>
      </c>
      <c r="G2403" s="57">
        <v>0.17</v>
      </c>
      <c r="H2403" s="57">
        <v>0</v>
      </c>
      <c r="I2403" s="57" t="s">
        <v>2193</v>
      </c>
      <c r="J2403" s="57">
        <v>0.17</v>
      </c>
      <c r="K2403" s="57">
        <v>268915</v>
      </c>
      <c r="L2403" s="57">
        <v>45715.5</v>
      </c>
      <c r="M2403" s="57">
        <v>0</v>
      </c>
      <c r="N2403" s="57" t="s">
        <v>2193</v>
      </c>
      <c r="O2403" s="57">
        <v>268915</v>
      </c>
      <c r="P2403" s="57">
        <v>45715.5</v>
      </c>
      <c r="Q2403" s="60"/>
      <c r="AE2403" s="2">
        <v>45715.5</v>
      </c>
    </row>
    <row r="2404" spans="1:31" ht="23.25" customHeight="1" x14ac:dyDescent="0.15">
      <c r="A2404" s="9" t="s">
        <v>1649</v>
      </c>
      <c r="B2404" s="9" t="s">
        <v>1363</v>
      </c>
      <c r="C2404" s="148" t="s">
        <v>1650</v>
      </c>
      <c r="D2404" s="56" t="s">
        <v>1651</v>
      </c>
      <c r="E2404" s="62" t="s">
        <v>1652</v>
      </c>
      <c r="F2404" s="58" t="s">
        <v>616</v>
      </c>
      <c r="G2404" s="57">
        <v>1</v>
      </c>
      <c r="H2404" s="57">
        <v>1371.4000000000015</v>
      </c>
      <c r="I2404" s="57">
        <v>1371.4000000000015</v>
      </c>
      <c r="J2404" s="57">
        <v>1</v>
      </c>
      <c r="K2404" s="57"/>
      <c r="L2404" s="57" t="s">
        <v>2193</v>
      </c>
      <c r="M2404" s="57"/>
      <c r="N2404" s="57" t="s">
        <v>2193</v>
      </c>
      <c r="O2404" s="57">
        <v>1371.4000000000015</v>
      </c>
      <c r="P2404" s="57">
        <v>1371.4000000000015</v>
      </c>
      <c r="Q2404" s="60"/>
    </row>
    <row r="2405" spans="1:31" ht="23.25" customHeight="1" x14ac:dyDescent="0.15">
      <c r="B2405" s="9" t="s">
        <v>1646</v>
      </c>
      <c r="C2405" s="148"/>
      <c r="D2405" s="56" t="s">
        <v>1647</v>
      </c>
      <c r="E2405" s="62"/>
      <c r="F2405" s="58"/>
      <c r="G2405" s="57"/>
      <c r="H2405" s="57"/>
      <c r="I2405" s="57">
        <v>4105</v>
      </c>
      <c r="J2405" s="57"/>
      <c r="K2405" s="57"/>
      <c r="L2405" s="57">
        <v>45715</v>
      </c>
      <c r="M2405" s="57"/>
      <c r="N2405" s="57">
        <v>0</v>
      </c>
      <c r="O2405" s="57" t="s">
        <v>2193</v>
      </c>
      <c r="P2405" s="57">
        <v>49820</v>
      </c>
      <c r="Q2405" s="60"/>
      <c r="AC2405" s="2">
        <v>1371.4</v>
      </c>
      <c r="AD2405" s="2">
        <v>45715</v>
      </c>
      <c r="AE2405" s="2">
        <v>45715</v>
      </c>
    </row>
    <row r="2406" spans="1:31" ht="23.25" customHeight="1" x14ac:dyDescent="0.15">
      <c r="C2406" s="148"/>
      <c r="D2406" s="56"/>
      <c r="E2406" s="62"/>
      <c r="F2406" s="58"/>
      <c r="G2406" s="57"/>
      <c r="H2406" s="57"/>
      <c r="I2406" s="57"/>
      <c r="J2406" s="57"/>
      <c r="K2406" s="57"/>
      <c r="L2406" s="57"/>
      <c r="M2406" s="57"/>
      <c r="N2406" s="57"/>
      <c r="O2406" s="57"/>
      <c r="P2406" s="57"/>
      <c r="Q2406" s="60"/>
    </row>
    <row r="2407" spans="1:31" ht="23.25" customHeight="1" x14ac:dyDescent="0.15">
      <c r="A2407" s="9" t="s">
        <v>1358</v>
      </c>
      <c r="B2407" s="9" t="s">
        <v>2293</v>
      </c>
      <c r="C2407" s="148" t="s">
        <v>1359</v>
      </c>
      <c r="D2407" s="56" t="s">
        <v>2819</v>
      </c>
      <c r="E2407" s="62"/>
      <c r="F2407" s="58"/>
      <c r="G2407" s="57"/>
      <c r="H2407" s="57"/>
      <c r="I2407" s="57"/>
      <c r="J2407" s="57"/>
      <c r="K2407" s="57"/>
      <c r="L2407" s="57"/>
      <c r="M2407" s="57"/>
      <c r="N2407" s="57"/>
      <c r="O2407" s="57"/>
      <c r="P2407" s="57"/>
      <c r="Q2407" s="60"/>
    </row>
    <row r="2408" spans="1:31" ht="23.25" customHeight="1" x14ac:dyDescent="0.15">
      <c r="A2408" s="9" t="s">
        <v>2356</v>
      </c>
      <c r="B2408" s="9" t="s">
        <v>1366</v>
      </c>
      <c r="C2408" s="148" t="s">
        <v>2357</v>
      </c>
      <c r="D2408" s="56" t="s">
        <v>277</v>
      </c>
      <c r="E2408" s="62" t="s">
        <v>2281</v>
      </c>
      <c r="F2408" s="58" t="s">
        <v>181</v>
      </c>
      <c r="G2408" s="57">
        <v>1</v>
      </c>
      <c r="H2408" s="57">
        <v>2861</v>
      </c>
      <c r="I2408" s="57">
        <v>2861</v>
      </c>
      <c r="J2408" s="57">
        <v>1</v>
      </c>
      <c r="K2408" s="57">
        <v>0</v>
      </c>
      <c r="L2408" s="57" t="s">
        <v>2193</v>
      </c>
      <c r="M2408" s="57">
        <v>0</v>
      </c>
      <c r="N2408" s="57" t="s">
        <v>2193</v>
      </c>
      <c r="O2408" s="57">
        <v>2861</v>
      </c>
      <c r="P2408" s="57">
        <v>2861</v>
      </c>
      <c r="Q2408" s="60"/>
    </row>
    <row r="2409" spans="1:31" ht="23.25" customHeight="1" x14ac:dyDescent="0.15">
      <c r="A2409" s="9" t="s">
        <v>919</v>
      </c>
      <c r="B2409" s="9" t="s">
        <v>1366</v>
      </c>
      <c r="C2409" s="148" t="s">
        <v>676</v>
      </c>
      <c r="D2409" s="56" t="s">
        <v>70</v>
      </c>
      <c r="E2409" s="62" t="s">
        <v>677</v>
      </c>
      <c r="F2409" s="58" t="s">
        <v>678</v>
      </c>
      <c r="G2409" s="57">
        <v>0.17</v>
      </c>
      <c r="H2409" s="57">
        <v>0</v>
      </c>
      <c r="I2409" s="57" t="s">
        <v>2193</v>
      </c>
      <c r="J2409" s="57">
        <v>0.17</v>
      </c>
      <c r="K2409" s="57">
        <v>268915</v>
      </c>
      <c r="L2409" s="57">
        <v>45715.5</v>
      </c>
      <c r="M2409" s="57">
        <v>0</v>
      </c>
      <c r="N2409" s="57" t="s">
        <v>2193</v>
      </c>
      <c r="O2409" s="57">
        <v>268915</v>
      </c>
      <c r="P2409" s="57">
        <v>45715.5</v>
      </c>
      <c r="Q2409" s="60"/>
      <c r="AE2409" s="2">
        <v>45715.5</v>
      </c>
    </row>
    <row r="2410" spans="1:31" ht="23.25" customHeight="1" x14ac:dyDescent="0.15">
      <c r="A2410" s="9" t="s">
        <v>1649</v>
      </c>
      <c r="B2410" s="9" t="s">
        <v>1366</v>
      </c>
      <c r="C2410" s="148" t="s">
        <v>1650</v>
      </c>
      <c r="D2410" s="56" t="s">
        <v>1651</v>
      </c>
      <c r="E2410" s="62" t="s">
        <v>1652</v>
      </c>
      <c r="F2410" s="58" t="s">
        <v>616</v>
      </c>
      <c r="G2410" s="57">
        <v>1</v>
      </c>
      <c r="H2410" s="57">
        <v>1371.4000000000015</v>
      </c>
      <c r="I2410" s="57">
        <v>1371.4000000000015</v>
      </c>
      <c r="J2410" s="57">
        <v>1</v>
      </c>
      <c r="K2410" s="57"/>
      <c r="L2410" s="57" t="s">
        <v>2193</v>
      </c>
      <c r="M2410" s="57"/>
      <c r="N2410" s="57" t="s">
        <v>2193</v>
      </c>
      <c r="O2410" s="57">
        <v>1371.4000000000015</v>
      </c>
      <c r="P2410" s="57">
        <v>1371.4000000000015</v>
      </c>
      <c r="Q2410" s="60"/>
    </row>
    <row r="2411" spans="1:31" ht="23.25" customHeight="1" x14ac:dyDescent="0.15">
      <c r="B2411" s="9" t="s">
        <v>1646</v>
      </c>
      <c r="C2411" s="148"/>
      <c r="D2411" s="56" t="s">
        <v>1647</v>
      </c>
      <c r="E2411" s="62"/>
      <c r="F2411" s="58"/>
      <c r="G2411" s="57"/>
      <c r="H2411" s="57"/>
      <c r="I2411" s="57">
        <v>4232</v>
      </c>
      <c r="J2411" s="57"/>
      <c r="K2411" s="57"/>
      <c r="L2411" s="57">
        <v>45715</v>
      </c>
      <c r="M2411" s="57"/>
      <c r="N2411" s="57">
        <v>0</v>
      </c>
      <c r="O2411" s="57" t="s">
        <v>2193</v>
      </c>
      <c r="P2411" s="57">
        <v>49947</v>
      </c>
      <c r="Q2411" s="60"/>
      <c r="AC2411" s="2">
        <v>1371.4</v>
      </c>
      <c r="AD2411" s="2">
        <v>45715</v>
      </c>
      <c r="AE2411" s="2">
        <v>45715</v>
      </c>
    </row>
    <row r="2412" spans="1:31" ht="23.25" customHeight="1" x14ac:dyDescent="0.15">
      <c r="C2412" s="148"/>
      <c r="D2412" s="56"/>
      <c r="E2412" s="62"/>
      <c r="F2412" s="58"/>
      <c r="G2412" s="57"/>
      <c r="H2412" s="57"/>
      <c r="I2412" s="57"/>
      <c r="J2412" s="57"/>
      <c r="K2412" s="57"/>
      <c r="L2412" s="57"/>
      <c r="M2412" s="57"/>
      <c r="N2412" s="57"/>
      <c r="O2412" s="57"/>
      <c r="P2412" s="57"/>
      <c r="Q2412" s="60"/>
    </row>
    <row r="2413" spans="1:31" ht="23.25" customHeight="1" x14ac:dyDescent="0.15">
      <c r="A2413" s="9" t="s">
        <v>1361</v>
      </c>
      <c r="B2413" s="9" t="s">
        <v>2293</v>
      </c>
      <c r="C2413" s="148" t="s">
        <v>1362</v>
      </c>
      <c r="D2413" s="56" t="s">
        <v>2820</v>
      </c>
      <c r="E2413" s="62"/>
      <c r="F2413" s="58"/>
      <c r="G2413" s="57"/>
      <c r="H2413" s="57"/>
      <c r="I2413" s="57"/>
      <c r="J2413" s="57"/>
      <c r="K2413" s="57"/>
      <c r="L2413" s="57"/>
      <c r="M2413" s="57"/>
      <c r="N2413" s="57"/>
      <c r="O2413" s="57"/>
      <c r="P2413" s="57"/>
      <c r="Q2413" s="60"/>
    </row>
    <row r="2414" spans="1:31" ht="23.25" customHeight="1" x14ac:dyDescent="0.15">
      <c r="A2414" s="9" t="s">
        <v>2821</v>
      </c>
      <c r="B2414" s="9" t="s">
        <v>1369</v>
      </c>
      <c r="C2414" s="148" t="s">
        <v>2822</v>
      </c>
      <c r="D2414" s="56" t="s">
        <v>277</v>
      </c>
      <c r="E2414" s="62" t="s">
        <v>2547</v>
      </c>
      <c r="F2414" s="58" t="s">
        <v>181</v>
      </c>
      <c r="G2414" s="57">
        <v>1</v>
      </c>
      <c r="H2414" s="57">
        <v>47523</v>
      </c>
      <c r="I2414" s="57">
        <v>47523</v>
      </c>
      <c r="J2414" s="57">
        <v>1</v>
      </c>
      <c r="K2414" s="57">
        <v>0</v>
      </c>
      <c r="L2414" s="57" t="s">
        <v>2193</v>
      </c>
      <c r="M2414" s="57">
        <v>0</v>
      </c>
      <c r="N2414" s="57" t="s">
        <v>2193</v>
      </c>
      <c r="O2414" s="57">
        <v>47523</v>
      </c>
      <c r="P2414" s="57">
        <v>47523</v>
      </c>
      <c r="Q2414" s="60"/>
    </row>
    <row r="2415" spans="1:31" ht="23.25" customHeight="1" x14ac:dyDescent="0.15">
      <c r="A2415" s="9" t="s">
        <v>919</v>
      </c>
      <c r="B2415" s="9" t="s">
        <v>1369</v>
      </c>
      <c r="C2415" s="148" t="s">
        <v>676</v>
      </c>
      <c r="D2415" s="56" t="s">
        <v>70</v>
      </c>
      <c r="E2415" s="62" t="s">
        <v>677</v>
      </c>
      <c r="F2415" s="58" t="s">
        <v>678</v>
      </c>
      <c r="G2415" s="57">
        <v>0.95</v>
      </c>
      <c r="H2415" s="57">
        <v>0</v>
      </c>
      <c r="I2415" s="57" t="s">
        <v>2193</v>
      </c>
      <c r="J2415" s="57">
        <v>0.95</v>
      </c>
      <c r="K2415" s="57">
        <v>268915</v>
      </c>
      <c r="L2415" s="57">
        <v>255469.2</v>
      </c>
      <c r="M2415" s="57">
        <v>0</v>
      </c>
      <c r="N2415" s="57" t="s">
        <v>2193</v>
      </c>
      <c r="O2415" s="57">
        <v>268915</v>
      </c>
      <c r="P2415" s="57">
        <v>255469.2</v>
      </c>
      <c r="Q2415" s="60"/>
      <c r="AE2415" s="2">
        <v>255469.2</v>
      </c>
    </row>
    <row r="2416" spans="1:31" ht="23.25" customHeight="1" x14ac:dyDescent="0.15">
      <c r="A2416" s="9" t="s">
        <v>1649</v>
      </c>
      <c r="B2416" s="9" t="s">
        <v>1369</v>
      </c>
      <c r="C2416" s="148" t="s">
        <v>1650</v>
      </c>
      <c r="D2416" s="56" t="s">
        <v>1651</v>
      </c>
      <c r="E2416" s="62" t="s">
        <v>1652</v>
      </c>
      <c r="F2416" s="58" t="s">
        <v>616</v>
      </c>
      <c r="G2416" s="57">
        <v>1</v>
      </c>
      <c r="H2416" s="57">
        <v>7664</v>
      </c>
      <c r="I2416" s="57">
        <v>7664</v>
      </c>
      <c r="J2416" s="57">
        <v>1</v>
      </c>
      <c r="K2416" s="57"/>
      <c r="L2416" s="57" t="s">
        <v>2193</v>
      </c>
      <c r="M2416" s="57"/>
      <c r="N2416" s="57" t="s">
        <v>2193</v>
      </c>
      <c r="O2416" s="57">
        <v>7664</v>
      </c>
      <c r="P2416" s="57">
        <v>7664</v>
      </c>
      <c r="Q2416" s="60"/>
    </row>
    <row r="2417" spans="1:31" ht="23.25" customHeight="1" x14ac:dyDescent="0.15">
      <c r="B2417" s="9" t="s">
        <v>1646</v>
      </c>
      <c r="C2417" s="148"/>
      <c r="D2417" s="56" t="s">
        <v>1647</v>
      </c>
      <c r="E2417" s="62"/>
      <c r="F2417" s="58"/>
      <c r="G2417" s="57"/>
      <c r="H2417" s="57"/>
      <c r="I2417" s="57">
        <v>55187</v>
      </c>
      <c r="J2417" s="57"/>
      <c r="K2417" s="57"/>
      <c r="L2417" s="57">
        <v>255469</v>
      </c>
      <c r="M2417" s="57"/>
      <c r="N2417" s="57">
        <v>0</v>
      </c>
      <c r="O2417" s="57" t="s">
        <v>2193</v>
      </c>
      <c r="P2417" s="57">
        <v>310656</v>
      </c>
      <c r="Q2417" s="60"/>
      <c r="AC2417" s="2">
        <v>7664</v>
      </c>
      <c r="AD2417" s="2">
        <v>255469</v>
      </c>
      <c r="AE2417" s="2">
        <v>255469</v>
      </c>
    </row>
    <row r="2418" spans="1:31" ht="23.25" customHeight="1" x14ac:dyDescent="0.15">
      <c r="C2418" s="148"/>
      <c r="D2418" s="56"/>
      <c r="E2418" s="62"/>
      <c r="F2418" s="58"/>
      <c r="G2418" s="57"/>
      <c r="H2418" s="57"/>
      <c r="I2418" s="57"/>
      <c r="J2418" s="57"/>
      <c r="K2418" s="57"/>
      <c r="L2418" s="57"/>
      <c r="M2418" s="57"/>
      <c r="N2418" s="57"/>
      <c r="O2418" s="57"/>
      <c r="P2418" s="57"/>
      <c r="Q2418" s="60"/>
    </row>
    <row r="2419" spans="1:31" ht="23.25" customHeight="1" x14ac:dyDescent="0.15">
      <c r="A2419" s="9" t="s">
        <v>1364</v>
      </c>
      <c r="B2419" s="9" t="s">
        <v>2293</v>
      </c>
      <c r="C2419" s="148" t="s">
        <v>1365</v>
      </c>
      <c r="D2419" s="56" t="s">
        <v>2823</v>
      </c>
      <c r="E2419" s="62"/>
      <c r="F2419" s="58"/>
      <c r="G2419" s="57"/>
      <c r="H2419" s="57"/>
      <c r="I2419" s="57"/>
      <c r="J2419" s="57"/>
      <c r="K2419" s="57"/>
      <c r="L2419" s="57"/>
      <c r="M2419" s="57"/>
      <c r="N2419" s="57"/>
      <c r="O2419" s="57"/>
      <c r="P2419" s="57"/>
      <c r="Q2419" s="60"/>
    </row>
    <row r="2420" spans="1:31" ht="23.25" customHeight="1" x14ac:dyDescent="0.15">
      <c r="A2420" s="9" t="s">
        <v>763</v>
      </c>
      <c r="B2420" s="9" t="s">
        <v>1372</v>
      </c>
      <c r="C2420" s="148" t="s">
        <v>279</v>
      </c>
      <c r="D2420" s="56" t="s">
        <v>280</v>
      </c>
      <c r="E2420" s="62" t="s">
        <v>281</v>
      </c>
      <c r="F2420" s="58" t="s">
        <v>132</v>
      </c>
      <c r="G2420" s="57">
        <v>1.05</v>
      </c>
      <c r="H2420" s="57">
        <v>3200</v>
      </c>
      <c r="I2420" s="57">
        <v>3360</v>
      </c>
      <c r="J2420" s="57">
        <v>1</v>
      </c>
      <c r="K2420" s="57">
        <v>0</v>
      </c>
      <c r="L2420" s="57" t="s">
        <v>2193</v>
      </c>
      <c r="M2420" s="57">
        <v>0</v>
      </c>
      <c r="N2420" s="57" t="s">
        <v>2193</v>
      </c>
      <c r="O2420" s="57">
        <v>3200</v>
      </c>
      <c r="P2420" s="57">
        <v>3360</v>
      </c>
      <c r="Q2420" s="60"/>
    </row>
    <row r="2421" spans="1:31" ht="23.25" customHeight="1" x14ac:dyDescent="0.15">
      <c r="A2421" s="9" t="s">
        <v>919</v>
      </c>
      <c r="B2421" s="9" t="s">
        <v>1372</v>
      </c>
      <c r="C2421" s="148" t="s">
        <v>676</v>
      </c>
      <c r="D2421" s="56" t="s">
        <v>70</v>
      </c>
      <c r="E2421" s="62" t="s">
        <v>677</v>
      </c>
      <c r="F2421" s="58" t="s">
        <v>678</v>
      </c>
      <c r="G2421" s="57">
        <v>0.3</v>
      </c>
      <c r="H2421" s="57">
        <v>0</v>
      </c>
      <c r="I2421" s="57" t="s">
        <v>2193</v>
      </c>
      <c r="J2421" s="57">
        <v>0.3</v>
      </c>
      <c r="K2421" s="57">
        <v>268915</v>
      </c>
      <c r="L2421" s="57">
        <v>80674.5</v>
      </c>
      <c r="M2421" s="57">
        <v>0</v>
      </c>
      <c r="N2421" s="57" t="s">
        <v>2193</v>
      </c>
      <c r="O2421" s="57">
        <v>268915</v>
      </c>
      <c r="P2421" s="57">
        <v>80674.5</v>
      </c>
      <c r="Q2421" s="60"/>
      <c r="AE2421" s="2">
        <v>80674.5</v>
      </c>
    </row>
    <row r="2422" spans="1:31" ht="23.25" customHeight="1" x14ac:dyDescent="0.15">
      <c r="A2422" s="9" t="s">
        <v>1649</v>
      </c>
      <c r="B2422" s="9" t="s">
        <v>1372</v>
      </c>
      <c r="C2422" s="148" t="s">
        <v>1650</v>
      </c>
      <c r="D2422" s="56" t="s">
        <v>1651</v>
      </c>
      <c r="E2422" s="62" t="s">
        <v>1652</v>
      </c>
      <c r="F2422" s="58" t="s">
        <v>616</v>
      </c>
      <c r="G2422" s="57">
        <v>1</v>
      </c>
      <c r="H2422" s="57">
        <v>2420.1999999999971</v>
      </c>
      <c r="I2422" s="57">
        <v>2420.1999999999971</v>
      </c>
      <c r="J2422" s="57">
        <v>1</v>
      </c>
      <c r="K2422" s="57"/>
      <c r="L2422" s="57" t="s">
        <v>2193</v>
      </c>
      <c r="M2422" s="57"/>
      <c r="N2422" s="57" t="s">
        <v>2193</v>
      </c>
      <c r="O2422" s="57">
        <v>2420.1999999999971</v>
      </c>
      <c r="P2422" s="57">
        <v>2420.1999999999971</v>
      </c>
      <c r="Q2422" s="60"/>
    </row>
    <row r="2423" spans="1:31" ht="23.25" customHeight="1" x14ac:dyDescent="0.15">
      <c r="B2423" s="9" t="s">
        <v>1646</v>
      </c>
      <c r="C2423" s="148"/>
      <c r="D2423" s="56" t="s">
        <v>1647</v>
      </c>
      <c r="E2423" s="62"/>
      <c r="F2423" s="58"/>
      <c r="G2423" s="57"/>
      <c r="H2423" s="57"/>
      <c r="I2423" s="57">
        <v>5780</v>
      </c>
      <c r="J2423" s="57"/>
      <c r="K2423" s="57"/>
      <c r="L2423" s="57">
        <v>80674</v>
      </c>
      <c r="M2423" s="57"/>
      <c r="N2423" s="57">
        <v>0</v>
      </c>
      <c r="O2423" s="57" t="s">
        <v>2193</v>
      </c>
      <c r="P2423" s="57">
        <v>86454</v>
      </c>
      <c r="Q2423" s="60"/>
      <c r="AC2423" s="2">
        <v>2420.1999999999998</v>
      </c>
      <c r="AD2423" s="2">
        <v>80674</v>
      </c>
      <c r="AE2423" s="2">
        <v>80674</v>
      </c>
    </row>
    <row r="2424" spans="1:31" ht="23.25" customHeight="1" x14ac:dyDescent="0.15">
      <c r="C2424" s="148"/>
      <c r="D2424" s="56"/>
      <c r="E2424" s="62"/>
      <c r="F2424" s="58"/>
      <c r="G2424" s="57"/>
      <c r="H2424" s="57"/>
      <c r="I2424" s="57"/>
      <c r="J2424" s="57"/>
      <c r="K2424" s="57"/>
      <c r="L2424" s="57"/>
      <c r="M2424" s="57"/>
      <c r="N2424" s="57"/>
      <c r="O2424" s="57"/>
      <c r="P2424" s="57"/>
      <c r="Q2424" s="60"/>
    </row>
    <row r="2425" spans="1:31" ht="23.25" customHeight="1" x14ac:dyDescent="0.15">
      <c r="A2425" s="9" t="s">
        <v>1367</v>
      </c>
      <c r="B2425" s="9" t="s">
        <v>2293</v>
      </c>
      <c r="C2425" s="148" t="s">
        <v>1368</v>
      </c>
      <c r="D2425" s="56" t="s">
        <v>2824</v>
      </c>
      <c r="E2425" s="62"/>
      <c r="F2425" s="58"/>
      <c r="G2425" s="57"/>
      <c r="H2425" s="57"/>
      <c r="I2425" s="57"/>
      <c r="J2425" s="57"/>
      <c r="K2425" s="57"/>
      <c r="L2425" s="57"/>
      <c r="M2425" s="57"/>
      <c r="N2425" s="57"/>
      <c r="O2425" s="57"/>
      <c r="P2425" s="57"/>
      <c r="Q2425" s="60"/>
    </row>
    <row r="2426" spans="1:31" ht="23.25" customHeight="1" x14ac:dyDescent="0.15">
      <c r="A2426" s="9" t="s">
        <v>768</v>
      </c>
      <c r="B2426" s="9" t="s">
        <v>1375</v>
      </c>
      <c r="C2426" s="148" t="s">
        <v>293</v>
      </c>
      <c r="D2426" s="56" t="s">
        <v>280</v>
      </c>
      <c r="E2426" s="62" t="s">
        <v>294</v>
      </c>
      <c r="F2426" s="58" t="s">
        <v>181</v>
      </c>
      <c r="G2426" s="57">
        <v>1</v>
      </c>
      <c r="H2426" s="57">
        <v>1400</v>
      </c>
      <c r="I2426" s="57">
        <v>1400</v>
      </c>
      <c r="J2426" s="57">
        <v>1</v>
      </c>
      <c r="K2426" s="57">
        <v>0</v>
      </c>
      <c r="L2426" s="57" t="s">
        <v>2193</v>
      </c>
      <c r="M2426" s="57">
        <v>0</v>
      </c>
      <c r="N2426" s="57" t="s">
        <v>2193</v>
      </c>
      <c r="O2426" s="57">
        <v>1400</v>
      </c>
      <c r="P2426" s="57">
        <v>1400</v>
      </c>
      <c r="Q2426" s="60"/>
    </row>
    <row r="2427" spans="1:31" ht="23.25" customHeight="1" x14ac:dyDescent="0.15">
      <c r="A2427" s="9" t="s">
        <v>919</v>
      </c>
      <c r="B2427" s="9" t="s">
        <v>1375</v>
      </c>
      <c r="C2427" s="148" t="s">
        <v>676</v>
      </c>
      <c r="D2427" s="56" t="s">
        <v>70</v>
      </c>
      <c r="E2427" s="62" t="s">
        <v>677</v>
      </c>
      <c r="F2427" s="58" t="s">
        <v>678</v>
      </c>
      <c r="G2427" s="57">
        <v>0.04</v>
      </c>
      <c r="H2427" s="57">
        <v>0</v>
      </c>
      <c r="I2427" s="57" t="s">
        <v>2193</v>
      </c>
      <c r="J2427" s="57">
        <v>0.04</v>
      </c>
      <c r="K2427" s="57">
        <v>268915</v>
      </c>
      <c r="L2427" s="57">
        <v>10756.6</v>
      </c>
      <c r="M2427" s="57">
        <v>0</v>
      </c>
      <c r="N2427" s="57" t="s">
        <v>2193</v>
      </c>
      <c r="O2427" s="57">
        <v>268915</v>
      </c>
      <c r="P2427" s="57">
        <v>10756.6</v>
      </c>
      <c r="Q2427" s="60"/>
      <c r="AE2427" s="2">
        <v>10756.6</v>
      </c>
    </row>
    <row r="2428" spans="1:31" ht="23.25" customHeight="1" x14ac:dyDescent="0.15">
      <c r="A2428" s="9" t="s">
        <v>1649</v>
      </c>
      <c r="B2428" s="9" t="s">
        <v>1375</v>
      </c>
      <c r="C2428" s="148" t="s">
        <v>1650</v>
      </c>
      <c r="D2428" s="56" t="s">
        <v>1651</v>
      </c>
      <c r="E2428" s="62" t="s">
        <v>1652</v>
      </c>
      <c r="F2428" s="58" t="s">
        <v>616</v>
      </c>
      <c r="G2428" s="57">
        <v>1</v>
      </c>
      <c r="H2428" s="57">
        <v>322.60000000000036</v>
      </c>
      <c r="I2428" s="57">
        <v>322.60000000000036</v>
      </c>
      <c r="J2428" s="57">
        <v>1</v>
      </c>
      <c r="K2428" s="57"/>
      <c r="L2428" s="57" t="s">
        <v>2193</v>
      </c>
      <c r="M2428" s="57"/>
      <c r="N2428" s="57" t="s">
        <v>2193</v>
      </c>
      <c r="O2428" s="57">
        <v>322.60000000000036</v>
      </c>
      <c r="P2428" s="57">
        <v>322.60000000000036</v>
      </c>
      <c r="Q2428" s="60"/>
    </row>
    <row r="2429" spans="1:31" ht="23.25" customHeight="1" x14ac:dyDescent="0.15">
      <c r="B2429" s="9" t="s">
        <v>1646</v>
      </c>
      <c r="C2429" s="148"/>
      <c r="D2429" s="56" t="s">
        <v>1647</v>
      </c>
      <c r="E2429" s="62"/>
      <c r="F2429" s="58"/>
      <c r="G2429" s="57"/>
      <c r="H2429" s="57"/>
      <c r="I2429" s="57">
        <v>1722</v>
      </c>
      <c r="J2429" s="57"/>
      <c r="K2429" s="57"/>
      <c r="L2429" s="57">
        <v>10756</v>
      </c>
      <c r="M2429" s="57"/>
      <c r="N2429" s="57">
        <v>0</v>
      </c>
      <c r="O2429" s="57" t="s">
        <v>2193</v>
      </c>
      <c r="P2429" s="57">
        <v>12478</v>
      </c>
      <c r="Q2429" s="60"/>
      <c r="AC2429" s="2">
        <v>322.60000000000002</v>
      </c>
      <c r="AD2429" s="2">
        <v>10756</v>
      </c>
      <c r="AE2429" s="2">
        <v>10756</v>
      </c>
    </row>
    <row r="2430" spans="1:31" ht="23.25" customHeight="1" x14ac:dyDescent="0.15">
      <c r="C2430" s="148"/>
      <c r="D2430" s="56"/>
      <c r="E2430" s="62"/>
      <c r="F2430" s="58"/>
      <c r="G2430" s="57"/>
      <c r="H2430" s="57"/>
      <c r="I2430" s="57"/>
      <c r="J2430" s="57"/>
      <c r="K2430" s="57"/>
      <c r="L2430" s="57"/>
      <c r="M2430" s="57"/>
      <c r="N2430" s="57"/>
      <c r="O2430" s="57"/>
      <c r="P2430" s="57"/>
      <c r="Q2430" s="60"/>
    </row>
    <row r="2431" spans="1:31" ht="23.25" customHeight="1" x14ac:dyDescent="0.15">
      <c r="A2431" s="9" t="s">
        <v>1370</v>
      </c>
      <c r="B2431" s="9" t="s">
        <v>2293</v>
      </c>
      <c r="C2431" s="148" t="s">
        <v>1371</v>
      </c>
      <c r="D2431" s="56" t="s">
        <v>2825</v>
      </c>
      <c r="E2431" s="62"/>
      <c r="F2431" s="58"/>
      <c r="G2431" s="57"/>
      <c r="H2431" s="57"/>
      <c r="I2431" s="57"/>
      <c r="J2431" s="57"/>
      <c r="K2431" s="57"/>
      <c r="L2431" s="57"/>
      <c r="M2431" s="57"/>
      <c r="N2431" s="57"/>
      <c r="O2431" s="57"/>
      <c r="P2431" s="57"/>
      <c r="Q2431" s="60"/>
    </row>
    <row r="2432" spans="1:31" ht="23.25" customHeight="1" x14ac:dyDescent="0.15">
      <c r="A2432" s="9" t="s">
        <v>770</v>
      </c>
      <c r="B2432" s="9" t="s">
        <v>1378</v>
      </c>
      <c r="C2432" s="148" t="s">
        <v>297</v>
      </c>
      <c r="D2432" s="56" t="s">
        <v>280</v>
      </c>
      <c r="E2432" s="62" t="s">
        <v>298</v>
      </c>
      <c r="F2432" s="58" t="s">
        <v>181</v>
      </c>
      <c r="G2432" s="57">
        <v>1</v>
      </c>
      <c r="H2432" s="57">
        <v>3470</v>
      </c>
      <c r="I2432" s="57">
        <v>3470</v>
      </c>
      <c r="J2432" s="57">
        <v>1</v>
      </c>
      <c r="K2432" s="57">
        <v>0</v>
      </c>
      <c r="L2432" s="57" t="s">
        <v>2193</v>
      </c>
      <c r="M2432" s="57">
        <v>0</v>
      </c>
      <c r="N2432" s="57" t="s">
        <v>2193</v>
      </c>
      <c r="O2432" s="57">
        <v>3470</v>
      </c>
      <c r="P2432" s="57">
        <v>3470</v>
      </c>
      <c r="Q2432" s="60"/>
    </row>
    <row r="2433" spans="1:31" ht="23.25" customHeight="1" x14ac:dyDescent="0.15">
      <c r="A2433" s="9" t="s">
        <v>919</v>
      </c>
      <c r="B2433" s="9" t="s">
        <v>1378</v>
      </c>
      <c r="C2433" s="148" t="s">
        <v>676</v>
      </c>
      <c r="D2433" s="56" t="s">
        <v>70</v>
      </c>
      <c r="E2433" s="62" t="s">
        <v>677</v>
      </c>
      <c r="F2433" s="58" t="s">
        <v>678</v>
      </c>
      <c r="G2433" s="57">
        <v>0.04</v>
      </c>
      <c r="H2433" s="57">
        <v>0</v>
      </c>
      <c r="I2433" s="57" t="s">
        <v>2193</v>
      </c>
      <c r="J2433" s="57">
        <v>0.04</v>
      </c>
      <c r="K2433" s="57">
        <v>268915</v>
      </c>
      <c r="L2433" s="57">
        <v>10756.6</v>
      </c>
      <c r="M2433" s="57">
        <v>0</v>
      </c>
      <c r="N2433" s="57" t="s">
        <v>2193</v>
      </c>
      <c r="O2433" s="57">
        <v>268915</v>
      </c>
      <c r="P2433" s="57">
        <v>10756.6</v>
      </c>
      <c r="Q2433" s="60"/>
      <c r="AE2433" s="2">
        <v>10756.6</v>
      </c>
    </row>
    <row r="2434" spans="1:31" ht="23.25" customHeight="1" x14ac:dyDescent="0.15">
      <c r="A2434" s="9" t="s">
        <v>1649</v>
      </c>
      <c r="B2434" s="9" t="s">
        <v>1378</v>
      </c>
      <c r="C2434" s="148" t="s">
        <v>1650</v>
      </c>
      <c r="D2434" s="56" t="s">
        <v>1651</v>
      </c>
      <c r="E2434" s="62" t="s">
        <v>1652</v>
      </c>
      <c r="F2434" s="58" t="s">
        <v>616</v>
      </c>
      <c r="G2434" s="57">
        <v>1</v>
      </c>
      <c r="H2434" s="57">
        <v>322.60000000000036</v>
      </c>
      <c r="I2434" s="57">
        <v>322.60000000000036</v>
      </c>
      <c r="J2434" s="57">
        <v>1</v>
      </c>
      <c r="K2434" s="57"/>
      <c r="L2434" s="57" t="s">
        <v>2193</v>
      </c>
      <c r="M2434" s="57"/>
      <c r="N2434" s="57" t="s">
        <v>2193</v>
      </c>
      <c r="O2434" s="57">
        <v>322.60000000000036</v>
      </c>
      <c r="P2434" s="57">
        <v>322.60000000000036</v>
      </c>
      <c r="Q2434" s="60"/>
    </row>
    <row r="2435" spans="1:31" ht="23.25" customHeight="1" x14ac:dyDescent="0.15">
      <c r="B2435" s="9" t="s">
        <v>1646</v>
      </c>
      <c r="C2435" s="148"/>
      <c r="D2435" s="56" t="s">
        <v>1647</v>
      </c>
      <c r="E2435" s="62"/>
      <c r="F2435" s="58"/>
      <c r="G2435" s="57"/>
      <c r="H2435" s="57"/>
      <c r="I2435" s="57">
        <v>3792</v>
      </c>
      <c r="J2435" s="57"/>
      <c r="K2435" s="57"/>
      <c r="L2435" s="57">
        <v>10756</v>
      </c>
      <c r="M2435" s="57"/>
      <c r="N2435" s="57">
        <v>0</v>
      </c>
      <c r="O2435" s="57" t="s">
        <v>2193</v>
      </c>
      <c r="P2435" s="57">
        <v>14548</v>
      </c>
      <c r="Q2435" s="60"/>
      <c r="AC2435" s="2">
        <v>322.60000000000002</v>
      </c>
      <c r="AD2435" s="2">
        <v>10756</v>
      </c>
      <c r="AE2435" s="2">
        <v>10756</v>
      </c>
    </row>
    <row r="2436" spans="1:31" ht="23.25" customHeight="1" x14ac:dyDescent="0.15">
      <c r="C2436" s="148"/>
      <c r="D2436" s="56"/>
      <c r="E2436" s="62"/>
      <c r="F2436" s="58"/>
      <c r="G2436" s="57"/>
      <c r="H2436" s="57"/>
      <c r="I2436" s="57"/>
      <c r="J2436" s="57"/>
      <c r="K2436" s="57"/>
      <c r="L2436" s="57"/>
      <c r="M2436" s="57"/>
      <c r="N2436" s="57"/>
      <c r="O2436" s="57"/>
      <c r="P2436" s="57"/>
      <c r="Q2436" s="60"/>
    </row>
    <row r="2437" spans="1:31" ht="23.25" customHeight="1" x14ac:dyDescent="0.15">
      <c r="A2437" s="9" t="s">
        <v>1373</v>
      </c>
      <c r="B2437" s="9" t="s">
        <v>2293</v>
      </c>
      <c r="C2437" s="148" t="s">
        <v>1374</v>
      </c>
      <c r="D2437" s="56" t="s">
        <v>2826</v>
      </c>
      <c r="E2437" s="62"/>
      <c r="F2437" s="58"/>
      <c r="G2437" s="57"/>
      <c r="H2437" s="57"/>
      <c r="I2437" s="57"/>
      <c r="J2437" s="57"/>
      <c r="K2437" s="57"/>
      <c r="L2437" s="57"/>
      <c r="M2437" s="57"/>
      <c r="N2437" s="57"/>
      <c r="O2437" s="57"/>
      <c r="P2437" s="57"/>
      <c r="Q2437" s="60"/>
    </row>
    <row r="2438" spans="1:31" ht="23.25" customHeight="1" x14ac:dyDescent="0.15">
      <c r="A2438" s="9" t="s">
        <v>2827</v>
      </c>
      <c r="B2438" s="9" t="s">
        <v>1381</v>
      </c>
      <c r="C2438" s="148" t="s">
        <v>2828</v>
      </c>
      <c r="D2438" s="56" t="s">
        <v>280</v>
      </c>
      <c r="E2438" s="62" t="s">
        <v>2628</v>
      </c>
      <c r="F2438" s="58" t="s">
        <v>181</v>
      </c>
      <c r="G2438" s="57">
        <v>1</v>
      </c>
      <c r="H2438" s="57">
        <v>3913</v>
      </c>
      <c r="I2438" s="57">
        <v>3913</v>
      </c>
      <c r="J2438" s="57">
        <v>1</v>
      </c>
      <c r="K2438" s="57">
        <v>0</v>
      </c>
      <c r="L2438" s="57" t="s">
        <v>2193</v>
      </c>
      <c r="M2438" s="57">
        <v>0</v>
      </c>
      <c r="N2438" s="57" t="s">
        <v>2193</v>
      </c>
      <c r="O2438" s="57">
        <v>3913</v>
      </c>
      <c r="P2438" s="57">
        <v>3913</v>
      </c>
      <c r="Q2438" s="60"/>
    </row>
    <row r="2439" spans="1:31" ht="23.25" customHeight="1" x14ac:dyDescent="0.15">
      <c r="A2439" s="9" t="s">
        <v>919</v>
      </c>
      <c r="B2439" s="9" t="s">
        <v>1381</v>
      </c>
      <c r="C2439" s="148" t="s">
        <v>676</v>
      </c>
      <c r="D2439" s="56" t="s">
        <v>70</v>
      </c>
      <c r="E2439" s="62" t="s">
        <v>677</v>
      </c>
      <c r="F2439" s="58" t="s">
        <v>678</v>
      </c>
      <c r="G2439" s="57">
        <v>0.04</v>
      </c>
      <c r="H2439" s="57">
        <v>0</v>
      </c>
      <c r="I2439" s="57" t="s">
        <v>2193</v>
      </c>
      <c r="J2439" s="57">
        <v>0.04</v>
      </c>
      <c r="K2439" s="57">
        <v>268915</v>
      </c>
      <c r="L2439" s="57">
        <v>10756.6</v>
      </c>
      <c r="M2439" s="57">
        <v>0</v>
      </c>
      <c r="N2439" s="57" t="s">
        <v>2193</v>
      </c>
      <c r="O2439" s="57">
        <v>268915</v>
      </c>
      <c r="P2439" s="57">
        <v>10756.6</v>
      </c>
      <c r="Q2439" s="60"/>
      <c r="AE2439" s="2">
        <v>10756.6</v>
      </c>
    </row>
    <row r="2440" spans="1:31" ht="23.25" customHeight="1" x14ac:dyDescent="0.15">
      <c r="A2440" s="9" t="s">
        <v>1649</v>
      </c>
      <c r="B2440" s="9" t="s">
        <v>1381</v>
      </c>
      <c r="C2440" s="148" t="s">
        <v>1650</v>
      </c>
      <c r="D2440" s="56" t="s">
        <v>1651</v>
      </c>
      <c r="E2440" s="62" t="s">
        <v>1652</v>
      </c>
      <c r="F2440" s="58" t="s">
        <v>616</v>
      </c>
      <c r="G2440" s="57">
        <v>1</v>
      </c>
      <c r="H2440" s="57">
        <v>322.60000000000036</v>
      </c>
      <c r="I2440" s="57">
        <v>322.60000000000036</v>
      </c>
      <c r="J2440" s="57">
        <v>1</v>
      </c>
      <c r="K2440" s="57"/>
      <c r="L2440" s="57" t="s">
        <v>2193</v>
      </c>
      <c r="M2440" s="57"/>
      <c r="N2440" s="57" t="s">
        <v>2193</v>
      </c>
      <c r="O2440" s="57">
        <v>322.60000000000036</v>
      </c>
      <c r="P2440" s="57">
        <v>322.60000000000036</v>
      </c>
      <c r="Q2440" s="60"/>
    </row>
    <row r="2441" spans="1:31" ht="23.25" customHeight="1" x14ac:dyDescent="0.15">
      <c r="B2441" s="9" t="s">
        <v>1646</v>
      </c>
      <c r="C2441" s="148"/>
      <c r="D2441" s="56" t="s">
        <v>1647</v>
      </c>
      <c r="E2441" s="62"/>
      <c r="F2441" s="58"/>
      <c r="G2441" s="57"/>
      <c r="H2441" s="57"/>
      <c r="I2441" s="57">
        <v>4235</v>
      </c>
      <c r="J2441" s="57"/>
      <c r="K2441" s="57"/>
      <c r="L2441" s="57">
        <v>10756</v>
      </c>
      <c r="M2441" s="57"/>
      <c r="N2441" s="57">
        <v>0</v>
      </c>
      <c r="O2441" s="57" t="s">
        <v>2193</v>
      </c>
      <c r="P2441" s="57">
        <v>14991</v>
      </c>
      <c r="Q2441" s="60"/>
      <c r="AC2441" s="2">
        <v>322.60000000000002</v>
      </c>
      <c r="AD2441" s="2">
        <v>10756</v>
      </c>
      <c r="AE2441" s="2">
        <v>10756</v>
      </c>
    </row>
    <row r="2442" spans="1:31" ht="23.25" customHeight="1" x14ac:dyDescent="0.15">
      <c r="C2442" s="148"/>
      <c r="D2442" s="56"/>
      <c r="E2442" s="62"/>
      <c r="F2442" s="58"/>
      <c r="G2442" s="57"/>
      <c r="H2442" s="57"/>
      <c r="I2442" s="57"/>
      <c r="J2442" s="57"/>
      <c r="K2442" s="57"/>
      <c r="L2442" s="57"/>
      <c r="M2442" s="57"/>
      <c r="N2442" s="57"/>
      <c r="O2442" s="57"/>
      <c r="P2442" s="57"/>
      <c r="Q2442" s="60"/>
    </row>
    <row r="2443" spans="1:31" ht="23.25" customHeight="1" x14ac:dyDescent="0.15">
      <c r="A2443" s="9" t="s">
        <v>1376</v>
      </c>
      <c r="B2443" s="9" t="s">
        <v>2293</v>
      </c>
      <c r="C2443" s="148" t="s">
        <v>1377</v>
      </c>
      <c r="D2443" s="56" t="s">
        <v>2829</v>
      </c>
      <c r="E2443" s="62"/>
      <c r="F2443" s="58"/>
      <c r="G2443" s="57"/>
      <c r="H2443" s="57"/>
      <c r="I2443" s="57"/>
      <c r="J2443" s="57"/>
      <c r="K2443" s="57"/>
      <c r="L2443" s="57"/>
      <c r="M2443" s="57"/>
      <c r="N2443" s="57"/>
      <c r="O2443" s="57"/>
      <c r="P2443" s="57"/>
      <c r="Q2443" s="60"/>
    </row>
    <row r="2444" spans="1:31" ht="23.25" customHeight="1" x14ac:dyDescent="0.15">
      <c r="A2444" s="9" t="s">
        <v>771</v>
      </c>
      <c r="B2444" s="9" t="s">
        <v>1384</v>
      </c>
      <c r="C2444" s="148" t="s">
        <v>299</v>
      </c>
      <c r="D2444" s="56" t="s">
        <v>300</v>
      </c>
      <c r="E2444" s="62" t="s">
        <v>301</v>
      </c>
      <c r="F2444" s="58" t="s">
        <v>132</v>
      </c>
      <c r="G2444" s="57">
        <v>1.05</v>
      </c>
      <c r="H2444" s="57">
        <v>12968</v>
      </c>
      <c r="I2444" s="57">
        <v>13616.4</v>
      </c>
      <c r="J2444" s="57">
        <v>1</v>
      </c>
      <c r="K2444" s="57">
        <v>0</v>
      </c>
      <c r="L2444" s="57" t="s">
        <v>2193</v>
      </c>
      <c r="M2444" s="57">
        <v>0</v>
      </c>
      <c r="N2444" s="57" t="s">
        <v>2193</v>
      </c>
      <c r="O2444" s="57">
        <v>12968</v>
      </c>
      <c r="P2444" s="57">
        <v>13616.4</v>
      </c>
      <c r="Q2444" s="60"/>
      <c r="R2444" s="2" t="s">
        <v>1669</v>
      </c>
    </row>
    <row r="2445" spans="1:31" ht="23.25" customHeight="1" x14ac:dyDescent="0.15">
      <c r="A2445" s="9" t="s">
        <v>919</v>
      </c>
      <c r="B2445" s="9" t="s">
        <v>1384</v>
      </c>
      <c r="C2445" s="148" t="s">
        <v>676</v>
      </c>
      <c r="D2445" s="56" t="s">
        <v>70</v>
      </c>
      <c r="E2445" s="62" t="s">
        <v>677</v>
      </c>
      <c r="F2445" s="58" t="s">
        <v>678</v>
      </c>
      <c r="G2445" s="57">
        <v>0.23</v>
      </c>
      <c r="H2445" s="57">
        <v>0</v>
      </c>
      <c r="I2445" s="57" t="s">
        <v>2193</v>
      </c>
      <c r="J2445" s="57">
        <v>0.23</v>
      </c>
      <c r="K2445" s="57">
        <v>268915</v>
      </c>
      <c r="L2445" s="57">
        <v>61850.400000000001</v>
      </c>
      <c r="M2445" s="57">
        <v>0</v>
      </c>
      <c r="N2445" s="57" t="s">
        <v>2193</v>
      </c>
      <c r="O2445" s="57">
        <v>268915</v>
      </c>
      <c r="P2445" s="57">
        <v>61850.400000000001</v>
      </c>
      <c r="Q2445" s="60"/>
      <c r="AE2445" s="2">
        <v>61850.400000000001</v>
      </c>
    </row>
    <row r="2446" spans="1:31" ht="23.25" customHeight="1" x14ac:dyDescent="0.15">
      <c r="A2446" s="9" t="s">
        <v>1649</v>
      </c>
      <c r="B2446" s="9" t="s">
        <v>1384</v>
      </c>
      <c r="C2446" s="148" t="s">
        <v>1650</v>
      </c>
      <c r="D2446" s="56" t="s">
        <v>1651</v>
      </c>
      <c r="E2446" s="62" t="s">
        <v>1652</v>
      </c>
      <c r="F2446" s="58" t="s">
        <v>616</v>
      </c>
      <c r="G2446" s="57">
        <v>1</v>
      </c>
      <c r="H2446" s="57">
        <v>1855.5</v>
      </c>
      <c r="I2446" s="57">
        <v>1855.5</v>
      </c>
      <c r="J2446" s="57">
        <v>1</v>
      </c>
      <c r="K2446" s="57"/>
      <c r="L2446" s="57" t="s">
        <v>2193</v>
      </c>
      <c r="M2446" s="57"/>
      <c r="N2446" s="57" t="s">
        <v>2193</v>
      </c>
      <c r="O2446" s="57">
        <v>1855.5</v>
      </c>
      <c r="P2446" s="57">
        <v>1855.5</v>
      </c>
      <c r="Q2446" s="60"/>
    </row>
    <row r="2447" spans="1:31" ht="23.25" customHeight="1" x14ac:dyDescent="0.15">
      <c r="B2447" s="9" t="s">
        <v>1646</v>
      </c>
      <c r="C2447" s="148"/>
      <c r="D2447" s="56" t="s">
        <v>1647</v>
      </c>
      <c r="E2447" s="62"/>
      <c r="F2447" s="58"/>
      <c r="G2447" s="57"/>
      <c r="H2447" s="57"/>
      <c r="I2447" s="57">
        <v>15471</v>
      </c>
      <c r="J2447" s="57"/>
      <c r="K2447" s="57"/>
      <c r="L2447" s="57">
        <v>61850</v>
      </c>
      <c r="M2447" s="57"/>
      <c r="N2447" s="57">
        <v>0</v>
      </c>
      <c r="O2447" s="57" t="s">
        <v>2193</v>
      </c>
      <c r="P2447" s="57">
        <v>77321</v>
      </c>
      <c r="Q2447" s="60"/>
      <c r="AC2447" s="2">
        <v>1855.5</v>
      </c>
      <c r="AD2447" s="2">
        <v>61850</v>
      </c>
      <c r="AE2447" s="2">
        <v>61850</v>
      </c>
    </row>
    <row r="2448" spans="1:31" ht="23.25" customHeight="1" x14ac:dyDescent="0.15">
      <c r="C2448" s="148"/>
      <c r="D2448" s="56"/>
      <c r="E2448" s="62"/>
      <c r="F2448" s="58"/>
      <c r="G2448" s="57"/>
      <c r="H2448" s="57"/>
      <c r="I2448" s="57"/>
      <c r="J2448" s="57"/>
      <c r="K2448" s="57"/>
      <c r="L2448" s="57"/>
      <c r="M2448" s="57"/>
      <c r="N2448" s="57"/>
      <c r="O2448" s="57"/>
      <c r="P2448" s="57"/>
      <c r="Q2448" s="60"/>
    </row>
    <row r="2449" spans="1:31" ht="23.25" customHeight="1" x14ac:dyDescent="0.15">
      <c r="A2449" s="9" t="s">
        <v>1379</v>
      </c>
      <c r="B2449" s="9" t="s">
        <v>2293</v>
      </c>
      <c r="C2449" s="148" t="s">
        <v>1380</v>
      </c>
      <c r="D2449" s="56" t="s">
        <v>2830</v>
      </c>
      <c r="E2449" s="62"/>
      <c r="F2449" s="58"/>
      <c r="G2449" s="57"/>
      <c r="H2449" s="57"/>
      <c r="I2449" s="57"/>
      <c r="J2449" s="57"/>
      <c r="K2449" s="57"/>
      <c r="L2449" s="57"/>
      <c r="M2449" s="57"/>
      <c r="N2449" s="57"/>
      <c r="O2449" s="57"/>
      <c r="P2449" s="57"/>
      <c r="Q2449" s="60"/>
    </row>
    <row r="2450" spans="1:31" ht="23.25" customHeight="1" x14ac:dyDescent="0.15">
      <c r="A2450" s="9" t="s">
        <v>772</v>
      </c>
      <c r="B2450" s="9" t="s">
        <v>1387</v>
      </c>
      <c r="C2450" s="148" t="s">
        <v>305</v>
      </c>
      <c r="D2450" s="56" t="s">
        <v>300</v>
      </c>
      <c r="E2450" s="62" t="s">
        <v>306</v>
      </c>
      <c r="F2450" s="58" t="s">
        <v>132</v>
      </c>
      <c r="G2450" s="57">
        <v>1.05</v>
      </c>
      <c r="H2450" s="57">
        <v>12934</v>
      </c>
      <c r="I2450" s="57">
        <v>13580.7</v>
      </c>
      <c r="J2450" s="57">
        <v>1</v>
      </c>
      <c r="K2450" s="57">
        <v>0</v>
      </c>
      <c r="L2450" s="57" t="s">
        <v>2193</v>
      </c>
      <c r="M2450" s="57">
        <v>0</v>
      </c>
      <c r="N2450" s="57" t="s">
        <v>2193</v>
      </c>
      <c r="O2450" s="57">
        <v>12934</v>
      </c>
      <c r="P2450" s="57">
        <v>13580.7</v>
      </c>
      <c r="Q2450" s="60"/>
      <c r="R2450" s="2" t="s">
        <v>1669</v>
      </c>
    </row>
    <row r="2451" spans="1:31" ht="23.25" customHeight="1" x14ac:dyDescent="0.15">
      <c r="A2451" s="9" t="s">
        <v>919</v>
      </c>
      <c r="B2451" s="9" t="s">
        <v>1387</v>
      </c>
      <c r="C2451" s="148" t="s">
        <v>676</v>
      </c>
      <c r="D2451" s="56" t="s">
        <v>70</v>
      </c>
      <c r="E2451" s="62" t="s">
        <v>677</v>
      </c>
      <c r="F2451" s="58" t="s">
        <v>678</v>
      </c>
      <c r="G2451" s="57">
        <v>0.3</v>
      </c>
      <c r="H2451" s="57">
        <v>0</v>
      </c>
      <c r="I2451" s="57" t="s">
        <v>2193</v>
      </c>
      <c r="J2451" s="57">
        <v>0.3</v>
      </c>
      <c r="K2451" s="57">
        <v>268915</v>
      </c>
      <c r="L2451" s="57">
        <v>80674.5</v>
      </c>
      <c r="M2451" s="57">
        <v>0</v>
      </c>
      <c r="N2451" s="57" t="s">
        <v>2193</v>
      </c>
      <c r="O2451" s="57">
        <v>268915</v>
      </c>
      <c r="P2451" s="57">
        <v>80674.5</v>
      </c>
      <c r="Q2451" s="60"/>
      <c r="AE2451" s="2">
        <v>80674.5</v>
      </c>
    </row>
    <row r="2452" spans="1:31" ht="23.25" customHeight="1" x14ac:dyDescent="0.15">
      <c r="A2452" s="9" t="s">
        <v>1649</v>
      </c>
      <c r="B2452" s="9" t="s">
        <v>1387</v>
      </c>
      <c r="C2452" s="148" t="s">
        <v>1650</v>
      </c>
      <c r="D2452" s="56" t="s">
        <v>1651</v>
      </c>
      <c r="E2452" s="62" t="s">
        <v>1652</v>
      </c>
      <c r="F2452" s="58" t="s">
        <v>616</v>
      </c>
      <c r="G2452" s="57">
        <v>1</v>
      </c>
      <c r="H2452" s="57">
        <v>2420.1999999999971</v>
      </c>
      <c r="I2452" s="57">
        <v>2420.1999999999971</v>
      </c>
      <c r="J2452" s="57">
        <v>1</v>
      </c>
      <c r="K2452" s="57"/>
      <c r="L2452" s="57" t="s">
        <v>2193</v>
      </c>
      <c r="M2452" s="57"/>
      <c r="N2452" s="57" t="s">
        <v>2193</v>
      </c>
      <c r="O2452" s="57">
        <v>2420.1999999999971</v>
      </c>
      <c r="P2452" s="57">
        <v>2420.1999999999971</v>
      </c>
      <c r="Q2452" s="60"/>
    </row>
    <row r="2453" spans="1:31" ht="23.25" customHeight="1" x14ac:dyDescent="0.15">
      <c r="B2453" s="9" t="s">
        <v>1646</v>
      </c>
      <c r="C2453" s="148"/>
      <c r="D2453" s="56" t="s">
        <v>1647</v>
      </c>
      <c r="E2453" s="62"/>
      <c r="F2453" s="58"/>
      <c r="G2453" s="57"/>
      <c r="H2453" s="57"/>
      <c r="I2453" s="57">
        <v>16000</v>
      </c>
      <c r="J2453" s="57"/>
      <c r="K2453" s="57"/>
      <c r="L2453" s="57">
        <v>80674</v>
      </c>
      <c r="M2453" s="57"/>
      <c r="N2453" s="57">
        <v>0</v>
      </c>
      <c r="O2453" s="57" t="s">
        <v>2193</v>
      </c>
      <c r="P2453" s="57">
        <v>96674</v>
      </c>
      <c r="Q2453" s="60"/>
      <c r="AC2453" s="2">
        <v>2420.1999999999998</v>
      </c>
      <c r="AD2453" s="2">
        <v>80674</v>
      </c>
      <c r="AE2453" s="2">
        <v>80674</v>
      </c>
    </row>
    <row r="2454" spans="1:31" ht="23.25" customHeight="1" x14ac:dyDescent="0.15">
      <c r="C2454" s="148"/>
      <c r="D2454" s="56"/>
      <c r="E2454" s="62"/>
      <c r="F2454" s="58"/>
      <c r="G2454" s="57"/>
      <c r="H2454" s="57"/>
      <c r="I2454" s="57"/>
      <c r="J2454" s="57"/>
      <c r="K2454" s="57"/>
      <c r="L2454" s="57"/>
      <c r="M2454" s="57"/>
      <c r="N2454" s="57"/>
      <c r="O2454" s="57"/>
      <c r="P2454" s="57"/>
      <c r="Q2454" s="60"/>
    </row>
    <row r="2455" spans="1:31" ht="23.25" customHeight="1" x14ac:dyDescent="0.15">
      <c r="A2455" s="9" t="s">
        <v>1382</v>
      </c>
      <c r="B2455" s="9" t="s">
        <v>2293</v>
      </c>
      <c r="C2455" s="148" t="s">
        <v>1383</v>
      </c>
      <c r="D2455" s="56" t="s">
        <v>2831</v>
      </c>
      <c r="E2455" s="62"/>
      <c r="F2455" s="58"/>
      <c r="G2455" s="57"/>
      <c r="H2455" s="57"/>
      <c r="I2455" s="57"/>
      <c r="J2455" s="57"/>
      <c r="K2455" s="57"/>
      <c r="L2455" s="57"/>
      <c r="M2455" s="57"/>
      <c r="N2455" s="57"/>
      <c r="O2455" s="57"/>
      <c r="P2455" s="57"/>
      <c r="Q2455" s="60"/>
    </row>
    <row r="2456" spans="1:31" ht="23.25" customHeight="1" x14ac:dyDescent="0.15">
      <c r="A2456" s="9" t="s">
        <v>773</v>
      </c>
      <c r="B2456" s="9" t="s">
        <v>1390</v>
      </c>
      <c r="C2456" s="148" t="s">
        <v>307</v>
      </c>
      <c r="D2456" s="56" t="s">
        <v>300</v>
      </c>
      <c r="E2456" s="62" t="s">
        <v>308</v>
      </c>
      <c r="F2456" s="58" t="s">
        <v>132</v>
      </c>
      <c r="G2456" s="57">
        <v>1.05</v>
      </c>
      <c r="H2456" s="57">
        <v>25940</v>
      </c>
      <c r="I2456" s="57">
        <v>27237</v>
      </c>
      <c r="J2456" s="57">
        <v>1</v>
      </c>
      <c r="K2456" s="57">
        <v>0</v>
      </c>
      <c r="L2456" s="57" t="s">
        <v>2193</v>
      </c>
      <c r="M2456" s="57">
        <v>0</v>
      </c>
      <c r="N2456" s="57" t="s">
        <v>2193</v>
      </c>
      <c r="O2456" s="57">
        <v>25940</v>
      </c>
      <c r="P2456" s="57">
        <v>27237</v>
      </c>
      <c r="Q2456" s="60"/>
    </row>
    <row r="2457" spans="1:31" ht="23.25" customHeight="1" x14ac:dyDescent="0.15">
      <c r="A2457" s="9" t="s">
        <v>919</v>
      </c>
      <c r="B2457" s="9" t="s">
        <v>1390</v>
      </c>
      <c r="C2457" s="148" t="s">
        <v>676</v>
      </c>
      <c r="D2457" s="56" t="s">
        <v>70</v>
      </c>
      <c r="E2457" s="62" t="s">
        <v>677</v>
      </c>
      <c r="F2457" s="58" t="s">
        <v>678</v>
      </c>
      <c r="G2457" s="57">
        <v>4.5999999999999999E-2</v>
      </c>
      <c r="H2457" s="57">
        <v>0</v>
      </c>
      <c r="I2457" s="57" t="s">
        <v>2193</v>
      </c>
      <c r="J2457" s="57">
        <v>4.5999999999999999E-2</v>
      </c>
      <c r="K2457" s="57">
        <v>268915</v>
      </c>
      <c r="L2457" s="57">
        <v>12370</v>
      </c>
      <c r="M2457" s="57">
        <v>0</v>
      </c>
      <c r="N2457" s="57" t="s">
        <v>2193</v>
      </c>
      <c r="O2457" s="57">
        <v>268915</v>
      </c>
      <c r="P2457" s="57">
        <v>12370</v>
      </c>
      <c r="Q2457" s="60"/>
      <c r="AE2457" s="2">
        <v>12370</v>
      </c>
    </row>
    <row r="2458" spans="1:31" ht="23.25" customHeight="1" x14ac:dyDescent="0.15">
      <c r="A2458" s="9" t="s">
        <v>1649</v>
      </c>
      <c r="B2458" s="9" t="s">
        <v>1390</v>
      </c>
      <c r="C2458" s="148" t="s">
        <v>1650</v>
      </c>
      <c r="D2458" s="56" t="s">
        <v>1651</v>
      </c>
      <c r="E2458" s="62" t="s">
        <v>1652</v>
      </c>
      <c r="F2458" s="58" t="s">
        <v>616</v>
      </c>
      <c r="G2458" s="57">
        <v>1</v>
      </c>
      <c r="H2458" s="57">
        <v>371.10000000000036</v>
      </c>
      <c r="I2458" s="57">
        <v>371.10000000000036</v>
      </c>
      <c r="J2458" s="57">
        <v>1</v>
      </c>
      <c r="K2458" s="57"/>
      <c r="L2458" s="57" t="s">
        <v>2193</v>
      </c>
      <c r="M2458" s="57"/>
      <c r="N2458" s="57" t="s">
        <v>2193</v>
      </c>
      <c r="O2458" s="57">
        <v>371.10000000000036</v>
      </c>
      <c r="P2458" s="57">
        <v>371.10000000000036</v>
      </c>
      <c r="Q2458" s="60"/>
    </row>
    <row r="2459" spans="1:31" ht="23.25" customHeight="1" x14ac:dyDescent="0.15">
      <c r="B2459" s="9" t="s">
        <v>1646</v>
      </c>
      <c r="C2459" s="148"/>
      <c r="D2459" s="56" t="s">
        <v>1647</v>
      </c>
      <c r="E2459" s="62"/>
      <c r="F2459" s="58"/>
      <c r="G2459" s="57"/>
      <c r="H2459" s="57"/>
      <c r="I2459" s="57">
        <v>27608</v>
      </c>
      <c r="J2459" s="57"/>
      <c r="K2459" s="57"/>
      <c r="L2459" s="57">
        <v>12370</v>
      </c>
      <c r="M2459" s="57"/>
      <c r="N2459" s="57">
        <v>0</v>
      </c>
      <c r="O2459" s="57" t="s">
        <v>2193</v>
      </c>
      <c r="P2459" s="57">
        <v>39978</v>
      </c>
      <c r="Q2459" s="60"/>
      <c r="AC2459" s="2">
        <v>371.1</v>
      </c>
      <c r="AD2459" s="2">
        <v>12370</v>
      </c>
      <c r="AE2459" s="2">
        <v>12370</v>
      </c>
    </row>
    <row r="2460" spans="1:31" ht="23.25" customHeight="1" x14ac:dyDescent="0.15">
      <c r="C2460" s="148"/>
      <c r="D2460" s="56"/>
      <c r="E2460" s="62"/>
      <c r="F2460" s="58"/>
      <c r="G2460" s="57"/>
      <c r="H2460" s="57"/>
      <c r="I2460" s="57"/>
      <c r="J2460" s="57"/>
      <c r="K2460" s="57"/>
      <c r="L2460" s="57"/>
      <c r="M2460" s="57"/>
      <c r="N2460" s="57"/>
      <c r="O2460" s="57"/>
      <c r="P2460" s="57"/>
      <c r="Q2460" s="60"/>
    </row>
    <row r="2461" spans="1:31" ht="23.25" customHeight="1" x14ac:dyDescent="0.15">
      <c r="A2461" s="9" t="s">
        <v>1385</v>
      </c>
      <c r="B2461" s="9" t="s">
        <v>2293</v>
      </c>
      <c r="C2461" s="148" t="s">
        <v>1386</v>
      </c>
      <c r="D2461" s="56" t="s">
        <v>2832</v>
      </c>
      <c r="E2461" s="62"/>
      <c r="F2461" s="58"/>
      <c r="G2461" s="57"/>
      <c r="H2461" s="57"/>
      <c r="I2461" s="57"/>
      <c r="J2461" s="57"/>
      <c r="K2461" s="57"/>
      <c r="L2461" s="57"/>
      <c r="M2461" s="57"/>
      <c r="N2461" s="57"/>
      <c r="O2461" s="57"/>
      <c r="P2461" s="57"/>
      <c r="Q2461" s="60"/>
    </row>
    <row r="2462" spans="1:31" ht="23.25" customHeight="1" x14ac:dyDescent="0.15">
      <c r="A2462" s="9" t="s">
        <v>774</v>
      </c>
      <c r="B2462" s="9" t="s">
        <v>1393</v>
      </c>
      <c r="C2462" s="148" t="s">
        <v>309</v>
      </c>
      <c r="D2462" s="56" t="s">
        <v>300</v>
      </c>
      <c r="E2462" s="62" t="s">
        <v>310</v>
      </c>
      <c r="F2462" s="58" t="s">
        <v>132</v>
      </c>
      <c r="G2462" s="57">
        <v>1.05</v>
      </c>
      <c r="H2462" s="57">
        <v>41090</v>
      </c>
      <c r="I2462" s="57">
        <v>43144.5</v>
      </c>
      <c r="J2462" s="57">
        <v>1</v>
      </c>
      <c r="K2462" s="57">
        <v>0</v>
      </c>
      <c r="L2462" s="57" t="s">
        <v>2193</v>
      </c>
      <c r="M2462" s="57">
        <v>0</v>
      </c>
      <c r="N2462" s="57" t="s">
        <v>2193</v>
      </c>
      <c r="O2462" s="57">
        <v>41090</v>
      </c>
      <c r="P2462" s="57">
        <v>43144.5</v>
      </c>
      <c r="Q2462" s="60"/>
    </row>
    <row r="2463" spans="1:31" ht="23.25" customHeight="1" x14ac:dyDescent="0.15">
      <c r="A2463" s="9" t="s">
        <v>919</v>
      </c>
      <c r="B2463" s="9" t="s">
        <v>1393</v>
      </c>
      <c r="C2463" s="148" t="s">
        <v>676</v>
      </c>
      <c r="D2463" s="56" t="s">
        <v>70</v>
      </c>
      <c r="E2463" s="62" t="s">
        <v>677</v>
      </c>
      <c r="F2463" s="58" t="s">
        <v>678</v>
      </c>
      <c r="G2463" s="57">
        <v>0.06</v>
      </c>
      <c r="H2463" s="57">
        <v>0</v>
      </c>
      <c r="I2463" s="57" t="s">
        <v>2193</v>
      </c>
      <c r="J2463" s="57">
        <v>0.06</v>
      </c>
      <c r="K2463" s="57">
        <v>268915</v>
      </c>
      <c r="L2463" s="57">
        <v>16134.9</v>
      </c>
      <c r="M2463" s="57">
        <v>0</v>
      </c>
      <c r="N2463" s="57" t="s">
        <v>2193</v>
      </c>
      <c r="O2463" s="57">
        <v>268915</v>
      </c>
      <c r="P2463" s="57">
        <v>16134.9</v>
      </c>
      <c r="Q2463" s="60"/>
      <c r="AE2463" s="2">
        <v>16134.9</v>
      </c>
    </row>
    <row r="2464" spans="1:31" ht="23.25" customHeight="1" x14ac:dyDescent="0.15">
      <c r="A2464" s="9" t="s">
        <v>1649</v>
      </c>
      <c r="B2464" s="9" t="s">
        <v>1393</v>
      </c>
      <c r="C2464" s="148" t="s">
        <v>1650</v>
      </c>
      <c r="D2464" s="56" t="s">
        <v>1651</v>
      </c>
      <c r="E2464" s="62" t="s">
        <v>1652</v>
      </c>
      <c r="F2464" s="58" t="s">
        <v>616</v>
      </c>
      <c r="G2464" s="57">
        <v>1</v>
      </c>
      <c r="H2464" s="57">
        <v>484</v>
      </c>
      <c r="I2464" s="57">
        <v>484</v>
      </c>
      <c r="J2464" s="57">
        <v>1</v>
      </c>
      <c r="K2464" s="57"/>
      <c r="L2464" s="57" t="s">
        <v>2193</v>
      </c>
      <c r="M2464" s="57"/>
      <c r="N2464" s="57" t="s">
        <v>2193</v>
      </c>
      <c r="O2464" s="57">
        <v>484</v>
      </c>
      <c r="P2464" s="57">
        <v>484</v>
      </c>
      <c r="Q2464" s="60"/>
    </row>
    <row r="2465" spans="1:31" ht="23.25" customHeight="1" x14ac:dyDescent="0.15">
      <c r="B2465" s="9" t="s">
        <v>1646</v>
      </c>
      <c r="C2465" s="148"/>
      <c r="D2465" s="56" t="s">
        <v>1647</v>
      </c>
      <c r="E2465" s="62"/>
      <c r="F2465" s="58"/>
      <c r="G2465" s="57"/>
      <c r="H2465" s="57"/>
      <c r="I2465" s="57">
        <v>43628</v>
      </c>
      <c r="J2465" s="57"/>
      <c r="K2465" s="57"/>
      <c r="L2465" s="57">
        <v>16134</v>
      </c>
      <c r="M2465" s="57"/>
      <c r="N2465" s="57">
        <v>0</v>
      </c>
      <c r="O2465" s="57" t="s">
        <v>2193</v>
      </c>
      <c r="P2465" s="57">
        <v>59762</v>
      </c>
      <c r="Q2465" s="60"/>
      <c r="AC2465" s="2">
        <v>484</v>
      </c>
      <c r="AD2465" s="2">
        <v>16134</v>
      </c>
      <c r="AE2465" s="2">
        <v>16134</v>
      </c>
    </row>
    <row r="2466" spans="1:31" ht="23.25" customHeight="1" x14ac:dyDescent="0.15">
      <c r="C2466" s="148"/>
      <c r="D2466" s="56"/>
      <c r="E2466" s="62"/>
      <c r="F2466" s="58"/>
      <c r="G2466" s="57"/>
      <c r="H2466" s="57"/>
      <c r="I2466" s="57"/>
      <c r="J2466" s="57"/>
      <c r="K2466" s="57"/>
      <c r="L2466" s="57"/>
      <c r="M2466" s="57"/>
      <c r="N2466" s="57"/>
      <c r="O2466" s="57"/>
      <c r="P2466" s="57"/>
      <c r="Q2466" s="60"/>
    </row>
    <row r="2467" spans="1:31" ht="23.25" customHeight="1" x14ac:dyDescent="0.15">
      <c r="A2467" s="9" t="s">
        <v>1388</v>
      </c>
      <c r="B2467" s="9" t="s">
        <v>2293</v>
      </c>
      <c r="C2467" s="148" t="s">
        <v>1389</v>
      </c>
      <c r="D2467" s="56" t="s">
        <v>2833</v>
      </c>
      <c r="E2467" s="62"/>
      <c r="F2467" s="58"/>
      <c r="G2467" s="57"/>
      <c r="H2467" s="57"/>
      <c r="I2467" s="57"/>
      <c r="J2467" s="57"/>
      <c r="K2467" s="57"/>
      <c r="L2467" s="57"/>
      <c r="M2467" s="57"/>
      <c r="N2467" s="57"/>
      <c r="O2467" s="57"/>
      <c r="P2467" s="57"/>
      <c r="Q2467" s="60"/>
    </row>
    <row r="2468" spans="1:31" ht="23.25" customHeight="1" x14ac:dyDescent="0.15">
      <c r="A2468" s="9" t="s">
        <v>776</v>
      </c>
      <c r="B2468" s="9" t="s">
        <v>1396</v>
      </c>
      <c r="C2468" s="148" t="s">
        <v>314</v>
      </c>
      <c r="D2468" s="56" t="s">
        <v>312</v>
      </c>
      <c r="E2468" s="62" t="s">
        <v>315</v>
      </c>
      <c r="F2468" s="58" t="s">
        <v>181</v>
      </c>
      <c r="G2468" s="57">
        <v>1</v>
      </c>
      <c r="H2468" s="57">
        <v>19650</v>
      </c>
      <c r="I2468" s="57">
        <v>19650</v>
      </c>
      <c r="J2468" s="57">
        <v>1</v>
      </c>
      <c r="K2468" s="57">
        <v>0</v>
      </c>
      <c r="L2468" s="57" t="s">
        <v>2193</v>
      </c>
      <c r="M2468" s="57">
        <v>0</v>
      </c>
      <c r="N2468" s="57" t="s">
        <v>2193</v>
      </c>
      <c r="O2468" s="57">
        <v>19650</v>
      </c>
      <c r="P2468" s="57">
        <v>19650</v>
      </c>
      <c r="Q2468" s="60"/>
      <c r="R2468" s="2" t="s">
        <v>1669</v>
      </c>
    </row>
    <row r="2469" spans="1:31" ht="23.25" customHeight="1" x14ac:dyDescent="0.15">
      <c r="A2469" s="9" t="s">
        <v>919</v>
      </c>
      <c r="B2469" s="9" t="s">
        <v>1396</v>
      </c>
      <c r="C2469" s="148" t="s">
        <v>676</v>
      </c>
      <c r="D2469" s="56" t="s">
        <v>70</v>
      </c>
      <c r="E2469" s="62" t="s">
        <v>677</v>
      </c>
      <c r="F2469" s="58" t="s">
        <v>678</v>
      </c>
      <c r="G2469" s="57">
        <v>0.3</v>
      </c>
      <c r="H2469" s="57">
        <v>0</v>
      </c>
      <c r="I2469" s="57" t="s">
        <v>2193</v>
      </c>
      <c r="J2469" s="57">
        <v>0.3</v>
      </c>
      <c r="K2469" s="57">
        <v>268915</v>
      </c>
      <c r="L2469" s="57">
        <v>80674.5</v>
      </c>
      <c r="M2469" s="57">
        <v>0</v>
      </c>
      <c r="N2469" s="57" t="s">
        <v>2193</v>
      </c>
      <c r="O2469" s="57">
        <v>268915</v>
      </c>
      <c r="P2469" s="57">
        <v>80674.5</v>
      </c>
      <c r="Q2469" s="60"/>
      <c r="AE2469" s="2">
        <v>80674.5</v>
      </c>
    </row>
    <row r="2470" spans="1:31" ht="23.25" customHeight="1" x14ac:dyDescent="0.15">
      <c r="A2470" s="9" t="s">
        <v>1649</v>
      </c>
      <c r="B2470" s="9" t="s">
        <v>1396</v>
      </c>
      <c r="C2470" s="148" t="s">
        <v>1650</v>
      </c>
      <c r="D2470" s="56" t="s">
        <v>1651</v>
      </c>
      <c r="E2470" s="62" t="s">
        <v>1652</v>
      </c>
      <c r="F2470" s="58" t="s">
        <v>616</v>
      </c>
      <c r="G2470" s="57">
        <v>1</v>
      </c>
      <c r="H2470" s="57">
        <v>2420.1999999999971</v>
      </c>
      <c r="I2470" s="57">
        <v>2420.1999999999971</v>
      </c>
      <c r="J2470" s="57">
        <v>1</v>
      </c>
      <c r="K2470" s="57"/>
      <c r="L2470" s="57" t="s">
        <v>2193</v>
      </c>
      <c r="M2470" s="57"/>
      <c r="N2470" s="57" t="s">
        <v>2193</v>
      </c>
      <c r="O2470" s="57">
        <v>2420.1999999999971</v>
      </c>
      <c r="P2470" s="57">
        <v>2420.1999999999971</v>
      </c>
      <c r="Q2470" s="60"/>
    </row>
    <row r="2471" spans="1:31" ht="23.25" customHeight="1" x14ac:dyDescent="0.15">
      <c r="B2471" s="9" t="s">
        <v>1646</v>
      </c>
      <c r="C2471" s="148"/>
      <c r="D2471" s="56" t="s">
        <v>1647</v>
      </c>
      <c r="E2471" s="62"/>
      <c r="F2471" s="58"/>
      <c r="G2471" s="57"/>
      <c r="H2471" s="57"/>
      <c r="I2471" s="57">
        <v>22070</v>
      </c>
      <c r="J2471" s="57"/>
      <c r="K2471" s="57"/>
      <c r="L2471" s="57">
        <v>80674</v>
      </c>
      <c r="M2471" s="57"/>
      <c r="N2471" s="57">
        <v>0</v>
      </c>
      <c r="O2471" s="57" t="s">
        <v>2193</v>
      </c>
      <c r="P2471" s="57">
        <v>102744</v>
      </c>
      <c r="Q2471" s="60"/>
      <c r="AC2471" s="2">
        <v>2420.1999999999998</v>
      </c>
      <c r="AD2471" s="2">
        <v>80674</v>
      </c>
      <c r="AE2471" s="2">
        <v>80674</v>
      </c>
    </row>
    <row r="2472" spans="1:31" ht="23.25" customHeight="1" x14ac:dyDescent="0.15">
      <c r="C2472" s="148"/>
      <c r="D2472" s="56"/>
      <c r="E2472" s="62"/>
      <c r="F2472" s="58"/>
      <c r="G2472" s="57"/>
      <c r="H2472" s="57"/>
      <c r="I2472" s="57"/>
      <c r="J2472" s="57"/>
      <c r="K2472" s="57"/>
      <c r="L2472" s="57"/>
      <c r="M2472" s="57"/>
      <c r="N2472" s="57"/>
      <c r="O2472" s="57"/>
      <c r="P2472" s="57"/>
      <c r="Q2472" s="60"/>
    </row>
    <row r="2473" spans="1:31" ht="23.25" customHeight="1" x14ac:dyDescent="0.15">
      <c r="A2473" s="9" t="s">
        <v>1391</v>
      </c>
      <c r="B2473" s="9" t="s">
        <v>2293</v>
      </c>
      <c r="C2473" s="148" t="s">
        <v>1392</v>
      </c>
      <c r="D2473" s="56" t="s">
        <v>2834</v>
      </c>
      <c r="E2473" s="62"/>
      <c r="F2473" s="58"/>
      <c r="G2473" s="57"/>
      <c r="H2473" s="57"/>
      <c r="I2473" s="57"/>
      <c r="J2473" s="57"/>
      <c r="K2473" s="57"/>
      <c r="L2473" s="57"/>
      <c r="M2473" s="57"/>
      <c r="N2473" s="57"/>
      <c r="O2473" s="57"/>
      <c r="P2473" s="57"/>
      <c r="Q2473" s="60"/>
    </row>
    <row r="2474" spans="1:31" ht="23.25" customHeight="1" x14ac:dyDescent="0.15">
      <c r="A2474" s="9" t="s">
        <v>778</v>
      </c>
      <c r="B2474" s="9" t="s">
        <v>1399</v>
      </c>
      <c r="C2474" s="148" t="s">
        <v>318</v>
      </c>
      <c r="D2474" s="56" t="s">
        <v>312</v>
      </c>
      <c r="E2474" s="62" t="s">
        <v>319</v>
      </c>
      <c r="F2474" s="58" t="s">
        <v>181</v>
      </c>
      <c r="G2474" s="57">
        <v>1</v>
      </c>
      <c r="H2474" s="57">
        <v>13358</v>
      </c>
      <c r="I2474" s="57">
        <v>13358</v>
      </c>
      <c r="J2474" s="57">
        <v>1</v>
      </c>
      <c r="K2474" s="57">
        <v>0</v>
      </c>
      <c r="L2474" s="57" t="s">
        <v>2193</v>
      </c>
      <c r="M2474" s="57">
        <v>0</v>
      </c>
      <c r="N2474" s="57" t="s">
        <v>2193</v>
      </c>
      <c r="O2474" s="57">
        <v>13358</v>
      </c>
      <c r="P2474" s="57">
        <v>13358</v>
      </c>
      <c r="Q2474" s="60"/>
      <c r="R2474" s="2" t="s">
        <v>1669</v>
      </c>
    </row>
    <row r="2475" spans="1:31" ht="23.25" customHeight="1" x14ac:dyDescent="0.15">
      <c r="A2475" s="9" t="s">
        <v>919</v>
      </c>
      <c r="B2475" s="9" t="s">
        <v>1399</v>
      </c>
      <c r="C2475" s="148" t="s">
        <v>676</v>
      </c>
      <c r="D2475" s="56" t="s">
        <v>70</v>
      </c>
      <c r="E2475" s="62" t="s">
        <v>677</v>
      </c>
      <c r="F2475" s="58" t="s">
        <v>678</v>
      </c>
      <c r="G2475" s="57">
        <v>0.3</v>
      </c>
      <c r="H2475" s="57">
        <v>0</v>
      </c>
      <c r="I2475" s="57" t="s">
        <v>2193</v>
      </c>
      <c r="J2475" s="57">
        <v>0.3</v>
      </c>
      <c r="K2475" s="57">
        <v>268915</v>
      </c>
      <c r="L2475" s="57">
        <v>80674.5</v>
      </c>
      <c r="M2475" s="57">
        <v>0</v>
      </c>
      <c r="N2475" s="57" t="s">
        <v>2193</v>
      </c>
      <c r="O2475" s="57">
        <v>268915</v>
      </c>
      <c r="P2475" s="57">
        <v>80674.5</v>
      </c>
      <c r="Q2475" s="60"/>
      <c r="AE2475" s="2">
        <v>80674.5</v>
      </c>
    </row>
    <row r="2476" spans="1:31" ht="23.25" customHeight="1" x14ac:dyDescent="0.15">
      <c r="A2476" s="9" t="s">
        <v>1649</v>
      </c>
      <c r="B2476" s="9" t="s">
        <v>1399</v>
      </c>
      <c r="C2476" s="148" t="s">
        <v>1650</v>
      </c>
      <c r="D2476" s="56" t="s">
        <v>1651</v>
      </c>
      <c r="E2476" s="62" t="s">
        <v>1652</v>
      </c>
      <c r="F2476" s="58" t="s">
        <v>616</v>
      </c>
      <c r="G2476" s="57">
        <v>1</v>
      </c>
      <c r="H2476" s="57">
        <v>2420.1999999999971</v>
      </c>
      <c r="I2476" s="57">
        <v>2420.1999999999971</v>
      </c>
      <c r="J2476" s="57">
        <v>1</v>
      </c>
      <c r="K2476" s="57"/>
      <c r="L2476" s="57" t="s">
        <v>2193</v>
      </c>
      <c r="M2476" s="57"/>
      <c r="N2476" s="57" t="s">
        <v>2193</v>
      </c>
      <c r="O2476" s="57">
        <v>2420.1999999999971</v>
      </c>
      <c r="P2476" s="57">
        <v>2420.1999999999971</v>
      </c>
      <c r="Q2476" s="60"/>
    </row>
    <row r="2477" spans="1:31" ht="23.25" customHeight="1" x14ac:dyDescent="0.15">
      <c r="B2477" s="9" t="s">
        <v>1646</v>
      </c>
      <c r="C2477" s="148"/>
      <c r="D2477" s="56" t="s">
        <v>1647</v>
      </c>
      <c r="E2477" s="62"/>
      <c r="F2477" s="58"/>
      <c r="G2477" s="57"/>
      <c r="H2477" s="57"/>
      <c r="I2477" s="57">
        <v>15778</v>
      </c>
      <c r="J2477" s="57"/>
      <c r="K2477" s="57"/>
      <c r="L2477" s="57">
        <v>80674</v>
      </c>
      <c r="M2477" s="57"/>
      <c r="N2477" s="57">
        <v>0</v>
      </c>
      <c r="O2477" s="57" t="s">
        <v>2193</v>
      </c>
      <c r="P2477" s="57">
        <v>96452</v>
      </c>
      <c r="Q2477" s="60"/>
      <c r="AC2477" s="2">
        <v>2420.1999999999998</v>
      </c>
      <c r="AD2477" s="2">
        <v>80674</v>
      </c>
      <c r="AE2477" s="2">
        <v>80674</v>
      </c>
    </row>
    <row r="2478" spans="1:31" ht="23.25" customHeight="1" x14ac:dyDescent="0.15">
      <c r="C2478" s="148"/>
      <c r="D2478" s="56"/>
      <c r="E2478" s="62"/>
      <c r="F2478" s="58"/>
      <c r="G2478" s="57"/>
      <c r="H2478" s="57"/>
      <c r="I2478" s="57"/>
      <c r="J2478" s="57"/>
      <c r="K2478" s="57"/>
      <c r="L2478" s="57"/>
      <c r="M2478" s="57"/>
      <c r="N2478" s="57"/>
      <c r="O2478" s="57"/>
      <c r="P2478" s="57"/>
      <c r="Q2478" s="60"/>
    </row>
    <row r="2479" spans="1:31" ht="23.25" customHeight="1" x14ac:dyDescent="0.15">
      <c r="A2479" s="9" t="s">
        <v>1394</v>
      </c>
      <c r="B2479" s="9" t="s">
        <v>2293</v>
      </c>
      <c r="C2479" s="148" t="s">
        <v>1395</v>
      </c>
      <c r="D2479" s="56" t="s">
        <v>2835</v>
      </c>
      <c r="E2479" s="62"/>
      <c r="F2479" s="58"/>
      <c r="G2479" s="57"/>
      <c r="H2479" s="57"/>
      <c r="I2479" s="57"/>
      <c r="J2479" s="57"/>
      <c r="K2479" s="57"/>
      <c r="L2479" s="57"/>
      <c r="M2479" s="57"/>
      <c r="N2479" s="57"/>
      <c r="O2479" s="57"/>
      <c r="P2479" s="57"/>
      <c r="Q2479" s="60"/>
    </row>
    <row r="2480" spans="1:31" ht="23.25" customHeight="1" x14ac:dyDescent="0.15">
      <c r="A2480" s="9" t="s">
        <v>779</v>
      </c>
      <c r="B2480" s="9" t="s">
        <v>1402</v>
      </c>
      <c r="C2480" s="148" t="s">
        <v>320</v>
      </c>
      <c r="D2480" s="56" t="s">
        <v>312</v>
      </c>
      <c r="E2480" s="62" t="s">
        <v>321</v>
      </c>
      <c r="F2480" s="58" t="s">
        <v>181</v>
      </c>
      <c r="G2480" s="57">
        <v>1</v>
      </c>
      <c r="H2480" s="57">
        <v>27330</v>
      </c>
      <c r="I2480" s="57">
        <v>27330</v>
      </c>
      <c r="J2480" s="57">
        <v>1</v>
      </c>
      <c r="K2480" s="57">
        <v>0</v>
      </c>
      <c r="L2480" s="57" t="s">
        <v>2193</v>
      </c>
      <c r="M2480" s="57">
        <v>0</v>
      </c>
      <c r="N2480" s="57" t="s">
        <v>2193</v>
      </c>
      <c r="O2480" s="57">
        <v>27330</v>
      </c>
      <c r="P2480" s="57">
        <v>27330</v>
      </c>
      <c r="Q2480" s="60"/>
      <c r="R2480" s="2" t="s">
        <v>1669</v>
      </c>
    </row>
    <row r="2481" spans="1:31" ht="23.25" customHeight="1" x14ac:dyDescent="0.15">
      <c r="A2481" s="9" t="s">
        <v>919</v>
      </c>
      <c r="B2481" s="9" t="s">
        <v>1402</v>
      </c>
      <c r="C2481" s="148" t="s">
        <v>676</v>
      </c>
      <c r="D2481" s="56" t="s">
        <v>70</v>
      </c>
      <c r="E2481" s="62" t="s">
        <v>677</v>
      </c>
      <c r="F2481" s="58" t="s">
        <v>678</v>
      </c>
      <c r="G2481" s="57">
        <v>0.23</v>
      </c>
      <c r="H2481" s="57">
        <v>0</v>
      </c>
      <c r="I2481" s="57" t="s">
        <v>2193</v>
      </c>
      <c r="J2481" s="57">
        <v>0.23</v>
      </c>
      <c r="K2481" s="57">
        <v>268915</v>
      </c>
      <c r="L2481" s="57">
        <v>61850.400000000001</v>
      </c>
      <c r="M2481" s="57">
        <v>0</v>
      </c>
      <c r="N2481" s="57" t="s">
        <v>2193</v>
      </c>
      <c r="O2481" s="57">
        <v>268915</v>
      </c>
      <c r="P2481" s="57">
        <v>61850.400000000001</v>
      </c>
      <c r="Q2481" s="60"/>
      <c r="AE2481" s="2">
        <v>61850.400000000001</v>
      </c>
    </row>
    <row r="2482" spans="1:31" ht="23.25" customHeight="1" x14ac:dyDescent="0.15">
      <c r="A2482" s="9" t="s">
        <v>1649</v>
      </c>
      <c r="B2482" s="9" t="s">
        <v>1402</v>
      </c>
      <c r="C2482" s="148" t="s">
        <v>1650</v>
      </c>
      <c r="D2482" s="56" t="s">
        <v>1651</v>
      </c>
      <c r="E2482" s="62" t="s">
        <v>1652</v>
      </c>
      <c r="F2482" s="58" t="s">
        <v>616</v>
      </c>
      <c r="G2482" s="57">
        <v>1</v>
      </c>
      <c r="H2482" s="57">
        <v>1855.5</v>
      </c>
      <c r="I2482" s="57">
        <v>1855.5</v>
      </c>
      <c r="J2482" s="57">
        <v>1</v>
      </c>
      <c r="K2482" s="57"/>
      <c r="L2482" s="57" t="s">
        <v>2193</v>
      </c>
      <c r="M2482" s="57"/>
      <c r="N2482" s="57" t="s">
        <v>2193</v>
      </c>
      <c r="O2482" s="57">
        <v>1855.5</v>
      </c>
      <c r="P2482" s="57">
        <v>1855.5</v>
      </c>
      <c r="Q2482" s="60"/>
    </row>
    <row r="2483" spans="1:31" ht="23.25" customHeight="1" x14ac:dyDescent="0.15">
      <c r="B2483" s="9" t="s">
        <v>1646</v>
      </c>
      <c r="C2483" s="148"/>
      <c r="D2483" s="56" t="s">
        <v>1647</v>
      </c>
      <c r="E2483" s="62"/>
      <c r="F2483" s="58"/>
      <c r="G2483" s="57"/>
      <c r="H2483" s="57"/>
      <c r="I2483" s="57">
        <v>29185</v>
      </c>
      <c r="J2483" s="57"/>
      <c r="K2483" s="57"/>
      <c r="L2483" s="57">
        <v>61850</v>
      </c>
      <c r="M2483" s="57"/>
      <c r="N2483" s="57">
        <v>0</v>
      </c>
      <c r="O2483" s="57" t="s">
        <v>2193</v>
      </c>
      <c r="P2483" s="57">
        <v>91035</v>
      </c>
      <c r="Q2483" s="60"/>
      <c r="AC2483" s="2">
        <v>1855.5</v>
      </c>
      <c r="AD2483" s="2">
        <v>61850</v>
      </c>
      <c r="AE2483" s="2">
        <v>61850</v>
      </c>
    </row>
    <row r="2484" spans="1:31" ht="23.25" customHeight="1" x14ac:dyDescent="0.15">
      <c r="C2484" s="148"/>
      <c r="D2484" s="56"/>
      <c r="E2484" s="62"/>
      <c r="F2484" s="58"/>
      <c r="G2484" s="57"/>
      <c r="H2484" s="57"/>
      <c r="I2484" s="57"/>
      <c r="J2484" s="57"/>
      <c r="K2484" s="57"/>
      <c r="L2484" s="57"/>
      <c r="M2484" s="57"/>
      <c r="N2484" s="57"/>
      <c r="O2484" s="57"/>
      <c r="P2484" s="57"/>
      <c r="Q2484" s="60"/>
    </row>
    <row r="2485" spans="1:31" ht="23.25" customHeight="1" x14ac:dyDescent="0.15">
      <c r="A2485" s="9" t="s">
        <v>1397</v>
      </c>
      <c r="B2485" s="9" t="s">
        <v>2293</v>
      </c>
      <c r="C2485" s="148" t="s">
        <v>1398</v>
      </c>
      <c r="D2485" s="56" t="s">
        <v>2836</v>
      </c>
      <c r="E2485" s="62"/>
      <c r="F2485" s="58"/>
      <c r="G2485" s="57"/>
      <c r="H2485" s="57"/>
      <c r="I2485" s="57"/>
      <c r="J2485" s="57"/>
      <c r="K2485" s="57"/>
      <c r="L2485" s="57"/>
      <c r="M2485" s="57"/>
      <c r="N2485" s="57"/>
      <c r="O2485" s="57"/>
      <c r="P2485" s="57"/>
      <c r="Q2485" s="60"/>
    </row>
    <row r="2486" spans="1:31" ht="23.25" customHeight="1" x14ac:dyDescent="0.15">
      <c r="A2486" s="9" t="s">
        <v>780</v>
      </c>
      <c r="B2486" s="9" t="s">
        <v>1405</v>
      </c>
      <c r="C2486" s="148" t="s">
        <v>322</v>
      </c>
      <c r="D2486" s="56" t="s">
        <v>312</v>
      </c>
      <c r="E2486" s="62" t="s">
        <v>323</v>
      </c>
      <c r="F2486" s="58" t="s">
        <v>181</v>
      </c>
      <c r="G2486" s="57">
        <v>1</v>
      </c>
      <c r="H2486" s="57">
        <v>23409</v>
      </c>
      <c r="I2486" s="57">
        <v>23409</v>
      </c>
      <c r="J2486" s="57">
        <v>1</v>
      </c>
      <c r="K2486" s="57">
        <v>0</v>
      </c>
      <c r="L2486" s="57" t="s">
        <v>2193</v>
      </c>
      <c r="M2486" s="57">
        <v>0</v>
      </c>
      <c r="N2486" s="57" t="s">
        <v>2193</v>
      </c>
      <c r="O2486" s="57">
        <v>23409</v>
      </c>
      <c r="P2486" s="57">
        <v>23409</v>
      </c>
      <c r="Q2486" s="60"/>
      <c r="R2486" s="2" t="s">
        <v>1669</v>
      </c>
    </row>
    <row r="2487" spans="1:31" ht="23.25" customHeight="1" x14ac:dyDescent="0.15">
      <c r="A2487" s="9" t="s">
        <v>919</v>
      </c>
      <c r="B2487" s="9" t="s">
        <v>1405</v>
      </c>
      <c r="C2487" s="148" t="s">
        <v>676</v>
      </c>
      <c r="D2487" s="56" t="s">
        <v>70</v>
      </c>
      <c r="E2487" s="62" t="s">
        <v>677</v>
      </c>
      <c r="F2487" s="58" t="s">
        <v>678</v>
      </c>
      <c r="G2487" s="57">
        <v>0.3</v>
      </c>
      <c r="H2487" s="57">
        <v>0</v>
      </c>
      <c r="I2487" s="57" t="s">
        <v>2193</v>
      </c>
      <c r="J2487" s="57">
        <v>0.3</v>
      </c>
      <c r="K2487" s="57">
        <v>268915</v>
      </c>
      <c r="L2487" s="57">
        <v>80674.5</v>
      </c>
      <c r="M2487" s="57">
        <v>0</v>
      </c>
      <c r="N2487" s="57" t="s">
        <v>2193</v>
      </c>
      <c r="O2487" s="57">
        <v>268915</v>
      </c>
      <c r="P2487" s="57">
        <v>80674.5</v>
      </c>
      <c r="Q2487" s="60"/>
      <c r="AE2487" s="2">
        <v>80674.5</v>
      </c>
    </row>
    <row r="2488" spans="1:31" ht="23.25" customHeight="1" x14ac:dyDescent="0.15">
      <c r="A2488" s="9" t="s">
        <v>1649</v>
      </c>
      <c r="B2488" s="9" t="s">
        <v>1405</v>
      </c>
      <c r="C2488" s="148" t="s">
        <v>1650</v>
      </c>
      <c r="D2488" s="56" t="s">
        <v>1651</v>
      </c>
      <c r="E2488" s="62" t="s">
        <v>1652</v>
      </c>
      <c r="F2488" s="58" t="s">
        <v>616</v>
      </c>
      <c r="G2488" s="57">
        <v>1</v>
      </c>
      <c r="H2488" s="57">
        <v>2420.1999999999971</v>
      </c>
      <c r="I2488" s="57">
        <v>2420.1999999999971</v>
      </c>
      <c r="J2488" s="57">
        <v>1</v>
      </c>
      <c r="K2488" s="57"/>
      <c r="L2488" s="57" t="s">
        <v>2193</v>
      </c>
      <c r="M2488" s="57"/>
      <c r="N2488" s="57" t="s">
        <v>2193</v>
      </c>
      <c r="O2488" s="57">
        <v>2420.1999999999971</v>
      </c>
      <c r="P2488" s="57">
        <v>2420.1999999999971</v>
      </c>
      <c r="Q2488" s="60"/>
    </row>
    <row r="2489" spans="1:31" ht="23.25" customHeight="1" x14ac:dyDescent="0.15">
      <c r="B2489" s="9" t="s">
        <v>1646</v>
      </c>
      <c r="C2489" s="148"/>
      <c r="D2489" s="56" t="s">
        <v>1647</v>
      </c>
      <c r="E2489" s="62"/>
      <c r="F2489" s="58"/>
      <c r="G2489" s="57"/>
      <c r="H2489" s="57"/>
      <c r="I2489" s="57">
        <v>25829</v>
      </c>
      <c r="J2489" s="57"/>
      <c r="K2489" s="57"/>
      <c r="L2489" s="57">
        <v>80674</v>
      </c>
      <c r="M2489" s="57"/>
      <c r="N2489" s="57">
        <v>0</v>
      </c>
      <c r="O2489" s="57" t="s">
        <v>2193</v>
      </c>
      <c r="P2489" s="57">
        <v>106503</v>
      </c>
      <c r="Q2489" s="60"/>
      <c r="AC2489" s="2">
        <v>2420.1999999999998</v>
      </c>
      <c r="AD2489" s="2">
        <v>80674</v>
      </c>
      <c r="AE2489" s="2">
        <v>80674</v>
      </c>
    </row>
    <row r="2490" spans="1:31" ht="23.25" customHeight="1" x14ac:dyDescent="0.15">
      <c r="C2490" s="148"/>
      <c r="D2490" s="56"/>
      <c r="E2490" s="62"/>
      <c r="F2490" s="58"/>
      <c r="G2490" s="57"/>
      <c r="H2490" s="57"/>
      <c r="I2490" s="57"/>
      <c r="J2490" s="57"/>
      <c r="K2490" s="57"/>
      <c r="L2490" s="57"/>
      <c r="M2490" s="57"/>
      <c r="N2490" s="57"/>
      <c r="O2490" s="57"/>
      <c r="P2490" s="57"/>
      <c r="Q2490" s="60"/>
    </row>
    <row r="2491" spans="1:31" ht="23.25" customHeight="1" x14ac:dyDescent="0.15">
      <c r="A2491" s="9" t="s">
        <v>1400</v>
      </c>
      <c r="B2491" s="9" t="s">
        <v>2293</v>
      </c>
      <c r="C2491" s="148" t="s">
        <v>1401</v>
      </c>
      <c r="D2491" s="56" t="s">
        <v>2837</v>
      </c>
      <c r="E2491" s="62"/>
      <c r="F2491" s="58"/>
      <c r="G2491" s="57"/>
      <c r="H2491" s="57"/>
      <c r="I2491" s="57"/>
      <c r="J2491" s="57"/>
      <c r="K2491" s="57"/>
      <c r="L2491" s="57"/>
      <c r="M2491" s="57"/>
      <c r="N2491" s="57"/>
      <c r="O2491" s="57"/>
      <c r="P2491" s="57"/>
      <c r="Q2491" s="60"/>
    </row>
    <row r="2492" spans="1:31" ht="23.25" customHeight="1" x14ac:dyDescent="0.15">
      <c r="A2492" s="9" t="s">
        <v>781</v>
      </c>
      <c r="B2492" s="9" t="s">
        <v>1408</v>
      </c>
      <c r="C2492" s="148" t="s">
        <v>324</v>
      </c>
      <c r="D2492" s="56" t="s">
        <v>312</v>
      </c>
      <c r="E2492" s="62" t="s">
        <v>325</v>
      </c>
      <c r="F2492" s="58" t="s">
        <v>181</v>
      </c>
      <c r="G2492" s="57">
        <v>1</v>
      </c>
      <c r="H2492" s="57">
        <v>13944</v>
      </c>
      <c r="I2492" s="57">
        <v>13944</v>
      </c>
      <c r="J2492" s="57">
        <v>1</v>
      </c>
      <c r="K2492" s="57">
        <v>0</v>
      </c>
      <c r="L2492" s="57" t="s">
        <v>2193</v>
      </c>
      <c r="M2492" s="57">
        <v>0</v>
      </c>
      <c r="N2492" s="57" t="s">
        <v>2193</v>
      </c>
      <c r="O2492" s="57">
        <v>13944</v>
      </c>
      <c r="P2492" s="57">
        <v>13944</v>
      </c>
      <c r="Q2492" s="60"/>
      <c r="R2492" s="2" t="s">
        <v>1669</v>
      </c>
    </row>
    <row r="2493" spans="1:31" ht="23.25" customHeight="1" x14ac:dyDescent="0.15">
      <c r="A2493" s="9" t="s">
        <v>919</v>
      </c>
      <c r="B2493" s="9" t="s">
        <v>1408</v>
      </c>
      <c r="C2493" s="148" t="s">
        <v>676</v>
      </c>
      <c r="D2493" s="56" t="s">
        <v>70</v>
      </c>
      <c r="E2493" s="62" t="s">
        <v>677</v>
      </c>
      <c r="F2493" s="58" t="s">
        <v>678</v>
      </c>
      <c r="G2493" s="57">
        <v>0.3</v>
      </c>
      <c r="H2493" s="57">
        <v>0</v>
      </c>
      <c r="I2493" s="57" t="s">
        <v>2193</v>
      </c>
      <c r="J2493" s="57">
        <v>0.3</v>
      </c>
      <c r="K2493" s="57">
        <v>268915</v>
      </c>
      <c r="L2493" s="57">
        <v>80674.5</v>
      </c>
      <c r="M2493" s="57">
        <v>0</v>
      </c>
      <c r="N2493" s="57" t="s">
        <v>2193</v>
      </c>
      <c r="O2493" s="57">
        <v>268915</v>
      </c>
      <c r="P2493" s="57">
        <v>80674.5</v>
      </c>
      <c r="Q2493" s="60"/>
      <c r="AE2493" s="2">
        <v>80674.5</v>
      </c>
    </row>
    <row r="2494" spans="1:31" ht="23.25" customHeight="1" x14ac:dyDescent="0.15">
      <c r="A2494" s="9" t="s">
        <v>1649</v>
      </c>
      <c r="B2494" s="9" t="s">
        <v>1408</v>
      </c>
      <c r="C2494" s="148" t="s">
        <v>1650</v>
      </c>
      <c r="D2494" s="56" t="s">
        <v>1651</v>
      </c>
      <c r="E2494" s="62" t="s">
        <v>1652</v>
      </c>
      <c r="F2494" s="58" t="s">
        <v>616</v>
      </c>
      <c r="G2494" s="57">
        <v>1</v>
      </c>
      <c r="H2494" s="57">
        <v>2420.1999999999971</v>
      </c>
      <c r="I2494" s="57">
        <v>2420.1999999999971</v>
      </c>
      <c r="J2494" s="57">
        <v>1</v>
      </c>
      <c r="K2494" s="57"/>
      <c r="L2494" s="57" t="s">
        <v>2193</v>
      </c>
      <c r="M2494" s="57"/>
      <c r="N2494" s="57" t="s">
        <v>2193</v>
      </c>
      <c r="O2494" s="57">
        <v>2420.1999999999971</v>
      </c>
      <c r="P2494" s="57">
        <v>2420.1999999999971</v>
      </c>
      <c r="Q2494" s="60"/>
    </row>
    <row r="2495" spans="1:31" ht="23.25" customHeight="1" x14ac:dyDescent="0.15">
      <c r="B2495" s="9" t="s">
        <v>1646</v>
      </c>
      <c r="C2495" s="148"/>
      <c r="D2495" s="56" t="s">
        <v>1647</v>
      </c>
      <c r="E2495" s="62"/>
      <c r="F2495" s="58"/>
      <c r="G2495" s="57"/>
      <c r="H2495" s="57"/>
      <c r="I2495" s="57">
        <v>16364</v>
      </c>
      <c r="J2495" s="57"/>
      <c r="K2495" s="57"/>
      <c r="L2495" s="57">
        <v>80674</v>
      </c>
      <c r="M2495" s="57"/>
      <c r="N2495" s="57">
        <v>0</v>
      </c>
      <c r="O2495" s="57" t="s">
        <v>2193</v>
      </c>
      <c r="P2495" s="57">
        <v>97038</v>
      </c>
      <c r="Q2495" s="60"/>
      <c r="AC2495" s="2">
        <v>2420.1999999999998</v>
      </c>
      <c r="AD2495" s="2">
        <v>80674</v>
      </c>
      <c r="AE2495" s="2">
        <v>80674</v>
      </c>
    </row>
    <row r="2496" spans="1:31" ht="23.25" customHeight="1" x14ac:dyDescent="0.15">
      <c r="C2496" s="148"/>
      <c r="D2496" s="56"/>
      <c r="E2496" s="62"/>
      <c r="F2496" s="58"/>
      <c r="G2496" s="57"/>
      <c r="H2496" s="57"/>
      <c r="I2496" s="57"/>
      <c r="J2496" s="57"/>
      <c r="K2496" s="57"/>
      <c r="L2496" s="57"/>
      <c r="M2496" s="57"/>
      <c r="N2496" s="57"/>
      <c r="O2496" s="57"/>
      <c r="P2496" s="57"/>
      <c r="Q2496" s="60"/>
    </row>
    <row r="2497" spans="1:31" ht="23.25" customHeight="1" x14ac:dyDescent="0.15">
      <c r="A2497" s="9" t="s">
        <v>1403</v>
      </c>
      <c r="B2497" s="9" t="s">
        <v>2293</v>
      </c>
      <c r="C2497" s="148" t="s">
        <v>1404</v>
      </c>
      <c r="D2497" s="56" t="s">
        <v>2838</v>
      </c>
      <c r="E2497" s="62"/>
      <c r="F2497" s="58"/>
      <c r="G2497" s="57"/>
      <c r="H2497" s="57"/>
      <c r="I2497" s="57"/>
      <c r="J2497" s="57"/>
      <c r="K2497" s="57"/>
      <c r="L2497" s="57"/>
      <c r="M2497" s="57"/>
      <c r="N2497" s="57"/>
      <c r="O2497" s="57"/>
      <c r="P2497" s="57"/>
      <c r="Q2497" s="60"/>
    </row>
    <row r="2498" spans="1:31" ht="23.25" customHeight="1" x14ac:dyDescent="0.15">
      <c r="A2498" s="9" t="s">
        <v>2839</v>
      </c>
      <c r="B2498" s="9" t="s">
        <v>1411</v>
      </c>
      <c r="C2498" s="148" t="s">
        <v>2840</v>
      </c>
      <c r="D2498" s="56" t="s">
        <v>2694</v>
      </c>
      <c r="E2498" s="62" t="s">
        <v>2695</v>
      </c>
      <c r="F2498" s="58" t="s">
        <v>132</v>
      </c>
      <c r="G2498" s="57">
        <v>1.05</v>
      </c>
      <c r="H2498" s="57">
        <v>18265</v>
      </c>
      <c r="I2498" s="57">
        <v>19178.2</v>
      </c>
      <c r="J2498" s="57">
        <v>1</v>
      </c>
      <c r="K2498" s="57">
        <v>0</v>
      </c>
      <c r="L2498" s="57" t="s">
        <v>2193</v>
      </c>
      <c r="M2498" s="57">
        <v>0</v>
      </c>
      <c r="N2498" s="57" t="s">
        <v>2193</v>
      </c>
      <c r="O2498" s="57">
        <v>18265</v>
      </c>
      <c r="P2498" s="57">
        <v>19178.2</v>
      </c>
      <c r="Q2498" s="60"/>
      <c r="R2498" s="2" t="s">
        <v>1669</v>
      </c>
    </row>
    <row r="2499" spans="1:31" ht="23.25" customHeight="1" x14ac:dyDescent="0.15">
      <c r="A2499" s="9" t="s">
        <v>919</v>
      </c>
      <c r="B2499" s="9" t="s">
        <v>1411</v>
      </c>
      <c r="C2499" s="148" t="s">
        <v>676</v>
      </c>
      <c r="D2499" s="56" t="s">
        <v>70</v>
      </c>
      <c r="E2499" s="62" t="s">
        <v>677</v>
      </c>
      <c r="F2499" s="58" t="s">
        <v>678</v>
      </c>
      <c r="G2499" s="57">
        <v>0.5</v>
      </c>
      <c r="H2499" s="57">
        <v>0</v>
      </c>
      <c r="I2499" s="57" t="s">
        <v>2193</v>
      </c>
      <c r="J2499" s="57">
        <v>0.5</v>
      </c>
      <c r="K2499" s="57">
        <v>268915</v>
      </c>
      <c r="L2499" s="57">
        <v>134457.5</v>
      </c>
      <c r="M2499" s="57">
        <v>0</v>
      </c>
      <c r="N2499" s="57" t="s">
        <v>2193</v>
      </c>
      <c r="O2499" s="57">
        <v>268915</v>
      </c>
      <c r="P2499" s="57">
        <v>134457.5</v>
      </c>
      <c r="Q2499" s="60"/>
      <c r="AE2499" s="2">
        <v>134457.5</v>
      </c>
    </row>
    <row r="2500" spans="1:31" ht="23.25" customHeight="1" x14ac:dyDescent="0.15">
      <c r="A2500" s="9" t="s">
        <v>1649</v>
      </c>
      <c r="B2500" s="9" t="s">
        <v>1411</v>
      </c>
      <c r="C2500" s="148" t="s">
        <v>1650</v>
      </c>
      <c r="D2500" s="56" t="s">
        <v>1651</v>
      </c>
      <c r="E2500" s="62" t="s">
        <v>1652</v>
      </c>
      <c r="F2500" s="58" t="s">
        <v>616</v>
      </c>
      <c r="G2500" s="57">
        <v>1</v>
      </c>
      <c r="H2500" s="57">
        <v>4033.7000000000116</v>
      </c>
      <c r="I2500" s="57">
        <v>4033.7000000000116</v>
      </c>
      <c r="J2500" s="57">
        <v>1</v>
      </c>
      <c r="K2500" s="57"/>
      <c r="L2500" s="57" t="s">
        <v>2193</v>
      </c>
      <c r="M2500" s="57"/>
      <c r="N2500" s="57" t="s">
        <v>2193</v>
      </c>
      <c r="O2500" s="57">
        <v>4033.7000000000116</v>
      </c>
      <c r="P2500" s="57">
        <v>4033.7000000000116</v>
      </c>
      <c r="Q2500" s="60"/>
    </row>
    <row r="2501" spans="1:31" ht="23.25" customHeight="1" x14ac:dyDescent="0.15">
      <c r="B2501" s="9" t="s">
        <v>1646</v>
      </c>
      <c r="C2501" s="148"/>
      <c r="D2501" s="56" t="s">
        <v>1647</v>
      </c>
      <c r="E2501" s="62"/>
      <c r="F2501" s="58"/>
      <c r="G2501" s="57"/>
      <c r="H2501" s="57"/>
      <c r="I2501" s="57">
        <v>23211</v>
      </c>
      <c r="J2501" s="57"/>
      <c r="K2501" s="57"/>
      <c r="L2501" s="57">
        <v>134457</v>
      </c>
      <c r="M2501" s="57"/>
      <c r="N2501" s="57">
        <v>0</v>
      </c>
      <c r="O2501" s="57" t="s">
        <v>2193</v>
      </c>
      <c r="P2501" s="57">
        <v>157668</v>
      </c>
      <c r="Q2501" s="60"/>
      <c r="AC2501" s="2">
        <v>4033.7</v>
      </c>
      <c r="AD2501" s="2">
        <v>134457</v>
      </c>
      <c r="AE2501" s="2">
        <v>134457</v>
      </c>
    </row>
    <row r="2502" spans="1:31" ht="23.25" customHeight="1" x14ac:dyDescent="0.15">
      <c r="C2502" s="148"/>
      <c r="D2502" s="56"/>
      <c r="E2502" s="62"/>
      <c r="F2502" s="58"/>
      <c r="G2502" s="57"/>
      <c r="H2502" s="57"/>
      <c r="I2502" s="57"/>
      <c r="J2502" s="57"/>
      <c r="K2502" s="57"/>
      <c r="L2502" s="57"/>
      <c r="M2502" s="57"/>
      <c r="N2502" s="57"/>
      <c r="O2502" s="57"/>
      <c r="P2502" s="57"/>
      <c r="Q2502" s="60"/>
    </row>
    <row r="2503" spans="1:31" ht="23.25" customHeight="1" x14ac:dyDescent="0.15">
      <c r="A2503" s="9" t="s">
        <v>1406</v>
      </c>
      <c r="B2503" s="9" t="s">
        <v>2293</v>
      </c>
      <c r="C2503" s="148" t="s">
        <v>1407</v>
      </c>
      <c r="D2503" s="56" t="s">
        <v>2841</v>
      </c>
      <c r="E2503" s="62"/>
      <c r="F2503" s="58"/>
      <c r="G2503" s="57"/>
      <c r="H2503" s="57"/>
      <c r="I2503" s="57"/>
      <c r="J2503" s="57"/>
      <c r="K2503" s="57"/>
      <c r="L2503" s="57"/>
      <c r="M2503" s="57"/>
      <c r="N2503" s="57"/>
      <c r="O2503" s="57"/>
      <c r="P2503" s="57"/>
      <c r="Q2503" s="60"/>
    </row>
    <row r="2504" spans="1:31" ht="23.25" customHeight="1" x14ac:dyDescent="0.15">
      <c r="A2504" s="9" t="s">
        <v>2842</v>
      </c>
      <c r="B2504" s="9" t="s">
        <v>1414</v>
      </c>
      <c r="C2504" s="148" t="s">
        <v>2843</v>
      </c>
      <c r="D2504" s="56" t="s">
        <v>2696</v>
      </c>
      <c r="E2504" s="62" t="s">
        <v>2697</v>
      </c>
      <c r="F2504" s="58" t="s">
        <v>181</v>
      </c>
      <c r="G2504" s="57">
        <v>1</v>
      </c>
      <c r="H2504" s="57">
        <v>18450</v>
      </c>
      <c r="I2504" s="57">
        <v>18450</v>
      </c>
      <c r="J2504" s="57">
        <v>1</v>
      </c>
      <c r="K2504" s="57">
        <v>0</v>
      </c>
      <c r="L2504" s="57" t="s">
        <v>2193</v>
      </c>
      <c r="M2504" s="57">
        <v>0</v>
      </c>
      <c r="N2504" s="57" t="s">
        <v>2193</v>
      </c>
      <c r="O2504" s="57">
        <v>18450</v>
      </c>
      <c r="P2504" s="57">
        <v>18450</v>
      </c>
      <c r="Q2504" s="60"/>
    </row>
    <row r="2505" spans="1:31" ht="23.25" customHeight="1" x14ac:dyDescent="0.15">
      <c r="A2505" s="9" t="s">
        <v>919</v>
      </c>
      <c r="B2505" s="9" t="s">
        <v>1414</v>
      </c>
      <c r="C2505" s="148" t="s">
        <v>676</v>
      </c>
      <c r="D2505" s="56" t="s">
        <v>70</v>
      </c>
      <c r="E2505" s="62" t="s">
        <v>677</v>
      </c>
      <c r="F2505" s="58" t="s">
        <v>678</v>
      </c>
      <c r="G2505" s="57">
        <v>0.5</v>
      </c>
      <c r="H2505" s="57">
        <v>0</v>
      </c>
      <c r="I2505" s="57" t="s">
        <v>2193</v>
      </c>
      <c r="J2505" s="57">
        <v>0.5</v>
      </c>
      <c r="K2505" s="57">
        <v>268915</v>
      </c>
      <c r="L2505" s="57">
        <v>134457.5</v>
      </c>
      <c r="M2505" s="57">
        <v>0</v>
      </c>
      <c r="N2505" s="57" t="s">
        <v>2193</v>
      </c>
      <c r="O2505" s="57">
        <v>268915</v>
      </c>
      <c r="P2505" s="57">
        <v>134457.5</v>
      </c>
      <c r="Q2505" s="60"/>
      <c r="AE2505" s="2">
        <v>134457.5</v>
      </c>
    </row>
    <row r="2506" spans="1:31" ht="23.25" customHeight="1" x14ac:dyDescent="0.15">
      <c r="A2506" s="9" t="s">
        <v>1649</v>
      </c>
      <c r="B2506" s="9" t="s">
        <v>1414</v>
      </c>
      <c r="C2506" s="148" t="s">
        <v>1650</v>
      </c>
      <c r="D2506" s="56" t="s">
        <v>1651</v>
      </c>
      <c r="E2506" s="62" t="s">
        <v>1652</v>
      </c>
      <c r="F2506" s="58" t="s">
        <v>616</v>
      </c>
      <c r="G2506" s="57">
        <v>1</v>
      </c>
      <c r="H2506" s="57">
        <v>4033.7000000000116</v>
      </c>
      <c r="I2506" s="57">
        <v>4033.7000000000116</v>
      </c>
      <c r="J2506" s="57">
        <v>1</v>
      </c>
      <c r="K2506" s="57"/>
      <c r="L2506" s="57" t="s">
        <v>2193</v>
      </c>
      <c r="M2506" s="57"/>
      <c r="N2506" s="57" t="s">
        <v>2193</v>
      </c>
      <c r="O2506" s="57">
        <v>4033.7000000000116</v>
      </c>
      <c r="P2506" s="57">
        <v>4033.7000000000116</v>
      </c>
      <c r="Q2506" s="60"/>
    </row>
    <row r="2507" spans="1:31" ht="23.25" customHeight="1" x14ac:dyDescent="0.15">
      <c r="B2507" s="9" t="s">
        <v>1646</v>
      </c>
      <c r="C2507" s="148"/>
      <c r="D2507" s="56" t="s">
        <v>1647</v>
      </c>
      <c r="E2507" s="62"/>
      <c r="F2507" s="58"/>
      <c r="G2507" s="57"/>
      <c r="H2507" s="57"/>
      <c r="I2507" s="57">
        <v>22483</v>
      </c>
      <c r="J2507" s="57"/>
      <c r="K2507" s="57"/>
      <c r="L2507" s="57">
        <v>134457</v>
      </c>
      <c r="M2507" s="57"/>
      <c r="N2507" s="57">
        <v>0</v>
      </c>
      <c r="O2507" s="57" t="s">
        <v>2193</v>
      </c>
      <c r="P2507" s="57">
        <v>156940</v>
      </c>
      <c r="Q2507" s="60"/>
      <c r="AC2507" s="2">
        <v>4033.7</v>
      </c>
      <c r="AD2507" s="2">
        <v>134457</v>
      </c>
      <c r="AE2507" s="2">
        <v>134457</v>
      </c>
    </row>
    <row r="2508" spans="1:31" ht="23.25" customHeight="1" x14ac:dyDescent="0.15">
      <c r="C2508" s="148"/>
      <c r="D2508" s="56"/>
      <c r="E2508" s="62"/>
      <c r="F2508" s="58"/>
      <c r="G2508" s="57"/>
      <c r="H2508" s="57"/>
      <c r="I2508" s="57"/>
      <c r="J2508" s="57"/>
      <c r="K2508" s="57"/>
      <c r="L2508" s="57"/>
      <c r="M2508" s="57"/>
      <c r="N2508" s="57"/>
      <c r="O2508" s="57"/>
      <c r="P2508" s="57"/>
      <c r="Q2508" s="60"/>
    </row>
    <row r="2509" spans="1:31" ht="23.25" customHeight="1" x14ac:dyDescent="0.15">
      <c r="A2509" s="9" t="s">
        <v>1409</v>
      </c>
      <c r="B2509" s="9" t="s">
        <v>2293</v>
      </c>
      <c r="C2509" s="148" t="s">
        <v>1410</v>
      </c>
      <c r="D2509" s="56" t="s">
        <v>2844</v>
      </c>
      <c r="E2509" s="62"/>
      <c r="F2509" s="58"/>
      <c r="G2509" s="57"/>
      <c r="H2509" s="57"/>
      <c r="I2509" s="57"/>
      <c r="J2509" s="57"/>
      <c r="K2509" s="57"/>
      <c r="L2509" s="57"/>
      <c r="M2509" s="57"/>
      <c r="N2509" s="57"/>
      <c r="O2509" s="57"/>
      <c r="P2509" s="57"/>
      <c r="Q2509" s="60"/>
    </row>
    <row r="2510" spans="1:31" ht="23.25" customHeight="1" x14ac:dyDescent="0.15">
      <c r="A2510" s="9" t="s">
        <v>2845</v>
      </c>
      <c r="B2510" s="9" t="s">
        <v>1417</v>
      </c>
      <c r="C2510" s="148" t="s">
        <v>2846</v>
      </c>
      <c r="D2510" s="56" t="s">
        <v>2696</v>
      </c>
      <c r="E2510" s="62" t="s">
        <v>2698</v>
      </c>
      <c r="F2510" s="58" t="s">
        <v>181</v>
      </c>
      <c r="G2510" s="57">
        <v>1</v>
      </c>
      <c r="H2510" s="57">
        <v>18450</v>
      </c>
      <c r="I2510" s="57">
        <v>18450</v>
      </c>
      <c r="J2510" s="57">
        <v>1</v>
      </c>
      <c r="K2510" s="57">
        <v>0</v>
      </c>
      <c r="L2510" s="57" t="s">
        <v>2193</v>
      </c>
      <c r="M2510" s="57">
        <v>0</v>
      </c>
      <c r="N2510" s="57" t="s">
        <v>2193</v>
      </c>
      <c r="O2510" s="57">
        <v>18450</v>
      </c>
      <c r="P2510" s="57">
        <v>18450</v>
      </c>
      <c r="Q2510" s="60"/>
    </row>
    <row r="2511" spans="1:31" ht="23.25" customHeight="1" x14ac:dyDescent="0.15">
      <c r="A2511" s="9" t="s">
        <v>919</v>
      </c>
      <c r="B2511" s="9" t="s">
        <v>1417</v>
      </c>
      <c r="C2511" s="148" t="s">
        <v>676</v>
      </c>
      <c r="D2511" s="56" t="s">
        <v>70</v>
      </c>
      <c r="E2511" s="62" t="s">
        <v>677</v>
      </c>
      <c r="F2511" s="58" t="s">
        <v>678</v>
      </c>
      <c r="G2511" s="57">
        <v>0.5</v>
      </c>
      <c r="H2511" s="57">
        <v>0</v>
      </c>
      <c r="I2511" s="57" t="s">
        <v>2193</v>
      </c>
      <c r="J2511" s="57">
        <v>0.5</v>
      </c>
      <c r="K2511" s="57">
        <v>268915</v>
      </c>
      <c r="L2511" s="57">
        <v>134457.5</v>
      </c>
      <c r="M2511" s="57">
        <v>0</v>
      </c>
      <c r="N2511" s="57" t="s">
        <v>2193</v>
      </c>
      <c r="O2511" s="57">
        <v>268915</v>
      </c>
      <c r="P2511" s="57">
        <v>134457.5</v>
      </c>
      <c r="Q2511" s="60"/>
      <c r="AE2511" s="2">
        <v>134457.5</v>
      </c>
    </row>
    <row r="2512" spans="1:31" ht="23.25" customHeight="1" x14ac:dyDescent="0.15">
      <c r="A2512" s="9" t="s">
        <v>1649</v>
      </c>
      <c r="B2512" s="9" t="s">
        <v>1417</v>
      </c>
      <c r="C2512" s="148" t="s">
        <v>1650</v>
      </c>
      <c r="D2512" s="56" t="s">
        <v>1651</v>
      </c>
      <c r="E2512" s="62" t="s">
        <v>1652</v>
      </c>
      <c r="F2512" s="58" t="s">
        <v>616</v>
      </c>
      <c r="G2512" s="57">
        <v>1</v>
      </c>
      <c r="H2512" s="57">
        <v>4033.7000000000116</v>
      </c>
      <c r="I2512" s="57">
        <v>4033.7000000000116</v>
      </c>
      <c r="J2512" s="57">
        <v>1</v>
      </c>
      <c r="K2512" s="57"/>
      <c r="L2512" s="57" t="s">
        <v>2193</v>
      </c>
      <c r="M2512" s="57"/>
      <c r="N2512" s="57" t="s">
        <v>2193</v>
      </c>
      <c r="O2512" s="57">
        <v>4033.7000000000116</v>
      </c>
      <c r="P2512" s="57">
        <v>4033.7000000000116</v>
      </c>
      <c r="Q2512" s="60"/>
    </row>
    <row r="2513" spans="1:31" ht="23.25" customHeight="1" x14ac:dyDescent="0.15">
      <c r="B2513" s="9" t="s">
        <v>1646</v>
      </c>
      <c r="C2513" s="148"/>
      <c r="D2513" s="56" t="s">
        <v>1647</v>
      </c>
      <c r="E2513" s="62"/>
      <c r="F2513" s="58"/>
      <c r="G2513" s="57"/>
      <c r="H2513" s="57"/>
      <c r="I2513" s="57">
        <v>22483</v>
      </c>
      <c r="J2513" s="57"/>
      <c r="K2513" s="57"/>
      <c r="L2513" s="57">
        <v>134457</v>
      </c>
      <c r="M2513" s="57"/>
      <c r="N2513" s="57">
        <v>0</v>
      </c>
      <c r="O2513" s="57" t="s">
        <v>2193</v>
      </c>
      <c r="P2513" s="57">
        <v>156940</v>
      </c>
      <c r="Q2513" s="60"/>
      <c r="AC2513" s="2">
        <v>4033.7</v>
      </c>
      <c r="AD2513" s="2">
        <v>134457</v>
      </c>
      <c r="AE2513" s="2">
        <v>134457</v>
      </c>
    </row>
    <row r="2514" spans="1:31" ht="23.25" customHeight="1" x14ac:dyDescent="0.15">
      <c r="C2514" s="148"/>
      <c r="D2514" s="56"/>
      <c r="E2514" s="62"/>
      <c r="F2514" s="58"/>
      <c r="G2514" s="57"/>
      <c r="H2514" s="57"/>
      <c r="I2514" s="57"/>
      <c r="J2514" s="57"/>
      <c r="K2514" s="57"/>
      <c r="L2514" s="57"/>
      <c r="M2514" s="57"/>
      <c r="N2514" s="57"/>
      <c r="O2514" s="57"/>
      <c r="P2514" s="57"/>
      <c r="Q2514" s="60"/>
    </row>
    <row r="2515" spans="1:31" ht="23.25" customHeight="1" x14ac:dyDescent="0.15">
      <c r="A2515" s="9" t="s">
        <v>1412</v>
      </c>
      <c r="B2515" s="9" t="s">
        <v>2293</v>
      </c>
      <c r="C2515" s="148" t="s">
        <v>1413</v>
      </c>
      <c r="D2515" s="56" t="s">
        <v>2847</v>
      </c>
      <c r="E2515" s="62"/>
      <c r="F2515" s="58"/>
      <c r="G2515" s="57"/>
      <c r="H2515" s="57"/>
      <c r="I2515" s="57"/>
      <c r="J2515" s="57"/>
      <c r="K2515" s="57"/>
      <c r="L2515" s="57"/>
      <c r="M2515" s="57"/>
      <c r="N2515" s="57"/>
      <c r="O2515" s="57"/>
      <c r="P2515" s="57"/>
      <c r="Q2515" s="60"/>
    </row>
    <row r="2516" spans="1:31" ht="23.25" customHeight="1" x14ac:dyDescent="0.15">
      <c r="A2516" s="9" t="s">
        <v>802</v>
      </c>
      <c r="B2516" s="9" t="s">
        <v>1420</v>
      </c>
      <c r="C2516" s="148" t="s">
        <v>378</v>
      </c>
      <c r="D2516" s="56" t="s">
        <v>379</v>
      </c>
      <c r="E2516" s="62" t="s">
        <v>380</v>
      </c>
      <c r="F2516" s="58" t="s">
        <v>132</v>
      </c>
      <c r="G2516" s="57">
        <v>1</v>
      </c>
      <c r="H2516" s="57">
        <v>494</v>
      </c>
      <c r="I2516" s="57">
        <v>494</v>
      </c>
      <c r="J2516" s="57">
        <v>1</v>
      </c>
      <c r="K2516" s="57">
        <v>0</v>
      </c>
      <c r="L2516" s="57" t="s">
        <v>2193</v>
      </c>
      <c r="M2516" s="57">
        <v>0</v>
      </c>
      <c r="N2516" s="57" t="s">
        <v>2193</v>
      </c>
      <c r="O2516" s="57">
        <v>494</v>
      </c>
      <c r="P2516" s="57">
        <v>494</v>
      </c>
      <c r="Q2516" s="60"/>
      <c r="AC2516" s="2">
        <v>494</v>
      </c>
    </row>
    <row r="2517" spans="1:31" ht="23.25" customHeight="1" x14ac:dyDescent="0.15">
      <c r="A2517" s="9" t="s">
        <v>802</v>
      </c>
      <c r="B2517" s="9" t="s">
        <v>1420</v>
      </c>
      <c r="C2517" s="148" t="s">
        <v>378</v>
      </c>
      <c r="D2517" s="56" t="s">
        <v>379</v>
      </c>
      <c r="E2517" s="62" t="s">
        <v>380</v>
      </c>
      <c r="F2517" s="58" t="s">
        <v>132</v>
      </c>
      <c r="G2517" s="57">
        <v>0.1</v>
      </c>
      <c r="H2517" s="57">
        <v>494</v>
      </c>
      <c r="I2517" s="57">
        <v>49.4</v>
      </c>
      <c r="J2517" s="57">
        <v>0.1</v>
      </c>
      <c r="K2517" s="57">
        <v>0</v>
      </c>
      <c r="L2517" s="57" t="s">
        <v>2193</v>
      </c>
      <c r="M2517" s="57">
        <v>0</v>
      </c>
      <c r="N2517" s="57" t="s">
        <v>2193</v>
      </c>
      <c r="O2517" s="57">
        <v>494</v>
      </c>
      <c r="P2517" s="57">
        <v>49.4</v>
      </c>
      <c r="Q2517" s="60"/>
    </row>
    <row r="2518" spans="1:31" ht="23.25" customHeight="1" x14ac:dyDescent="0.15">
      <c r="A2518" s="9" t="s">
        <v>1658</v>
      </c>
      <c r="B2518" s="9" t="s">
        <v>1420</v>
      </c>
      <c r="C2518" s="148" t="s">
        <v>1659</v>
      </c>
      <c r="D2518" s="56" t="s">
        <v>1660</v>
      </c>
      <c r="E2518" s="62" t="s">
        <v>1661</v>
      </c>
      <c r="F2518" s="58" t="s">
        <v>616</v>
      </c>
      <c r="G2518" s="57">
        <v>1</v>
      </c>
      <c r="H2518" s="57">
        <v>9.7999999999999545</v>
      </c>
      <c r="I2518" s="57">
        <v>9.7999999999999545</v>
      </c>
      <c r="J2518" s="57">
        <v>1</v>
      </c>
      <c r="K2518" s="57"/>
      <c r="L2518" s="57" t="s">
        <v>2193</v>
      </c>
      <c r="M2518" s="57"/>
      <c r="N2518" s="57" t="s">
        <v>2193</v>
      </c>
      <c r="O2518" s="57">
        <v>9.7999999999999545</v>
      </c>
      <c r="P2518" s="57">
        <v>9.7999999999999545</v>
      </c>
      <c r="Q2518" s="60"/>
      <c r="AC2518" s="2">
        <v>9.8000000000000007</v>
      </c>
      <c r="AD2518" s="2">
        <v>543</v>
      </c>
    </row>
    <row r="2519" spans="1:31" ht="23.25" customHeight="1" x14ac:dyDescent="0.15">
      <c r="A2519" s="9" t="s">
        <v>919</v>
      </c>
      <c r="B2519" s="9" t="s">
        <v>1420</v>
      </c>
      <c r="C2519" s="148" t="s">
        <v>676</v>
      </c>
      <c r="D2519" s="56" t="s">
        <v>70</v>
      </c>
      <c r="E2519" s="62" t="s">
        <v>677</v>
      </c>
      <c r="F2519" s="58" t="s">
        <v>678</v>
      </c>
      <c r="G2519" s="57">
        <v>8.0000000000000002E-3</v>
      </c>
      <c r="H2519" s="57">
        <v>0</v>
      </c>
      <c r="I2519" s="57" t="s">
        <v>2193</v>
      </c>
      <c r="J2519" s="57">
        <v>8.0000000000000002E-3</v>
      </c>
      <c r="K2519" s="57">
        <v>268915</v>
      </c>
      <c r="L2519" s="57">
        <v>2151.3000000000002</v>
      </c>
      <c r="M2519" s="57">
        <v>0</v>
      </c>
      <c r="N2519" s="57" t="s">
        <v>2193</v>
      </c>
      <c r="O2519" s="57">
        <v>268915</v>
      </c>
      <c r="P2519" s="57">
        <v>2151.3000000000002</v>
      </c>
      <c r="Q2519" s="60"/>
      <c r="AE2519" s="2">
        <v>2151.3000000000002</v>
      </c>
    </row>
    <row r="2520" spans="1:31" ht="23.25" customHeight="1" x14ac:dyDescent="0.15">
      <c r="A2520" s="9" t="s">
        <v>1649</v>
      </c>
      <c r="B2520" s="9" t="s">
        <v>1420</v>
      </c>
      <c r="C2520" s="148" t="s">
        <v>1650</v>
      </c>
      <c r="D2520" s="56" t="s">
        <v>1651</v>
      </c>
      <c r="E2520" s="62" t="s">
        <v>1652</v>
      </c>
      <c r="F2520" s="58" t="s">
        <v>616</v>
      </c>
      <c r="G2520" s="57">
        <v>1</v>
      </c>
      <c r="H2520" s="57">
        <v>64.5</v>
      </c>
      <c r="I2520" s="57">
        <v>64.5</v>
      </c>
      <c r="J2520" s="57">
        <v>1</v>
      </c>
      <c r="K2520" s="57"/>
      <c r="L2520" s="57" t="s">
        <v>2193</v>
      </c>
      <c r="M2520" s="57"/>
      <c r="N2520" s="57" t="s">
        <v>2193</v>
      </c>
      <c r="O2520" s="57">
        <v>64.5</v>
      </c>
      <c r="P2520" s="57">
        <v>64.5</v>
      </c>
      <c r="Q2520" s="60"/>
    </row>
    <row r="2521" spans="1:31" ht="23.25" customHeight="1" x14ac:dyDescent="0.15">
      <c r="B2521" s="9" t="s">
        <v>1646</v>
      </c>
      <c r="C2521" s="148"/>
      <c r="D2521" s="56" t="s">
        <v>1647</v>
      </c>
      <c r="E2521" s="62"/>
      <c r="F2521" s="58"/>
      <c r="G2521" s="57"/>
      <c r="H2521" s="57"/>
      <c r="I2521" s="57">
        <v>617</v>
      </c>
      <c r="J2521" s="57"/>
      <c r="K2521" s="57"/>
      <c r="L2521" s="57">
        <v>2151</v>
      </c>
      <c r="M2521" s="57"/>
      <c r="N2521" s="57">
        <v>0</v>
      </c>
      <c r="O2521" s="57" t="s">
        <v>2193</v>
      </c>
      <c r="P2521" s="57">
        <v>2768</v>
      </c>
      <c r="Q2521" s="60"/>
      <c r="AC2521" s="2">
        <v>64.5</v>
      </c>
      <c r="AD2521" s="2">
        <v>2151</v>
      </c>
      <c r="AE2521" s="2">
        <v>2151</v>
      </c>
    </row>
    <row r="2522" spans="1:31" ht="23.25" customHeight="1" x14ac:dyDescent="0.15">
      <c r="C2522" s="148"/>
      <c r="D2522" s="56"/>
      <c r="E2522" s="62"/>
      <c r="F2522" s="58"/>
      <c r="G2522" s="57"/>
      <c r="H2522" s="57"/>
      <c r="I2522" s="57"/>
      <c r="J2522" s="57"/>
      <c r="K2522" s="57"/>
      <c r="L2522" s="57"/>
      <c r="M2522" s="57"/>
      <c r="N2522" s="57"/>
      <c r="O2522" s="57"/>
      <c r="P2522" s="57"/>
      <c r="Q2522" s="60"/>
    </row>
    <row r="2523" spans="1:31" ht="23.25" customHeight="1" x14ac:dyDescent="0.15">
      <c r="A2523" s="9" t="s">
        <v>1415</v>
      </c>
      <c r="B2523" s="9" t="s">
        <v>2293</v>
      </c>
      <c r="C2523" s="148" t="s">
        <v>1416</v>
      </c>
      <c r="D2523" s="56" t="s">
        <v>2848</v>
      </c>
      <c r="E2523" s="62"/>
      <c r="F2523" s="58"/>
      <c r="G2523" s="57"/>
      <c r="H2523" s="57"/>
      <c r="I2523" s="57"/>
      <c r="J2523" s="57"/>
      <c r="K2523" s="57"/>
      <c r="L2523" s="57"/>
      <c r="M2523" s="57"/>
      <c r="N2523" s="57"/>
      <c r="O2523" s="57"/>
      <c r="P2523" s="57"/>
      <c r="Q2523" s="60"/>
    </row>
    <row r="2524" spans="1:31" ht="23.25" customHeight="1" x14ac:dyDescent="0.15">
      <c r="A2524" s="9" t="s">
        <v>803</v>
      </c>
      <c r="B2524" s="9" t="s">
        <v>1423</v>
      </c>
      <c r="C2524" s="148" t="s">
        <v>384</v>
      </c>
      <c r="D2524" s="56" t="s">
        <v>379</v>
      </c>
      <c r="E2524" s="62" t="s">
        <v>385</v>
      </c>
      <c r="F2524" s="58" t="s">
        <v>132</v>
      </c>
      <c r="G2524" s="57">
        <v>1</v>
      </c>
      <c r="H2524" s="57">
        <v>494</v>
      </c>
      <c r="I2524" s="57">
        <v>494</v>
      </c>
      <c r="J2524" s="57">
        <v>1</v>
      </c>
      <c r="K2524" s="57">
        <v>0</v>
      </c>
      <c r="L2524" s="57" t="s">
        <v>2193</v>
      </c>
      <c r="M2524" s="57">
        <v>0</v>
      </c>
      <c r="N2524" s="57" t="s">
        <v>2193</v>
      </c>
      <c r="O2524" s="57">
        <v>494</v>
      </c>
      <c r="P2524" s="57">
        <v>494</v>
      </c>
      <c r="Q2524" s="60"/>
      <c r="AC2524" s="2">
        <v>494</v>
      </c>
    </row>
    <row r="2525" spans="1:31" ht="23.25" customHeight="1" x14ac:dyDescent="0.15">
      <c r="A2525" s="9" t="s">
        <v>803</v>
      </c>
      <c r="B2525" s="9" t="s">
        <v>1423</v>
      </c>
      <c r="C2525" s="148" t="s">
        <v>384</v>
      </c>
      <c r="D2525" s="56" t="s">
        <v>379</v>
      </c>
      <c r="E2525" s="62" t="s">
        <v>385</v>
      </c>
      <c r="F2525" s="58" t="s">
        <v>132</v>
      </c>
      <c r="G2525" s="57">
        <v>0.1</v>
      </c>
      <c r="H2525" s="57">
        <v>494</v>
      </c>
      <c r="I2525" s="57">
        <v>49.4</v>
      </c>
      <c r="J2525" s="57">
        <v>0.1</v>
      </c>
      <c r="K2525" s="57">
        <v>0</v>
      </c>
      <c r="L2525" s="57" t="s">
        <v>2193</v>
      </c>
      <c r="M2525" s="57">
        <v>0</v>
      </c>
      <c r="N2525" s="57" t="s">
        <v>2193</v>
      </c>
      <c r="O2525" s="57">
        <v>494</v>
      </c>
      <c r="P2525" s="57">
        <v>49.4</v>
      </c>
      <c r="Q2525" s="60"/>
    </row>
    <row r="2526" spans="1:31" ht="23.25" customHeight="1" x14ac:dyDescent="0.15">
      <c r="A2526" s="9" t="s">
        <v>1658</v>
      </c>
      <c r="B2526" s="9" t="s">
        <v>1423</v>
      </c>
      <c r="C2526" s="148" t="s">
        <v>1659</v>
      </c>
      <c r="D2526" s="56" t="s">
        <v>1660</v>
      </c>
      <c r="E2526" s="62" t="s">
        <v>1661</v>
      </c>
      <c r="F2526" s="58" t="s">
        <v>616</v>
      </c>
      <c r="G2526" s="57">
        <v>1</v>
      </c>
      <c r="H2526" s="57">
        <v>9.7999999999999545</v>
      </c>
      <c r="I2526" s="57">
        <v>9.7999999999999545</v>
      </c>
      <c r="J2526" s="57">
        <v>1</v>
      </c>
      <c r="K2526" s="57"/>
      <c r="L2526" s="57" t="s">
        <v>2193</v>
      </c>
      <c r="M2526" s="57"/>
      <c r="N2526" s="57" t="s">
        <v>2193</v>
      </c>
      <c r="O2526" s="57">
        <v>9.7999999999999545</v>
      </c>
      <c r="P2526" s="57">
        <v>9.7999999999999545</v>
      </c>
      <c r="Q2526" s="60"/>
      <c r="AC2526" s="2">
        <v>9.8000000000000007</v>
      </c>
      <c r="AD2526" s="2">
        <v>543</v>
      </c>
    </row>
    <row r="2527" spans="1:31" ht="23.25" customHeight="1" x14ac:dyDescent="0.15">
      <c r="A2527" s="9" t="s">
        <v>919</v>
      </c>
      <c r="B2527" s="9" t="s">
        <v>1423</v>
      </c>
      <c r="C2527" s="148" t="s">
        <v>676</v>
      </c>
      <c r="D2527" s="56" t="s">
        <v>70</v>
      </c>
      <c r="E2527" s="62" t="s">
        <v>677</v>
      </c>
      <c r="F2527" s="58" t="s">
        <v>678</v>
      </c>
      <c r="G2527" s="57">
        <v>0.01</v>
      </c>
      <c r="H2527" s="57">
        <v>0</v>
      </c>
      <c r="I2527" s="57" t="s">
        <v>2193</v>
      </c>
      <c r="J2527" s="57">
        <v>0.01</v>
      </c>
      <c r="K2527" s="57">
        <v>268915</v>
      </c>
      <c r="L2527" s="57">
        <v>2689.1</v>
      </c>
      <c r="M2527" s="57">
        <v>0</v>
      </c>
      <c r="N2527" s="57" t="s">
        <v>2193</v>
      </c>
      <c r="O2527" s="57">
        <v>268915</v>
      </c>
      <c r="P2527" s="57">
        <v>2689.1</v>
      </c>
      <c r="Q2527" s="60"/>
      <c r="AE2527" s="2">
        <v>2689.1</v>
      </c>
    </row>
    <row r="2528" spans="1:31" ht="23.25" customHeight="1" x14ac:dyDescent="0.15">
      <c r="A2528" s="9" t="s">
        <v>1649</v>
      </c>
      <c r="B2528" s="9" t="s">
        <v>1423</v>
      </c>
      <c r="C2528" s="148" t="s">
        <v>1650</v>
      </c>
      <c r="D2528" s="56" t="s">
        <v>1651</v>
      </c>
      <c r="E2528" s="62" t="s">
        <v>1652</v>
      </c>
      <c r="F2528" s="58" t="s">
        <v>616</v>
      </c>
      <c r="G2528" s="57">
        <v>1</v>
      </c>
      <c r="H2528" s="57">
        <v>80.599999999999909</v>
      </c>
      <c r="I2528" s="57">
        <v>80.599999999999909</v>
      </c>
      <c r="J2528" s="57">
        <v>1</v>
      </c>
      <c r="K2528" s="57"/>
      <c r="L2528" s="57" t="s">
        <v>2193</v>
      </c>
      <c r="M2528" s="57"/>
      <c r="N2528" s="57" t="s">
        <v>2193</v>
      </c>
      <c r="O2528" s="57">
        <v>80.599999999999909</v>
      </c>
      <c r="P2528" s="57">
        <v>80.599999999999909</v>
      </c>
      <c r="Q2528" s="60"/>
    </row>
    <row r="2529" spans="1:31" ht="23.25" customHeight="1" x14ac:dyDescent="0.15">
      <c r="B2529" s="9" t="s">
        <v>1646</v>
      </c>
      <c r="C2529" s="148"/>
      <c r="D2529" s="56" t="s">
        <v>1647</v>
      </c>
      <c r="E2529" s="62"/>
      <c r="F2529" s="58"/>
      <c r="G2529" s="57"/>
      <c r="H2529" s="57"/>
      <c r="I2529" s="57">
        <v>633</v>
      </c>
      <c r="J2529" s="57"/>
      <c r="K2529" s="57"/>
      <c r="L2529" s="57">
        <v>2689</v>
      </c>
      <c r="M2529" s="57"/>
      <c r="N2529" s="57">
        <v>0</v>
      </c>
      <c r="O2529" s="57" t="s">
        <v>2193</v>
      </c>
      <c r="P2529" s="57">
        <v>3322</v>
      </c>
      <c r="Q2529" s="60"/>
      <c r="AC2529" s="2">
        <v>80.599999999999994</v>
      </c>
      <c r="AD2529" s="2">
        <v>2689</v>
      </c>
      <c r="AE2529" s="2">
        <v>2689</v>
      </c>
    </row>
    <row r="2530" spans="1:31" ht="23.25" customHeight="1" x14ac:dyDescent="0.15">
      <c r="C2530" s="148"/>
      <c r="D2530" s="56"/>
      <c r="E2530" s="62"/>
      <c r="F2530" s="58"/>
      <c r="G2530" s="57"/>
      <c r="H2530" s="57"/>
      <c r="I2530" s="57"/>
      <c r="J2530" s="57"/>
      <c r="K2530" s="57"/>
      <c r="L2530" s="57"/>
      <c r="M2530" s="57"/>
      <c r="N2530" s="57"/>
      <c r="O2530" s="57"/>
      <c r="P2530" s="57"/>
      <c r="Q2530" s="60"/>
    </row>
    <row r="2531" spans="1:31" ht="23.25" customHeight="1" x14ac:dyDescent="0.15">
      <c r="A2531" s="9" t="s">
        <v>1418</v>
      </c>
      <c r="B2531" s="9" t="s">
        <v>2293</v>
      </c>
      <c r="C2531" s="148" t="s">
        <v>1419</v>
      </c>
      <c r="D2531" s="56" t="s">
        <v>2849</v>
      </c>
      <c r="E2531" s="62"/>
      <c r="F2531" s="58"/>
      <c r="G2531" s="57"/>
      <c r="H2531" s="57"/>
      <c r="I2531" s="57"/>
      <c r="J2531" s="57"/>
      <c r="K2531" s="57"/>
      <c r="L2531" s="57"/>
      <c r="M2531" s="57"/>
      <c r="N2531" s="57"/>
      <c r="O2531" s="57"/>
      <c r="P2531" s="57"/>
      <c r="Q2531" s="60"/>
    </row>
    <row r="2532" spans="1:31" ht="23.25" customHeight="1" x14ac:dyDescent="0.15">
      <c r="A2532" s="9" t="s">
        <v>2850</v>
      </c>
      <c r="B2532" s="9" t="s">
        <v>1426</v>
      </c>
      <c r="C2532" s="148" t="s">
        <v>2851</v>
      </c>
      <c r="D2532" s="56" t="s">
        <v>387</v>
      </c>
      <c r="E2532" s="62" t="s">
        <v>2622</v>
      </c>
      <c r="F2532" s="58" t="s">
        <v>132</v>
      </c>
      <c r="G2532" s="57">
        <v>1</v>
      </c>
      <c r="H2532" s="57">
        <v>655</v>
      </c>
      <c r="I2532" s="57">
        <v>655</v>
      </c>
      <c r="J2532" s="57">
        <v>1</v>
      </c>
      <c r="K2532" s="57">
        <v>0</v>
      </c>
      <c r="L2532" s="57" t="s">
        <v>2193</v>
      </c>
      <c r="M2532" s="57">
        <v>0</v>
      </c>
      <c r="N2532" s="57" t="s">
        <v>2193</v>
      </c>
      <c r="O2532" s="57">
        <v>655</v>
      </c>
      <c r="P2532" s="57">
        <v>655</v>
      </c>
      <c r="Q2532" s="60"/>
      <c r="AC2532" s="2">
        <v>655</v>
      </c>
    </row>
    <row r="2533" spans="1:31" ht="23.25" customHeight="1" x14ac:dyDescent="0.15">
      <c r="A2533" s="9" t="s">
        <v>2850</v>
      </c>
      <c r="B2533" s="9" t="s">
        <v>1426</v>
      </c>
      <c r="C2533" s="148" t="s">
        <v>2851</v>
      </c>
      <c r="D2533" s="56" t="s">
        <v>387</v>
      </c>
      <c r="E2533" s="62" t="s">
        <v>2622</v>
      </c>
      <c r="F2533" s="58" t="s">
        <v>132</v>
      </c>
      <c r="G2533" s="57">
        <v>0.1</v>
      </c>
      <c r="H2533" s="57">
        <v>655</v>
      </c>
      <c r="I2533" s="57">
        <v>65.5</v>
      </c>
      <c r="J2533" s="57">
        <v>0.1</v>
      </c>
      <c r="K2533" s="57">
        <v>0</v>
      </c>
      <c r="L2533" s="57" t="s">
        <v>2193</v>
      </c>
      <c r="M2533" s="57">
        <v>0</v>
      </c>
      <c r="N2533" s="57" t="s">
        <v>2193</v>
      </c>
      <c r="O2533" s="57">
        <v>655</v>
      </c>
      <c r="P2533" s="57">
        <v>65.5</v>
      </c>
      <c r="Q2533" s="60"/>
    </row>
    <row r="2534" spans="1:31" ht="23.25" customHeight="1" x14ac:dyDescent="0.15">
      <c r="A2534" s="9" t="s">
        <v>1658</v>
      </c>
      <c r="B2534" s="9" t="s">
        <v>1426</v>
      </c>
      <c r="C2534" s="148" t="s">
        <v>1659</v>
      </c>
      <c r="D2534" s="56" t="s">
        <v>1660</v>
      </c>
      <c r="E2534" s="62" t="s">
        <v>1661</v>
      </c>
      <c r="F2534" s="58" t="s">
        <v>616</v>
      </c>
      <c r="G2534" s="57">
        <v>1</v>
      </c>
      <c r="H2534" s="57">
        <v>13.100000000000023</v>
      </c>
      <c r="I2534" s="57">
        <v>13.100000000000023</v>
      </c>
      <c r="J2534" s="57">
        <v>1</v>
      </c>
      <c r="K2534" s="57"/>
      <c r="L2534" s="57" t="s">
        <v>2193</v>
      </c>
      <c r="M2534" s="57"/>
      <c r="N2534" s="57" t="s">
        <v>2193</v>
      </c>
      <c r="O2534" s="57">
        <v>13.100000000000023</v>
      </c>
      <c r="P2534" s="57">
        <v>13.100000000000023</v>
      </c>
      <c r="Q2534" s="60"/>
      <c r="AC2534" s="2">
        <v>13.1</v>
      </c>
      <c r="AD2534" s="2">
        <v>720</v>
      </c>
    </row>
    <row r="2535" spans="1:31" ht="23.25" customHeight="1" x14ac:dyDescent="0.15">
      <c r="A2535" s="9" t="s">
        <v>919</v>
      </c>
      <c r="B2535" s="9" t="s">
        <v>1426</v>
      </c>
      <c r="C2535" s="148" t="s">
        <v>676</v>
      </c>
      <c r="D2535" s="56" t="s">
        <v>70</v>
      </c>
      <c r="E2535" s="62" t="s">
        <v>677</v>
      </c>
      <c r="F2535" s="58" t="s">
        <v>678</v>
      </c>
      <c r="G2535" s="57">
        <v>8.9999999999999993E-3</v>
      </c>
      <c r="H2535" s="57">
        <v>0</v>
      </c>
      <c r="I2535" s="57" t="s">
        <v>2193</v>
      </c>
      <c r="J2535" s="57">
        <v>8.9999999999999993E-3</v>
      </c>
      <c r="K2535" s="57">
        <v>268915</v>
      </c>
      <c r="L2535" s="57">
        <v>2420.1999999999998</v>
      </c>
      <c r="M2535" s="57">
        <v>0</v>
      </c>
      <c r="N2535" s="57" t="s">
        <v>2193</v>
      </c>
      <c r="O2535" s="57">
        <v>268915</v>
      </c>
      <c r="P2535" s="57">
        <v>2420.1999999999998</v>
      </c>
      <c r="Q2535" s="60"/>
      <c r="AE2535" s="2">
        <v>2420.1999999999998</v>
      </c>
    </row>
    <row r="2536" spans="1:31" ht="23.25" customHeight="1" x14ac:dyDescent="0.15">
      <c r="A2536" s="9" t="s">
        <v>1649</v>
      </c>
      <c r="B2536" s="9" t="s">
        <v>1426</v>
      </c>
      <c r="C2536" s="148" t="s">
        <v>1650</v>
      </c>
      <c r="D2536" s="56" t="s">
        <v>1651</v>
      </c>
      <c r="E2536" s="62" t="s">
        <v>1652</v>
      </c>
      <c r="F2536" s="58" t="s">
        <v>616</v>
      </c>
      <c r="G2536" s="57">
        <v>1</v>
      </c>
      <c r="H2536" s="57">
        <v>72.599999999999909</v>
      </c>
      <c r="I2536" s="57">
        <v>72.599999999999909</v>
      </c>
      <c r="J2536" s="57">
        <v>1</v>
      </c>
      <c r="K2536" s="57"/>
      <c r="L2536" s="57" t="s">
        <v>2193</v>
      </c>
      <c r="M2536" s="57"/>
      <c r="N2536" s="57" t="s">
        <v>2193</v>
      </c>
      <c r="O2536" s="57">
        <v>72.599999999999909</v>
      </c>
      <c r="P2536" s="57">
        <v>72.599999999999909</v>
      </c>
      <c r="Q2536" s="60"/>
    </row>
    <row r="2537" spans="1:31" ht="23.25" customHeight="1" x14ac:dyDescent="0.15">
      <c r="B2537" s="9" t="s">
        <v>1646</v>
      </c>
      <c r="C2537" s="148"/>
      <c r="D2537" s="56" t="s">
        <v>1647</v>
      </c>
      <c r="E2537" s="62"/>
      <c r="F2537" s="58"/>
      <c r="G2537" s="57"/>
      <c r="H2537" s="57"/>
      <c r="I2537" s="57">
        <v>806</v>
      </c>
      <c r="J2537" s="57"/>
      <c r="K2537" s="57"/>
      <c r="L2537" s="57">
        <v>2420</v>
      </c>
      <c r="M2537" s="57"/>
      <c r="N2537" s="57">
        <v>0</v>
      </c>
      <c r="O2537" s="57" t="s">
        <v>2193</v>
      </c>
      <c r="P2537" s="57">
        <v>3226</v>
      </c>
      <c r="Q2537" s="60"/>
      <c r="AC2537" s="2">
        <v>72.599999999999994</v>
      </c>
      <c r="AD2537" s="2">
        <v>2420</v>
      </c>
      <c r="AE2537" s="2">
        <v>2420</v>
      </c>
    </row>
    <row r="2538" spans="1:31" ht="23.25" customHeight="1" x14ac:dyDescent="0.15">
      <c r="C2538" s="148"/>
      <c r="D2538" s="56"/>
      <c r="E2538" s="62"/>
      <c r="F2538" s="58"/>
      <c r="G2538" s="57"/>
      <c r="H2538" s="57"/>
      <c r="I2538" s="57"/>
      <c r="J2538" s="57"/>
      <c r="K2538" s="57"/>
      <c r="L2538" s="57"/>
      <c r="M2538" s="57"/>
      <c r="N2538" s="57"/>
      <c r="O2538" s="57"/>
      <c r="P2538" s="57"/>
      <c r="Q2538" s="60"/>
    </row>
    <row r="2539" spans="1:31" ht="23.25" customHeight="1" x14ac:dyDescent="0.15">
      <c r="A2539" s="9" t="s">
        <v>1421</v>
      </c>
      <c r="B2539" s="9" t="s">
        <v>2293</v>
      </c>
      <c r="C2539" s="148" t="s">
        <v>1422</v>
      </c>
      <c r="D2539" s="56" t="s">
        <v>2852</v>
      </c>
      <c r="E2539" s="62"/>
      <c r="F2539" s="58"/>
      <c r="G2539" s="57"/>
      <c r="H2539" s="57"/>
      <c r="I2539" s="57"/>
      <c r="J2539" s="57"/>
      <c r="K2539" s="57"/>
      <c r="L2539" s="57"/>
      <c r="M2539" s="57"/>
      <c r="N2539" s="57"/>
      <c r="O2539" s="57"/>
      <c r="P2539" s="57"/>
      <c r="Q2539" s="60"/>
    </row>
    <row r="2540" spans="1:31" ht="23.25" customHeight="1" x14ac:dyDescent="0.15">
      <c r="A2540" s="9" t="s">
        <v>804</v>
      </c>
      <c r="B2540" s="9" t="s">
        <v>1429</v>
      </c>
      <c r="C2540" s="148" t="s">
        <v>386</v>
      </c>
      <c r="D2540" s="56" t="s">
        <v>387</v>
      </c>
      <c r="E2540" s="62" t="s">
        <v>388</v>
      </c>
      <c r="F2540" s="58" t="s">
        <v>132</v>
      </c>
      <c r="G2540" s="57">
        <v>1</v>
      </c>
      <c r="H2540" s="57">
        <v>921</v>
      </c>
      <c r="I2540" s="57">
        <v>921</v>
      </c>
      <c r="J2540" s="57">
        <v>1</v>
      </c>
      <c r="K2540" s="57">
        <v>0</v>
      </c>
      <c r="L2540" s="57" t="s">
        <v>2193</v>
      </c>
      <c r="M2540" s="57">
        <v>0</v>
      </c>
      <c r="N2540" s="57" t="s">
        <v>2193</v>
      </c>
      <c r="O2540" s="57">
        <v>921</v>
      </c>
      <c r="P2540" s="57">
        <v>921</v>
      </c>
      <c r="Q2540" s="60"/>
      <c r="AC2540" s="2">
        <v>921</v>
      </c>
    </row>
    <row r="2541" spans="1:31" ht="23.25" customHeight="1" x14ac:dyDescent="0.15">
      <c r="A2541" s="9" t="s">
        <v>804</v>
      </c>
      <c r="B2541" s="9" t="s">
        <v>1429</v>
      </c>
      <c r="C2541" s="148" t="s">
        <v>386</v>
      </c>
      <c r="D2541" s="56" t="s">
        <v>387</v>
      </c>
      <c r="E2541" s="62" t="s">
        <v>388</v>
      </c>
      <c r="F2541" s="58" t="s">
        <v>132</v>
      </c>
      <c r="G2541" s="57">
        <v>0.1</v>
      </c>
      <c r="H2541" s="57">
        <v>921</v>
      </c>
      <c r="I2541" s="57">
        <v>92.1</v>
      </c>
      <c r="J2541" s="57">
        <v>0.1</v>
      </c>
      <c r="K2541" s="57">
        <v>0</v>
      </c>
      <c r="L2541" s="57" t="s">
        <v>2193</v>
      </c>
      <c r="M2541" s="57">
        <v>0</v>
      </c>
      <c r="N2541" s="57" t="s">
        <v>2193</v>
      </c>
      <c r="O2541" s="57">
        <v>921</v>
      </c>
      <c r="P2541" s="57">
        <v>92.1</v>
      </c>
      <c r="Q2541" s="60"/>
    </row>
    <row r="2542" spans="1:31" ht="23.25" customHeight="1" x14ac:dyDescent="0.15">
      <c r="A2542" s="9" t="s">
        <v>1658</v>
      </c>
      <c r="B2542" s="9" t="s">
        <v>1429</v>
      </c>
      <c r="C2542" s="148" t="s">
        <v>1659</v>
      </c>
      <c r="D2542" s="56" t="s">
        <v>1660</v>
      </c>
      <c r="E2542" s="62" t="s">
        <v>1661</v>
      </c>
      <c r="F2542" s="58" t="s">
        <v>616</v>
      </c>
      <c r="G2542" s="57">
        <v>1</v>
      </c>
      <c r="H2542" s="57">
        <v>18.400000000000091</v>
      </c>
      <c r="I2542" s="57">
        <v>18.400000000000091</v>
      </c>
      <c r="J2542" s="57">
        <v>1</v>
      </c>
      <c r="K2542" s="57"/>
      <c r="L2542" s="57" t="s">
        <v>2193</v>
      </c>
      <c r="M2542" s="57"/>
      <c r="N2542" s="57" t="s">
        <v>2193</v>
      </c>
      <c r="O2542" s="57">
        <v>18.400000000000091</v>
      </c>
      <c r="P2542" s="57">
        <v>18.400000000000091</v>
      </c>
      <c r="Q2542" s="60"/>
      <c r="AC2542" s="2">
        <v>18.399999999999999</v>
      </c>
      <c r="AD2542" s="2">
        <v>1013</v>
      </c>
    </row>
    <row r="2543" spans="1:31" ht="23.25" customHeight="1" x14ac:dyDescent="0.15">
      <c r="A2543" s="9" t="s">
        <v>919</v>
      </c>
      <c r="B2543" s="9" t="s">
        <v>1429</v>
      </c>
      <c r="C2543" s="148" t="s">
        <v>676</v>
      </c>
      <c r="D2543" s="56" t="s">
        <v>70</v>
      </c>
      <c r="E2543" s="62" t="s">
        <v>677</v>
      </c>
      <c r="F2543" s="58" t="s">
        <v>678</v>
      </c>
      <c r="G2543" s="57">
        <v>8.9999999999999993E-3</v>
      </c>
      <c r="H2543" s="57">
        <v>0</v>
      </c>
      <c r="I2543" s="57" t="s">
        <v>2193</v>
      </c>
      <c r="J2543" s="57">
        <v>8.9999999999999993E-3</v>
      </c>
      <c r="K2543" s="57">
        <v>268915</v>
      </c>
      <c r="L2543" s="57">
        <v>2420.1999999999998</v>
      </c>
      <c r="M2543" s="57">
        <v>0</v>
      </c>
      <c r="N2543" s="57" t="s">
        <v>2193</v>
      </c>
      <c r="O2543" s="57">
        <v>268915</v>
      </c>
      <c r="P2543" s="57">
        <v>2420.1999999999998</v>
      </c>
      <c r="Q2543" s="60"/>
      <c r="AE2543" s="2">
        <v>2420.1999999999998</v>
      </c>
    </row>
    <row r="2544" spans="1:31" ht="23.25" customHeight="1" x14ac:dyDescent="0.15">
      <c r="A2544" s="9" t="s">
        <v>1649</v>
      </c>
      <c r="B2544" s="9" t="s">
        <v>1429</v>
      </c>
      <c r="C2544" s="148" t="s">
        <v>1650</v>
      </c>
      <c r="D2544" s="56" t="s">
        <v>1651</v>
      </c>
      <c r="E2544" s="62" t="s">
        <v>1652</v>
      </c>
      <c r="F2544" s="58" t="s">
        <v>616</v>
      </c>
      <c r="G2544" s="57">
        <v>1</v>
      </c>
      <c r="H2544" s="57">
        <v>72.599999999999909</v>
      </c>
      <c r="I2544" s="57">
        <v>72.599999999999909</v>
      </c>
      <c r="J2544" s="57">
        <v>1</v>
      </c>
      <c r="K2544" s="57"/>
      <c r="L2544" s="57" t="s">
        <v>2193</v>
      </c>
      <c r="M2544" s="57"/>
      <c r="N2544" s="57" t="s">
        <v>2193</v>
      </c>
      <c r="O2544" s="57">
        <v>72.599999999999909</v>
      </c>
      <c r="P2544" s="57">
        <v>72.599999999999909</v>
      </c>
      <c r="Q2544" s="60"/>
    </row>
    <row r="2545" spans="1:31" ht="23.25" customHeight="1" x14ac:dyDescent="0.15">
      <c r="B2545" s="9" t="s">
        <v>1646</v>
      </c>
      <c r="C2545" s="148"/>
      <c r="D2545" s="56" t="s">
        <v>1647</v>
      </c>
      <c r="E2545" s="62"/>
      <c r="F2545" s="58"/>
      <c r="G2545" s="57"/>
      <c r="H2545" s="57"/>
      <c r="I2545" s="57">
        <v>1104</v>
      </c>
      <c r="J2545" s="57"/>
      <c r="K2545" s="57"/>
      <c r="L2545" s="57">
        <v>2420</v>
      </c>
      <c r="M2545" s="57"/>
      <c r="N2545" s="57">
        <v>0</v>
      </c>
      <c r="O2545" s="57" t="s">
        <v>2193</v>
      </c>
      <c r="P2545" s="57">
        <v>3524</v>
      </c>
      <c r="Q2545" s="60"/>
      <c r="AC2545" s="2">
        <v>72.599999999999994</v>
      </c>
      <c r="AD2545" s="2">
        <v>2420</v>
      </c>
      <c r="AE2545" s="2">
        <v>2420</v>
      </c>
    </row>
    <row r="2546" spans="1:31" ht="23.25" customHeight="1" x14ac:dyDescent="0.15">
      <c r="C2546" s="148"/>
      <c r="D2546" s="56"/>
      <c r="E2546" s="62"/>
      <c r="F2546" s="58"/>
      <c r="G2546" s="57"/>
      <c r="H2546" s="57"/>
      <c r="I2546" s="57"/>
      <c r="J2546" s="57"/>
      <c r="K2546" s="57"/>
      <c r="L2546" s="57"/>
      <c r="M2546" s="57"/>
      <c r="N2546" s="57"/>
      <c r="O2546" s="57"/>
      <c r="P2546" s="57"/>
      <c r="Q2546" s="60"/>
    </row>
    <row r="2547" spans="1:31" ht="23.25" customHeight="1" x14ac:dyDescent="0.15">
      <c r="A2547" s="9" t="s">
        <v>1424</v>
      </c>
      <c r="B2547" s="9" t="s">
        <v>2293</v>
      </c>
      <c r="C2547" s="148" t="s">
        <v>1425</v>
      </c>
      <c r="D2547" s="56" t="s">
        <v>2853</v>
      </c>
      <c r="E2547" s="62"/>
      <c r="F2547" s="58"/>
      <c r="G2547" s="57"/>
      <c r="H2547" s="57"/>
      <c r="I2547" s="57"/>
      <c r="J2547" s="57"/>
      <c r="K2547" s="57"/>
      <c r="L2547" s="57"/>
      <c r="M2547" s="57"/>
      <c r="N2547" s="57"/>
      <c r="O2547" s="57"/>
      <c r="P2547" s="57"/>
      <c r="Q2547" s="60"/>
    </row>
    <row r="2548" spans="1:31" ht="23.25" customHeight="1" x14ac:dyDescent="0.15">
      <c r="A2548" s="9" t="s">
        <v>805</v>
      </c>
      <c r="B2548" s="9" t="s">
        <v>1432</v>
      </c>
      <c r="C2548" s="148" t="s">
        <v>391</v>
      </c>
      <c r="D2548" s="56" t="s">
        <v>387</v>
      </c>
      <c r="E2548" s="62" t="s">
        <v>392</v>
      </c>
      <c r="F2548" s="58" t="s">
        <v>132</v>
      </c>
      <c r="G2548" s="57">
        <v>1</v>
      </c>
      <c r="H2548" s="57">
        <v>1045</v>
      </c>
      <c r="I2548" s="57">
        <v>1045</v>
      </c>
      <c r="J2548" s="57">
        <v>1</v>
      </c>
      <c r="K2548" s="57">
        <v>0</v>
      </c>
      <c r="L2548" s="57" t="s">
        <v>2193</v>
      </c>
      <c r="M2548" s="57">
        <v>0</v>
      </c>
      <c r="N2548" s="57" t="s">
        <v>2193</v>
      </c>
      <c r="O2548" s="57">
        <v>1045</v>
      </c>
      <c r="P2548" s="57">
        <v>1045</v>
      </c>
      <c r="Q2548" s="60"/>
      <c r="AC2548" s="2">
        <v>1045</v>
      </c>
    </row>
    <row r="2549" spans="1:31" ht="23.25" customHeight="1" x14ac:dyDescent="0.15">
      <c r="A2549" s="9" t="s">
        <v>805</v>
      </c>
      <c r="B2549" s="9" t="s">
        <v>1432</v>
      </c>
      <c r="C2549" s="148" t="s">
        <v>391</v>
      </c>
      <c r="D2549" s="56" t="s">
        <v>387</v>
      </c>
      <c r="E2549" s="62" t="s">
        <v>392</v>
      </c>
      <c r="F2549" s="58" t="s">
        <v>132</v>
      </c>
      <c r="G2549" s="57">
        <v>0.1</v>
      </c>
      <c r="H2549" s="57">
        <v>1045</v>
      </c>
      <c r="I2549" s="57">
        <v>104.5</v>
      </c>
      <c r="J2549" s="57">
        <v>0.1</v>
      </c>
      <c r="K2549" s="57">
        <v>0</v>
      </c>
      <c r="L2549" s="57" t="s">
        <v>2193</v>
      </c>
      <c r="M2549" s="57">
        <v>0</v>
      </c>
      <c r="N2549" s="57" t="s">
        <v>2193</v>
      </c>
      <c r="O2549" s="57">
        <v>1045</v>
      </c>
      <c r="P2549" s="57">
        <v>104.5</v>
      </c>
      <c r="Q2549" s="60"/>
    </row>
    <row r="2550" spans="1:31" ht="23.25" customHeight="1" x14ac:dyDescent="0.15">
      <c r="A2550" s="9" t="s">
        <v>1658</v>
      </c>
      <c r="B2550" s="9" t="s">
        <v>1432</v>
      </c>
      <c r="C2550" s="148" t="s">
        <v>1659</v>
      </c>
      <c r="D2550" s="56" t="s">
        <v>1660</v>
      </c>
      <c r="E2550" s="62" t="s">
        <v>1661</v>
      </c>
      <c r="F2550" s="58" t="s">
        <v>616</v>
      </c>
      <c r="G2550" s="57">
        <v>1</v>
      </c>
      <c r="H2550" s="57">
        <v>20.900000000000091</v>
      </c>
      <c r="I2550" s="57">
        <v>20.900000000000091</v>
      </c>
      <c r="J2550" s="57">
        <v>1</v>
      </c>
      <c r="K2550" s="57"/>
      <c r="L2550" s="57" t="s">
        <v>2193</v>
      </c>
      <c r="M2550" s="57"/>
      <c r="N2550" s="57" t="s">
        <v>2193</v>
      </c>
      <c r="O2550" s="57">
        <v>20.900000000000091</v>
      </c>
      <c r="P2550" s="57">
        <v>20.900000000000091</v>
      </c>
      <c r="Q2550" s="60"/>
      <c r="AC2550" s="2">
        <v>20.9</v>
      </c>
      <c r="AD2550" s="2">
        <v>1149</v>
      </c>
    </row>
    <row r="2551" spans="1:31" ht="23.25" customHeight="1" x14ac:dyDescent="0.15">
      <c r="A2551" s="9" t="s">
        <v>919</v>
      </c>
      <c r="B2551" s="9" t="s">
        <v>1432</v>
      </c>
      <c r="C2551" s="148" t="s">
        <v>676</v>
      </c>
      <c r="D2551" s="56" t="s">
        <v>70</v>
      </c>
      <c r="E2551" s="62" t="s">
        <v>677</v>
      </c>
      <c r="F2551" s="58" t="s">
        <v>678</v>
      </c>
      <c r="G2551" s="57">
        <v>8.9999999999999993E-3</v>
      </c>
      <c r="H2551" s="57">
        <v>0</v>
      </c>
      <c r="I2551" s="57" t="s">
        <v>2193</v>
      </c>
      <c r="J2551" s="57">
        <v>8.9999999999999993E-3</v>
      </c>
      <c r="K2551" s="57">
        <v>268915</v>
      </c>
      <c r="L2551" s="57">
        <v>2420.1999999999998</v>
      </c>
      <c r="M2551" s="57">
        <v>0</v>
      </c>
      <c r="N2551" s="57" t="s">
        <v>2193</v>
      </c>
      <c r="O2551" s="57">
        <v>268915</v>
      </c>
      <c r="P2551" s="57">
        <v>2420.1999999999998</v>
      </c>
      <c r="Q2551" s="60"/>
      <c r="AE2551" s="2">
        <v>2420.1999999999998</v>
      </c>
    </row>
    <row r="2552" spans="1:31" ht="23.25" customHeight="1" x14ac:dyDescent="0.15">
      <c r="A2552" s="9" t="s">
        <v>1649</v>
      </c>
      <c r="B2552" s="9" t="s">
        <v>1432</v>
      </c>
      <c r="C2552" s="148" t="s">
        <v>1650</v>
      </c>
      <c r="D2552" s="56" t="s">
        <v>1651</v>
      </c>
      <c r="E2552" s="62" t="s">
        <v>1652</v>
      </c>
      <c r="F2552" s="58" t="s">
        <v>616</v>
      </c>
      <c r="G2552" s="57">
        <v>1</v>
      </c>
      <c r="H2552" s="57">
        <v>72.599999999999909</v>
      </c>
      <c r="I2552" s="57">
        <v>72.599999999999909</v>
      </c>
      <c r="J2552" s="57">
        <v>1</v>
      </c>
      <c r="K2552" s="57"/>
      <c r="L2552" s="57" t="s">
        <v>2193</v>
      </c>
      <c r="M2552" s="57"/>
      <c r="N2552" s="57" t="s">
        <v>2193</v>
      </c>
      <c r="O2552" s="57">
        <v>72.599999999999909</v>
      </c>
      <c r="P2552" s="57">
        <v>72.599999999999909</v>
      </c>
      <c r="Q2552" s="60"/>
    </row>
    <row r="2553" spans="1:31" ht="23.25" customHeight="1" x14ac:dyDescent="0.15">
      <c r="B2553" s="9" t="s">
        <v>1646</v>
      </c>
      <c r="C2553" s="148"/>
      <c r="D2553" s="56" t="s">
        <v>1647</v>
      </c>
      <c r="E2553" s="62"/>
      <c r="F2553" s="58"/>
      <c r="G2553" s="57"/>
      <c r="H2553" s="57"/>
      <c r="I2553" s="57">
        <v>1243</v>
      </c>
      <c r="J2553" s="57"/>
      <c r="K2553" s="57"/>
      <c r="L2553" s="57">
        <v>2420</v>
      </c>
      <c r="M2553" s="57"/>
      <c r="N2553" s="57">
        <v>0</v>
      </c>
      <c r="O2553" s="57" t="s">
        <v>2193</v>
      </c>
      <c r="P2553" s="57">
        <v>3663</v>
      </c>
      <c r="Q2553" s="60"/>
      <c r="AC2553" s="2">
        <v>72.599999999999994</v>
      </c>
      <c r="AD2553" s="2">
        <v>2420</v>
      </c>
      <c r="AE2553" s="2">
        <v>2420</v>
      </c>
    </row>
    <row r="2554" spans="1:31" ht="23.25" customHeight="1" x14ac:dyDescent="0.15">
      <c r="C2554" s="148"/>
      <c r="D2554" s="56"/>
      <c r="E2554" s="62"/>
      <c r="F2554" s="58"/>
      <c r="G2554" s="57"/>
      <c r="H2554" s="57"/>
      <c r="I2554" s="57"/>
      <c r="J2554" s="57"/>
      <c r="K2554" s="57"/>
      <c r="L2554" s="57"/>
      <c r="M2554" s="57"/>
      <c r="N2554" s="57"/>
      <c r="O2554" s="57"/>
      <c r="P2554" s="57"/>
      <c r="Q2554" s="60"/>
    </row>
    <row r="2555" spans="1:31" ht="23.25" customHeight="1" x14ac:dyDescent="0.15">
      <c r="A2555" s="9" t="s">
        <v>1427</v>
      </c>
      <c r="B2555" s="9" t="s">
        <v>2293</v>
      </c>
      <c r="C2555" s="148" t="s">
        <v>1428</v>
      </c>
      <c r="D2555" s="56" t="s">
        <v>2854</v>
      </c>
      <c r="E2555" s="62"/>
      <c r="F2555" s="58"/>
      <c r="G2555" s="57"/>
      <c r="H2555" s="57"/>
      <c r="I2555" s="57"/>
      <c r="J2555" s="57"/>
      <c r="K2555" s="57"/>
      <c r="L2555" s="57"/>
      <c r="M2555" s="57"/>
      <c r="N2555" s="57"/>
      <c r="O2555" s="57"/>
      <c r="P2555" s="57"/>
      <c r="Q2555" s="60"/>
    </row>
    <row r="2556" spans="1:31" ht="23.25" customHeight="1" x14ac:dyDescent="0.15">
      <c r="A2556" s="9" t="s">
        <v>806</v>
      </c>
      <c r="B2556" s="9" t="s">
        <v>1435</v>
      </c>
      <c r="C2556" s="148" t="s">
        <v>393</v>
      </c>
      <c r="D2556" s="56" t="s">
        <v>387</v>
      </c>
      <c r="E2556" s="62" t="s">
        <v>394</v>
      </c>
      <c r="F2556" s="58" t="s">
        <v>132</v>
      </c>
      <c r="G2556" s="57">
        <v>1</v>
      </c>
      <c r="H2556" s="57">
        <v>1895</v>
      </c>
      <c r="I2556" s="57">
        <v>1895</v>
      </c>
      <c r="J2556" s="57">
        <v>1</v>
      </c>
      <c r="K2556" s="57">
        <v>0</v>
      </c>
      <c r="L2556" s="57" t="s">
        <v>2193</v>
      </c>
      <c r="M2556" s="57">
        <v>0</v>
      </c>
      <c r="N2556" s="57" t="s">
        <v>2193</v>
      </c>
      <c r="O2556" s="57">
        <v>1895</v>
      </c>
      <c r="P2556" s="57">
        <v>1895</v>
      </c>
      <c r="Q2556" s="60"/>
      <c r="AC2556" s="2">
        <v>1895</v>
      </c>
    </row>
    <row r="2557" spans="1:31" ht="23.25" customHeight="1" x14ac:dyDescent="0.15">
      <c r="A2557" s="9" t="s">
        <v>806</v>
      </c>
      <c r="B2557" s="9" t="s">
        <v>1435</v>
      </c>
      <c r="C2557" s="148" t="s">
        <v>393</v>
      </c>
      <c r="D2557" s="56" t="s">
        <v>387</v>
      </c>
      <c r="E2557" s="62" t="s">
        <v>394</v>
      </c>
      <c r="F2557" s="58" t="s">
        <v>132</v>
      </c>
      <c r="G2557" s="57">
        <v>0.1</v>
      </c>
      <c r="H2557" s="57">
        <v>1895</v>
      </c>
      <c r="I2557" s="57">
        <v>189.5</v>
      </c>
      <c r="J2557" s="57">
        <v>0.1</v>
      </c>
      <c r="K2557" s="57">
        <v>0</v>
      </c>
      <c r="L2557" s="57" t="s">
        <v>2193</v>
      </c>
      <c r="M2557" s="57">
        <v>0</v>
      </c>
      <c r="N2557" s="57" t="s">
        <v>2193</v>
      </c>
      <c r="O2557" s="57">
        <v>1895</v>
      </c>
      <c r="P2557" s="57">
        <v>189.5</v>
      </c>
      <c r="Q2557" s="60"/>
    </row>
    <row r="2558" spans="1:31" ht="23.25" customHeight="1" x14ac:dyDescent="0.15">
      <c r="A2558" s="9" t="s">
        <v>1658</v>
      </c>
      <c r="B2558" s="9" t="s">
        <v>1435</v>
      </c>
      <c r="C2558" s="148" t="s">
        <v>1659</v>
      </c>
      <c r="D2558" s="56" t="s">
        <v>1660</v>
      </c>
      <c r="E2558" s="62" t="s">
        <v>1661</v>
      </c>
      <c r="F2558" s="58" t="s">
        <v>616</v>
      </c>
      <c r="G2558" s="57">
        <v>1</v>
      </c>
      <c r="H2558" s="57">
        <v>37.900000000000091</v>
      </c>
      <c r="I2558" s="57">
        <v>37.900000000000091</v>
      </c>
      <c r="J2558" s="57">
        <v>1</v>
      </c>
      <c r="K2558" s="57"/>
      <c r="L2558" s="57" t="s">
        <v>2193</v>
      </c>
      <c r="M2558" s="57"/>
      <c r="N2558" s="57" t="s">
        <v>2193</v>
      </c>
      <c r="O2558" s="57">
        <v>37.900000000000091</v>
      </c>
      <c r="P2558" s="57">
        <v>37.900000000000091</v>
      </c>
      <c r="Q2558" s="60"/>
      <c r="AC2558" s="2">
        <v>37.9</v>
      </c>
      <c r="AD2558" s="2">
        <v>2084</v>
      </c>
    </row>
    <row r="2559" spans="1:31" ht="23.25" customHeight="1" x14ac:dyDescent="0.15">
      <c r="A2559" s="9" t="s">
        <v>919</v>
      </c>
      <c r="B2559" s="9" t="s">
        <v>1435</v>
      </c>
      <c r="C2559" s="148" t="s">
        <v>676</v>
      </c>
      <c r="D2559" s="56" t="s">
        <v>70</v>
      </c>
      <c r="E2559" s="62" t="s">
        <v>677</v>
      </c>
      <c r="F2559" s="58" t="s">
        <v>678</v>
      </c>
      <c r="G2559" s="57">
        <v>8.9999999999999993E-3</v>
      </c>
      <c r="H2559" s="57">
        <v>0</v>
      </c>
      <c r="I2559" s="57" t="s">
        <v>2193</v>
      </c>
      <c r="J2559" s="57">
        <v>8.9999999999999993E-3</v>
      </c>
      <c r="K2559" s="57">
        <v>268915</v>
      </c>
      <c r="L2559" s="57">
        <v>2420.1999999999998</v>
      </c>
      <c r="M2559" s="57">
        <v>0</v>
      </c>
      <c r="N2559" s="57" t="s">
        <v>2193</v>
      </c>
      <c r="O2559" s="57">
        <v>268915</v>
      </c>
      <c r="P2559" s="57">
        <v>2420.1999999999998</v>
      </c>
      <c r="Q2559" s="60"/>
      <c r="AE2559" s="2">
        <v>2420.1999999999998</v>
      </c>
    </row>
    <row r="2560" spans="1:31" ht="23.25" customHeight="1" x14ac:dyDescent="0.15">
      <c r="A2560" s="9" t="s">
        <v>1649</v>
      </c>
      <c r="B2560" s="9" t="s">
        <v>1435</v>
      </c>
      <c r="C2560" s="148" t="s">
        <v>1650</v>
      </c>
      <c r="D2560" s="56" t="s">
        <v>1651</v>
      </c>
      <c r="E2560" s="62" t="s">
        <v>1652</v>
      </c>
      <c r="F2560" s="58" t="s">
        <v>616</v>
      </c>
      <c r="G2560" s="57">
        <v>1</v>
      </c>
      <c r="H2560" s="57">
        <v>72.599999999999909</v>
      </c>
      <c r="I2560" s="57">
        <v>72.599999999999909</v>
      </c>
      <c r="J2560" s="57">
        <v>1</v>
      </c>
      <c r="K2560" s="57"/>
      <c r="L2560" s="57" t="s">
        <v>2193</v>
      </c>
      <c r="M2560" s="57"/>
      <c r="N2560" s="57" t="s">
        <v>2193</v>
      </c>
      <c r="O2560" s="57">
        <v>72.599999999999909</v>
      </c>
      <c r="P2560" s="57">
        <v>72.599999999999909</v>
      </c>
      <c r="Q2560" s="60"/>
    </row>
    <row r="2561" spans="1:31" ht="23.25" customHeight="1" x14ac:dyDescent="0.15">
      <c r="B2561" s="9" t="s">
        <v>1646</v>
      </c>
      <c r="C2561" s="148"/>
      <c r="D2561" s="56" t="s">
        <v>1647</v>
      </c>
      <c r="E2561" s="62"/>
      <c r="F2561" s="58"/>
      <c r="G2561" s="57"/>
      <c r="H2561" s="57"/>
      <c r="I2561" s="57">
        <v>2195</v>
      </c>
      <c r="J2561" s="57"/>
      <c r="K2561" s="57"/>
      <c r="L2561" s="57">
        <v>2420</v>
      </c>
      <c r="M2561" s="57"/>
      <c r="N2561" s="57">
        <v>0</v>
      </c>
      <c r="O2561" s="57" t="s">
        <v>2193</v>
      </c>
      <c r="P2561" s="57">
        <v>4615</v>
      </c>
      <c r="Q2561" s="60"/>
      <c r="AC2561" s="2">
        <v>72.599999999999994</v>
      </c>
      <c r="AD2561" s="2">
        <v>2420</v>
      </c>
      <c r="AE2561" s="2">
        <v>2420</v>
      </c>
    </row>
    <row r="2562" spans="1:31" ht="23.25" customHeight="1" x14ac:dyDescent="0.15">
      <c r="C2562" s="148"/>
      <c r="D2562" s="56"/>
      <c r="E2562" s="62"/>
      <c r="F2562" s="58"/>
      <c r="G2562" s="57"/>
      <c r="H2562" s="57"/>
      <c r="I2562" s="57"/>
      <c r="J2562" s="57"/>
      <c r="K2562" s="57"/>
      <c r="L2562" s="57"/>
      <c r="M2562" s="57"/>
      <c r="N2562" s="57"/>
      <c r="O2562" s="57"/>
      <c r="P2562" s="57"/>
      <c r="Q2562" s="60"/>
    </row>
    <row r="2563" spans="1:31" ht="23.25" customHeight="1" x14ac:dyDescent="0.15">
      <c r="A2563" s="9" t="s">
        <v>1430</v>
      </c>
      <c r="B2563" s="9" t="s">
        <v>2293</v>
      </c>
      <c r="C2563" s="148" t="s">
        <v>1431</v>
      </c>
      <c r="D2563" s="56" t="s">
        <v>2855</v>
      </c>
      <c r="E2563" s="62"/>
      <c r="F2563" s="58"/>
      <c r="G2563" s="57"/>
      <c r="H2563" s="57"/>
      <c r="I2563" s="57"/>
      <c r="J2563" s="57"/>
      <c r="K2563" s="57"/>
      <c r="L2563" s="57"/>
      <c r="M2563" s="57"/>
      <c r="N2563" s="57"/>
      <c r="O2563" s="57"/>
      <c r="P2563" s="57"/>
      <c r="Q2563" s="60"/>
    </row>
    <row r="2564" spans="1:31" ht="23.25" customHeight="1" x14ac:dyDescent="0.15">
      <c r="A2564" s="9" t="s">
        <v>807</v>
      </c>
      <c r="B2564" s="9" t="s">
        <v>1438</v>
      </c>
      <c r="C2564" s="148" t="s">
        <v>395</v>
      </c>
      <c r="D2564" s="56" t="s">
        <v>387</v>
      </c>
      <c r="E2564" s="62" t="s">
        <v>396</v>
      </c>
      <c r="F2564" s="58" t="s">
        <v>132</v>
      </c>
      <c r="G2564" s="57">
        <v>1</v>
      </c>
      <c r="H2564" s="57">
        <v>2397</v>
      </c>
      <c r="I2564" s="57">
        <v>2397</v>
      </c>
      <c r="J2564" s="57">
        <v>1</v>
      </c>
      <c r="K2564" s="57">
        <v>0</v>
      </c>
      <c r="L2564" s="57" t="s">
        <v>2193</v>
      </c>
      <c r="M2564" s="57">
        <v>0</v>
      </c>
      <c r="N2564" s="57" t="s">
        <v>2193</v>
      </c>
      <c r="O2564" s="57">
        <v>2397</v>
      </c>
      <c r="P2564" s="57">
        <v>2397</v>
      </c>
      <c r="Q2564" s="60"/>
      <c r="AC2564" s="2">
        <v>2397</v>
      </c>
    </row>
    <row r="2565" spans="1:31" ht="23.25" customHeight="1" x14ac:dyDescent="0.15">
      <c r="A2565" s="9" t="s">
        <v>807</v>
      </c>
      <c r="B2565" s="9" t="s">
        <v>1438</v>
      </c>
      <c r="C2565" s="148" t="s">
        <v>395</v>
      </c>
      <c r="D2565" s="56" t="s">
        <v>387</v>
      </c>
      <c r="E2565" s="62" t="s">
        <v>396</v>
      </c>
      <c r="F2565" s="58" t="s">
        <v>132</v>
      </c>
      <c r="G2565" s="57">
        <v>0.1</v>
      </c>
      <c r="H2565" s="57">
        <v>2397</v>
      </c>
      <c r="I2565" s="57">
        <v>239.7</v>
      </c>
      <c r="J2565" s="57">
        <v>0.1</v>
      </c>
      <c r="K2565" s="57">
        <v>0</v>
      </c>
      <c r="L2565" s="57" t="s">
        <v>2193</v>
      </c>
      <c r="M2565" s="57">
        <v>0</v>
      </c>
      <c r="N2565" s="57" t="s">
        <v>2193</v>
      </c>
      <c r="O2565" s="57">
        <v>2397</v>
      </c>
      <c r="P2565" s="57">
        <v>239.7</v>
      </c>
      <c r="Q2565" s="60"/>
    </row>
    <row r="2566" spans="1:31" ht="23.25" customHeight="1" x14ac:dyDescent="0.15">
      <c r="A2566" s="9" t="s">
        <v>1658</v>
      </c>
      <c r="B2566" s="9" t="s">
        <v>1438</v>
      </c>
      <c r="C2566" s="148" t="s">
        <v>1659</v>
      </c>
      <c r="D2566" s="56" t="s">
        <v>1660</v>
      </c>
      <c r="E2566" s="62" t="s">
        <v>1661</v>
      </c>
      <c r="F2566" s="58" t="s">
        <v>616</v>
      </c>
      <c r="G2566" s="57">
        <v>1</v>
      </c>
      <c r="H2566" s="57">
        <v>47.900000000000091</v>
      </c>
      <c r="I2566" s="57">
        <v>47.900000000000091</v>
      </c>
      <c r="J2566" s="57">
        <v>1</v>
      </c>
      <c r="K2566" s="57"/>
      <c r="L2566" s="57" t="s">
        <v>2193</v>
      </c>
      <c r="M2566" s="57"/>
      <c r="N2566" s="57" t="s">
        <v>2193</v>
      </c>
      <c r="O2566" s="57">
        <v>47.900000000000091</v>
      </c>
      <c r="P2566" s="57">
        <v>47.900000000000091</v>
      </c>
      <c r="Q2566" s="60"/>
      <c r="AC2566" s="2">
        <v>47.9</v>
      </c>
      <c r="AD2566" s="2">
        <v>2636</v>
      </c>
    </row>
    <row r="2567" spans="1:31" ht="23.25" customHeight="1" x14ac:dyDescent="0.15">
      <c r="A2567" s="9" t="s">
        <v>919</v>
      </c>
      <c r="B2567" s="9" t="s">
        <v>1438</v>
      </c>
      <c r="C2567" s="148" t="s">
        <v>676</v>
      </c>
      <c r="D2567" s="56" t="s">
        <v>70</v>
      </c>
      <c r="E2567" s="62" t="s">
        <v>677</v>
      </c>
      <c r="F2567" s="58" t="s">
        <v>678</v>
      </c>
      <c r="G2567" s="57">
        <v>1.0500000000000001E-2</v>
      </c>
      <c r="H2567" s="57">
        <v>0</v>
      </c>
      <c r="I2567" s="57" t="s">
        <v>2193</v>
      </c>
      <c r="J2567" s="57">
        <v>1.0500000000000001E-2</v>
      </c>
      <c r="K2567" s="57">
        <v>268915</v>
      </c>
      <c r="L2567" s="57">
        <v>2823.6</v>
      </c>
      <c r="M2567" s="57">
        <v>0</v>
      </c>
      <c r="N2567" s="57" t="s">
        <v>2193</v>
      </c>
      <c r="O2567" s="57">
        <v>268915</v>
      </c>
      <c r="P2567" s="57">
        <v>2823.6</v>
      </c>
      <c r="Q2567" s="60"/>
      <c r="AE2567" s="2">
        <v>2823.6</v>
      </c>
    </row>
    <row r="2568" spans="1:31" ht="23.25" customHeight="1" x14ac:dyDescent="0.15">
      <c r="A2568" s="9" t="s">
        <v>1649</v>
      </c>
      <c r="B2568" s="9" t="s">
        <v>1438</v>
      </c>
      <c r="C2568" s="148" t="s">
        <v>1650</v>
      </c>
      <c r="D2568" s="56" t="s">
        <v>1651</v>
      </c>
      <c r="E2568" s="62" t="s">
        <v>1652</v>
      </c>
      <c r="F2568" s="58" t="s">
        <v>616</v>
      </c>
      <c r="G2568" s="57">
        <v>1</v>
      </c>
      <c r="H2568" s="57">
        <v>84.599999999999909</v>
      </c>
      <c r="I2568" s="57">
        <v>84.599999999999909</v>
      </c>
      <c r="J2568" s="57">
        <v>1</v>
      </c>
      <c r="K2568" s="57"/>
      <c r="L2568" s="57" t="s">
        <v>2193</v>
      </c>
      <c r="M2568" s="57"/>
      <c r="N2568" s="57" t="s">
        <v>2193</v>
      </c>
      <c r="O2568" s="57">
        <v>84.599999999999909</v>
      </c>
      <c r="P2568" s="57">
        <v>84.599999999999909</v>
      </c>
      <c r="Q2568" s="60"/>
    </row>
    <row r="2569" spans="1:31" ht="23.25" customHeight="1" x14ac:dyDescent="0.15">
      <c r="B2569" s="9" t="s">
        <v>1646</v>
      </c>
      <c r="C2569" s="148"/>
      <c r="D2569" s="56" t="s">
        <v>1647</v>
      </c>
      <c r="E2569" s="62"/>
      <c r="F2569" s="58"/>
      <c r="G2569" s="57"/>
      <c r="H2569" s="57"/>
      <c r="I2569" s="57">
        <v>2769</v>
      </c>
      <c r="J2569" s="57"/>
      <c r="K2569" s="57"/>
      <c r="L2569" s="57">
        <v>2823</v>
      </c>
      <c r="M2569" s="57"/>
      <c r="N2569" s="57">
        <v>0</v>
      </c>
      <c r="O2569" s="57" t="s">
        <v>2193</v>
      </c>
      <c r="P2569" s="57">
        <v>5592</v>
      </c>
      <c r="Q2569" s="60"/>
      <c r="AC2569" s="2">
        <v>84.6</v>
      </c>
      <c r="AD2569" s="2">
        <v>2823</v>
      </c>
      <c r="AE2569" s="2">
        <v>2823</v>
      </c>
    </row>
    <row r="2570" spans="1:31" ht="23.25" customHeight="1" x14ac:dyDescent="0.15">
      <c r="C2570" s="148"/>
      <c r="D2570" s="56"/>
      <c r="E2570" s="62"/>
      <c r="F2570" s="58"/>
      <c r="G2570" s="57"/>
      <c r="H2570" s="57"/>
      <c r="I2570" s="57"/>
      <c r="J2570" s="57"/>
      <c r="K2570" s="57"/>
      <c r="L2570" s="57"/>
      <c r="M2570" s="57"/>
      <c r="N2570" s="57"/>
      <c r="O2570" s="57"/>
      <c r="P2570" s="57"/>
      <c r="Q2570" s="60"/>
    </row>
    <row r="2571" spans="1:31" ht="23.25" customHeight="1" x14ac:dyDescent="0.15">
      <c r="A2571" s="9" t="s">
        <v>1433</v>
      </c>
      <c r="B2571" s="9" t="s">
        <v>2293</v>
      </c>
      <c r="C2571" s="148" t="s">
        <v>1434</v>
      </c>
      <c r="D2571" s="56" t="s">
        <v>2856</v>
      </c>
      <c r="E2571" s="62"/>
      <c r="F2571" s="58"/>
      <c r="G2571" s="57"/>
      <c r="H2571" s="57"/>
      <c r="I2571" s="57"/>
      <c r="J2571" s="57"/>
      <c r="K2571" s="57"/>
      <c r="L2571" s="57"/>
      <c r="M2571" s="57"/>
      <c r="N2571" s="57"/>
      <c r="O2571" s="57"/>
      <c r="P2571" s="57"/>
      <c r="Q2571" s="60"/>
    </row>
    <row r="2572" spans="1:31" ht="23.25" customHeight="1" x14ac:dyDescent="0.15">
      <c r="A2572" s="9" t="s">
        <v>2857</v>
      </c>
      <c r="B2572" s="9" t="s">
        <v>1441</v>
      </c>
      <c r="C2572" s="148" t="s">
        <v>2858</v>
      </c>
      <c r="D2572" s="56" t="s">
        <v>387</v>
      </c>
      <c r="E2572" s="62" t="s">
        <v>2574</v>
      </c>
      <c r="F2572" s="58" t="s">
        <v>132</v>
      </c>
      <c r="G2572" s="57">
        <v>1</v>
      </c>
      <c r="H2572" s="57">
        <v>3847</v>
      </c>
      <c r="I2572" s="57">
        <v>3847</v>
      </c>
      <c r="J2572" s="57">
        <v>1</v>
      </c>
      <c r="K2572" s="57">
        <v>0</v>
      </c>
      <c r="L2572" s="57" t="s">
        <v>2193</v>
      </c>
      <c r="M2572" s="57">
        <v>0</v>
      </c>
      <c r="N2572" s="57" t="s">
        <v>2193</v>
      </c>
      <c r="O2572" s="57">
        <v>3847</v>
      </c>
      <c r="P2572" s="57">
        <v>3847</v>
      </c>
      <c r="Q2572" s="60"/>
      <c r="AC2572" s="2">
        <v>3847</v>
      </c>
    </row>
    <row r="2573" spans="1:31" ht="23.25" customHeight="1" x14ac:dyDescent="0.15">
      <c r="A2573" s="9" t="s">
        <v>2857</v>
      </c>
      <c r="B2573" s="9" t="s">
        <v>1441</v>
      </c>
      <c r="C2573" s="148" t="s">
        <v>2858</v>
      </c>
      <c r="D2573" s="56" t="s">
        <v>387</v>
      </c>
      <c r="E2573" s="62" t="s">
        <v>2574</v>
      </c>
      <c r="F2573" s="58" t="s">
        <v>132</v>
      </c>
      <c r="G2573" s="57">
        <v>0.1</v>
      </c>
      <c r="H2573" s="57">
        <v>3847</v>
      </c>
      <c r="I2573" s="57">
        <v>384.7</v>
      </c>
      <c r="J2573" s="57">
        <v>0.1</v>
      </c>
      <c r="K2573" s="57">
        <v>0</v>
      </c>
      <c r="L2573" s="57" t="s">
        <v>2193</v>
      </c>
      <c r="M2573" s="57">
        <v>0</v>
      </c>
      <c r="N2573" s="57" t="s">
        <v>2193</v>
      </c>
      <c r="O2573" s="57">
        <v>3847</v>
      </c>
      <c r="P2573" s="57">
        <v>384.7</v>
      </c>
      <c r="Q2573" s="60"/>
    </row>
    <row r="2574" spans="1:31" ht="23.25" customHeight="1" x14ac:dyDescent="0.15">
      <c r="A2574" s="9" t="s">
        <v>1658</v>
      </c>
      <c r="B2574" s="9" t="s">
        <v>1441</v>
      </c>
      <c r="C2574" s="148" t="s">
        <v>1659</v>
      </c>
      <c r="D2574" s="56" t="s">
        <v>1660</v>
      </c>
      <c r="E2574" s="62" t="s">
        <v>1661</v>
      </c>
      <c r="F2574" s="58" t="s">
        <v>616</v>
      </c>
      <c r="G2574" s="57">
        <v>1</v>
      </c>
      <c r="H2574" s="57">
        <v>76.899999999999636</v>
      </c>
      <c r="I2574" s="57">
        <v>76.899999999999636</v>
      </c>
      <c r="J2574" s="57">
        <v>1</v>
      </c>
      <c r="K2574" s="57"/>
      <c r="L2574" s="57" t="s">
        <v>2193</v>
      </c>
      <c r="M2574" s="57"/>
      <c r="N2574" s="57" t="s">
        <v>2193</v>
      </c>
      <c r="O2574" s="57">
        <v>76.899999999999636</v>
      </c>
      <c r="P2574" s="57">
        <v>76.899999999999636</v>
      </c>
      <c r="Q2574" s="60"/>
      <c r="AC2574" s="2">
        <v>76.900000000000006</v>
      </c>
      <c r="AD2574" s="2">
        <v>4231</v>
      </c>
    </row>
    <row r="2575" spans="1:31" ht="23.25" customHeight="1" x14ac:dyDescent="0.15">
      <c r="A2575" s="9" t="s">
        <v>919</v>
      </c>
      <c r="B2575" s="9" t="s">
        <v>1441</v>
      </c>
      <c r="C2575" s="148" t="s">
        <v>676</v>
      </c>
      <c r="D2575" s="56" t="s">
        <v>70</v>
      </c>
      <c r="E2575" s="62" t="s">
        <v>677</v>
      </c>
      <c r="F2575" s="58" t="s">
        <v>678</v>
      </c>
      <c r="G2575" s="57">
        <v>1.0500000000000001E-2</v>
      </c>
      <c r="H2575" s="57">
        <v>0</v>
      </c>
      <c r="I2575" s="57" t="s">
        <v>2193</v>
      </c>
      <c r="J2575" s="57">
        <v>1.0500000000000001E-2</v>
      </c>
      <c r="K2575" s="57">
        <v>268915</v>
      </c>
      <c r="L2575" s="57">
        <v>2823.6</v>
      </c>
      <c r="M2575" s="57">
        <v>0</v>
      </c>
      <c r="N2575" s="57" t="s">
        <v>2193</v>
      </c>
      <c r="O2575" s="57">
        <v>268915</v>
      </c>
      <c r="P2575" s="57">
        <v>2823.6</v>
      </c>
      <c r="Q2575" s="60"/>
      <c r="AE2575" s="2">
        <v>2823.6</v>
      </c>
    </row>
    <row r="2576" spans="1:31" ht="23.25" customHeight="1" x14ac:dyDescent="0.15">
      <c r="A2576" s="9" t="s">
        <v>1649</v>
      </c>
      <c r="B2576" s="9" t="s">
        <v>1441</v>
      </c>
      <c r="C2576" s="148" t="s">
        <v>1650</v>
      </c>
      <c r="D2576" s="56" t="s">
        <v>1651</v>
      </c>
      <c r="E2576" s="62" t="s">
        <v>1652</v>
      </c>
      <c r="F2576" s="58" t="s">
        <v>616</v>
      </c>
      <c r="G2576" s="57">
        <v>1</v>
      </c>
      <c r="H2576" s="57">
        <v>84.599999999999909</v>
      </c>
      <c r="I2576" s="57">
        <v>84.599999999999909</v>
      </c>
      <c r="J2576" s="57">
        <v>1</v>
      </c>
      <c r="K2576" s="57"/>
      <c r="L2576" s="57" t="s">
        <v>2193</v>
      </c>
      <c r="M2576" s="57"/>
      <c r="N2576" s="57" t="s">
        <v>2193</v>
      </c>
      <c r="O2576" s="57">
        <v>84.599999999999909</v>
      </c>
      <c r="P2576" s="57">
        <v>84.599999999999909</v>
      </c>
      <c r="Q2576" s="60"/>
    </row>
    <row r="2577" spans="1:31" ht="23.25" customHeight="1" x14ac:dyDescent="0.15">
      <c r="B2577" s="9" t="s">
        <v>1646</v>
      </c>
      <c r="C2577" s="148"/>
      <c r="D2577" s="56" t="s">
        <v>1647</v>
      </c>
      <c r="E2577" s="62"/>
      <c r="F2577" s="58"/>
      <c r="G2577" s="57"/>
      <c r="H2577" s="57"/>
      <c r="I2577" s="57">
        <v>4393</v>
      </c>
      <c r="J2577" s="57"/>
      <c r="K2577" s="57"/>
      <c r="L2577" s="57">
        <v>2823</v>
      </c>
      <c r="M2577" s="57"/>
      <c r="N2577" s="57">
        <v>0</v>
      </c>
      <c r="O2577" s="57" t="s">
        <v>2193</v>
      </c>
      <c r="P2577" s="57">
        <v>7216</v>
      </c>
      <c r="Q2577" s="60"/>
      <c r="AC2577" s="2">
        <v>84.6</v>
      </c>
      <c r="AD2577" s="2">
        <v>2823</v>
      </c>
      <c r="AE2577" s="2">
        <v>2823</v>
      </c>
    </row>
    <row r="2578" spans="1:31" ht="23.25" customHeight="1" x14ac:dyDescent="0.15">
      <c r="C2578" s="148"/>
      <c r="D2578" s="56"/>
      <c r="E2578" s="62"/>
      <c r="F2578" s="58"/>
      <c r="G2578" s="57"/>
      <c r="H2578" s="57"/>
      <c r="I2578" s="57"/>
      <c r="J2578" s="57"/>
      <c r="K2578" s="57"/>
      <c r="L2578" s="57"/>
      <c r="M2578" s="57"/>
      <c r="N2578" s="57"/>
      <c r="O2578" s="57"/>
      <c r="P2578" s="57"/>
      <c r="Q2578" s="60"/>
    </row>
    <row r="2579" spans="1:31" ht="23.25" customHeight="1" x14ac:dyDescent="0.15">
      <c r="A2579" s="9" t="s">
        <v>1436</v>
      </c>
      <c r="B2579" s="9" t="s">
        <v>2293</v>
      </c>
      <c r="C2579" s="148" t="s">
        <v>1437</v>
      </c>
      <c r="D2579" s="56" t="s">
        <v>2859</v>
      </c>
      <c r="E2579" s="62"/>
      <c r="F2579" s="58"/>
      <c r="G2579" s="57"/>
      <c r="H2579" s="57"/>
      <c r="I2579" s="57"/>
      <c r="J2579" s="57"/>
      <c r="K2579" s="57"/>
      <c r="L2579" s="57"/>
      <c r="M2579" s="57"/>
      <c r="N2579" s="57"/>
      <c r="O2579" s="57"/>
      <c r="P2579" s="57"/>
      <c r="Q2579" s="60"/>
    </row>
    <row r="2580" spans="1:31" ht="23.25" customHeight="1" x14ac:dyDescent="0.15">
      <c r="A2580" s="9" t="s">
        <v>808</v>
      </c>
      <c r="B2580" s="9" t="s">
        <v>1444</v>
      </c>
      <c r="C2580" s="148" t="s">
        <v>397</v>
      </c>
      <c r="D2580" s="56" t="s">
        <v>387</v>
      </c>
      <c r="E2580" s="62" t="s">
        <v>398</v>
      </c>
      <c r="F2580" s="58" t="s">
        <v>132</v>
      </c>
      <c r="G2580" s="57">
        <v>1</v>
      </c>
      <c r="H2580" s="57">
        <v>7178</v>
      </c>
      <c r="I2580" s="57">
        <v>7178</v>
      </c>
      <c r="J2580" s="57">
        <v>1</v>
      </c>
      <c r="K2580" s="57">
        <v>0</v>
      </c>
      <c r="L2580" s="57" t="s">
        <v>2193</v>
      </c>
      <c r="M2580" s="57">
        <v>0</v>
      </c>
      <c r="N2580" s="57" t="s">
        <v>2193</v>
      </c>
      <c r="O2580" s="57">
        <v>7178</v>
      </c>
      <c r="P2580" s="57">
        <v>7178</v>
      </c>
      <c r="Q2580" s="60"/>
      <c r="AC2580" s="2">
        <v>7178</v>
      </c>
    </row>
    <row r="2581" spans="1:31" ht="23.25" customHeight="1" x14ac:dyDescent="0.15">
      <c r="A2581" s="9" t="s">
        <v>808</v>
      </c>
      <c r="B2581" s="9" t="s">
        <v>1444</v>
      </c>
      <c r="C2581" s="148" t="s">
        <v>397</v>
      </c>
      <c r="D2581" s="56" t="s">
        <v>387</v>
      </c>
      <c r="E2581" s="62" t="s">
        <v>398</v>
      </c>
      <c r="F2581" s="58" t="s">
        <v>132</v>
      </c>
      <c r="G2581" s="57">
        <v>0.1</v>
      </c>
      <c r="H2581" s="57">
        <v>7178</v>
      </c>
      <c r="I2581" s="57">
        <v>717.8</v>
      </c>
      <c r="J2581" s="57">
        <v>0.1</v>
      </c>
      <c r="K2581" s="57">
        <v>0</v>
      </c>
      <c r="L2581" s="57" t="s">
        <v>2193</v>
      </c>
      <c r="M2581" s="57">
        <v>0</v>
      </c>
      <c r="N2581" s="57" t="s">
        <v>2193</v>
      </c>
      <c r="O2581" s="57">
        <v>7178</v>
      </c>
      <c r="P2581" s="57">
        <v>717.8</v>
      </c>
      <c r="Q2581" s="60"/>
    </row>
    <row r="2582" spans="1:31" ht="23.25" customHeight="1" x14ac:dyDescent="0.15">
      <c r="A2582" s="9" t="s">
        <v>1658</v>
      </c>
      <c r="B2582" s="9" t="s">
        <v>1444</v>
      </c>
      <c r="C2582" s="148" t="s">
        <v>1659</v>
      </c>
      <c r="D2582" s="56" t="s">
        <v>1660</v>
      </c>
      <c r="E2582" s="62" t="s">
        <v>1661</v>
      </c>
      <c r="F2582" s="58" t="s">
        <v>616</v>
      </c>
      <c r="G2582" s="57">
        <v>1</v>
      </c>
      <c r="H2582" s="57">
        <v>143.5</v>
      </c>
      <c r="I2582" s="57">
        <v>143.5</v>
      </c>
      <c r="J2582" s="57">
        <v>1</v>
      </c>
      <c r="K2582" s="57"/>
      <c r="L2582" s="57" t="s">
        <v>2193</v>
      </c>
      <c r="M2582" s="57"/>
      <c r="N2582" s="57" t="s">
        <v>2193</v>
      </c>
      <c r="O2582" s="57">
        <v>143.5</v>
      </c>
      <c r="P2582" s="57">
        <v>143.5</v>
      </c>
      <c r="Q2582" s="60"/>
      <c r="AC2582" s="2">
        <v>143.5</v>
      </c>
      <c r="AD2582" s="2">
        <v>7895</v>
      </c>
    </row>
    <row r="2583" spans="1:31" ht="23.25" customHeight="1" x14ac:dyDescent="0.15">
      <c r="A2583" s="9" t="s">
        <v>919</v>
      </c>
      <c r="B2583" s="9" t="s">
        <v>1444</v>
      </c>
      <c r="C2583" s="148" t="s">
        <v>676</v>
      </c>
      <c r="D2583" s="56" t="s">
        <v>70</v>
      </c>
      <c r="E2583" s="62" t="s">
        <v>677</v>
      </c>
      <c r="F2583" s="58" t="s">
        <v>678</v>
      </c>
      <c r="G2583" s="57">
        <v>1.2E-2</v>
      </c>
      <c r="H2583" s="57">
        <v>0</v>
      </c>
      <c r="I2583" s="57" t="s">
        <v>2193</v>
      </c>
      <c r="J2583" s="57">
        <v>1.2E-2</v>
      </c>
      <c r="K2583" s="57">
        <v>268915</v>
      </c>
      <c r="L2583" s="57">
        <v>3226.9</v>
      </c>
      <c r="M2583" s="57">
        <v>0</v>
      </c>
      <c r="N2583" s="57" t="s">
        <v>2193</v>
      </c>
      <c r="O2583" s="57">
        <v>268915</v>
      </c>
      <c r="P2583" s="57">
        <v>3226.9</v>
      </c>
      <c r="Q2583" s="60"/>
      <c r="AE2583" s="2">
        <v>3226.9</v>
      </c>
    </row>
    <row r="2584" spans="1:31" ht="23.25" customHeight="1" x14ac:dyDescent="0.15">
      <c r="A2584" s="9" t="s">
        <v>1649</v>
      </c>
      <c r="B2584" s="9" t="s">
        <v>1444</v>
      </c>
      <c r="C2584" s="148" t="s">
        <v>1650</v>
      </c>
      <c r="D2584" s="56" t="s">
        <v>1651</v>
      </c>
      <c r="E2584" s="62" t="s">
        <v>1652</v>
      </c>
      <c r="F2584" s="58" t="s">
        <v>616</v>
      </c>
      <c r="G2584" s="57">
        <v>1</v>
      </c>
      <c r="H2584" s="57">
        <v>96.699999999999818</v>
      </c>
      <c r="I2584" s="57">
        <v>96.699999999999818</v>
      </c>
      <c r="J2584" s="57">
        <v>1</v>
      </c>
      <c r="K2584" s="57"/>
      <c r="L2584" s="57" t="s">
        <v>2193</v>
      </c>
      <c r="M2584" s="57"/>
      <c r="N2584" s="57" t="s">
        <v>2193</v>
      </c>
      <c r="O2584" s="57">
        <v>96.699999999999818</v>
      </c>
      <c r="P2584" s="57">
        <v>96.699999999999818</v>
      </c>
      <c r="Q2584" s="60"/>
    </row>
    <row r="2585" spans="1:31" ht="23.25" customHeight="1" x14ac:dyDescent="0.15">
      <c r="B2585" s="9" t="s">
        <v>1646</v>
      </c>
      <c r="C2585" s="148"/>
      <c r="D2585" s="56" t="s">
        <v>1647</v>
      </c>
      <c r="E2585" s="62"/>
      <c r="F2585" s="58"/>
      <c r="G2585" s="57"/>
      <c r="H2585" s="57"/>
      <c r="I2585" s="57">
        <v>8136</v>
      </c>
      <c r="J2585" s="57"/>
      <c r="K2585" s="57"/>
      <c r="L2585" s="57">
        <v>3226</v>
      </c>
      <c r="M2585" s="57"/>
      <c r="N2585" s="57">
        <v>0</v>
      </c>
      <c r="O2585" s="57" t="s">
        <v>2193</v>
      </c>
      <c r="P2585" s="57">
        <v>11362</v>
      </c>
      <c r="Q2585" s="60"/>
      <c r="AC2585" s="2">
        <v>96.7</v>
      </c>
      <c r="AD2585" s="2">
        <v>3226</v>
      </c>
      <c r="AE2585" s="2">
        <v>3226</v>
      </c>
    </row>
    <row r="2586" spans="1:31" ht="23.25" customHeight="1" x14ac:dyDescent="0.15">
      <c r="C2586" s="148"/>
      <c r="D2586" s="56"/>
      <c r="E2586" s="62"/>
      <c r="F2586" s="58"/>
      <c r="G2586" s="57"/>
      <c r="H2586" s="57"/>
      <c r="I2586" s="57"/>
      <c r="J2586" s="57"/>
      <c r="K2586" s="57"/>
      <c r="L2586" s="57"/>
      <c r="M2586" s="57"/>
      <c r="N2586" s="57"/>
      <c r="O2586" s="57"/>
      <c r="P2586" s="57"/>
      <c r="Q2586" s="60"/>
    </row>
    <row r="2587" spans="1:31" ht="23.25" customHeight="1" x14ac:dyDescent="0.15">
      <c r="A2587" s="9" t="s">
        <v>1439</v>
      </c>
      <c r="B2587" s="9" t="s">
        <v>2293</v>
      </c>
      <c r="C2587" s="148" t="s">
        <v>1440</v>
      </c>
      <c r="D2587" s="56" t="s">
        <v>2860</v>
      </c>
      <c r="E2587" s="62"/>
      <c r="F2587" s="58"/>
      <c r="G2587" s="57"/>
      <c r="H2587" s="57"/>
      <c r="I2587" s="57"/>
      <c r="J2587" s="57"/>
      <c r="K2587" s="57"/>
      <c r="L2587" s="57"/>
      <c r="M2587" s="57"/>
      <c r="N2587" s="57"/>
      <c r="O2587" s="57"/>
      <c r="P2587" s="57"/>
      <c r="Q2587" s="60"/>
    </row>
    <row r="2588" spans="1:31" ht="23.25" customHeight="1" x14ac:dyDescent="0.15">
      <c r="A2588" s="9" t="s">
        <v>2861</v>
      </c>
      <c r="B2588" s="9" t="s">
        <v>1447</v>
      </c>
      <c r="C2588" s="148" t="s">
        <v>2862</v>
      </c>
      <c r="D2588" s="56" t="s">
        <v>387</v>
      </c>
      <c r="E2588" s="62" t="s">
        <v>405</v>
      </c>
      <c r="F2588" s="58" t="s">
        <v>132</v>
      </c>
      <c r="G2588" s="57">
        <v>1</v>
      </c>
      <c r="H2588" s="57">
        <v>10193</v>
      </c>
      <c r="I2588" s="57">
        <v>10193</v>
      </c>
      <c r="J2588" s="57">
        <v>1</v>
      </c>
      <c r="K2588" s="57">
        <v>0</v>
      </c>
      <c r="L2588" s="57" t="s">
        <v>2193</v>
      </c>
      <c r="M2588" s="57">
        <v>0</v>
      </c>
      <c r="N2588" s="57" t="s">
        <v>2193</v>
      </c>
      <c r="O2588" s="57">
        <v>10193</v>
      </c>
      <c r="P2588" s="57">
        <v>10193</v>
      </c>
      <c r="Q2588" s="60"/>
      <c r="AC2588" s="2">
        <v>10193</v>
      </c>
    </row>
    <row r="2589" spans="1:31" ht="23.25" customHeight="1" x14ac:dyDescent="0.15">
      <c r="A2589" s="9" t="s">
        <v>2861</v>
      </c>
      <c r="B2589" s="9" t="s">
        <v>1447</v>
      </c>
      <c r="C2589" s="148" t="s">
        <v>2862</v>
      </c>
      <c r="D2589" s="56" t="s">
        <v>387</v>
      </c>
      <c r="E2589" s="62" t="s">
        <v>405</v>
      </c>
      <c r="F2589" s="58" t="s">
        <v>132</v>
      </c>
      <c r="G2589" s="57">
        <v>0.1</v>
      </c>
      <c r="H2589" s="57">
        <v>10193</v>
      </c>
      <c r="I2589" s="57">
        <v>1019.3</v>
      </c>
      <c r="J2589" s="57">
        <v>0.1</v>
      </c>
      <c r="K2589" s="57">
        <v>0</v>
      </c>
      <c r="L2589" s="57" t="s">
        <v>2193</v>
      </c>
      <c r="M2589" s="57">
        <v>0</v>
      </c>
      <c r="N2589" s="57" t="s">
        <v>2193</v>
      </c>
      <c r="O2589" s="57">
        <v>10193</v>
      </c>
      <c r="P2589" s="57">
        <v>1019.3</v>
      </c>
      <c r="Q2589" s="60"/>
    </row>
    <row r="2590" spans="1:31" ht="23.25" customHeight="1" x14ac:dyDescent="0.15">
      <c r="A2590" s="9" t="s">
        <v>1658</v>
      </c>
      <c r="B2590" s="9" t="s">
        <v>1447</v>
      </c>
      <c r="C2590" s="148" t="s">
        <v>1659</v>
      </c>
      <c r="D2590" s="56" t="s">
        <v>1660</v>
      </c>
      <c r="E2590" s="62" t="s">
        <v>1661</v>
      </c>
      <c r="F2590" s="58" t="s">
        <v>616</v>
      </c>
      <c r="G2590" s="57">
        <v>1</v>
      </c>
      <c r="H2590" s="57">
        <v>203.79999999999927</v>
      </c>
      <c r="I2590" s="57">
        <v>203.79999999999927</v>
      </c>
      <c r="J2590" s="57">
        <v>1</v>
      </c>
      <c r="K2590" s="57"/>
      <c r="L2590" s="57" t="s">
        <v>2193</v>
      </c>
      <c r="M2590" s="57"/>
      <c r="N2590" s="57" t="s">
        <v>2193</v>
      </c>
      <c r="O2590" s="57">
        <v>203.79999999999927</v>
      </c>
      <c r="P2590" s="57">
        <v>203.79999999999927</v>
      </c>
      <c r="Q2590" s="60"/>
      <c r="AC2590" s="2">
        <v>203.8</v>
      </c>
      <c r="AD2590" s="2">
        <v>11212</v>
      </c>
    </row>
    <row r="2591" spans="1:31" ht="23.25" customHeight="1" x14ac:dyDescent="0.15">
      <c r="A2591" s="9" t="s">
        <v>919</v>
      </c>
      <c r="B2591" s="9" t="s">
        <v>1447</v>
      </c>
      <c r="C2591" s="148" t="s">
        <v>676</v>
      </c>
      <c r="D2591" s="56" t="s">
        <v>70</v>
      </c>
      <c r="E2591" s="62" t="s">
        <v>677</v>
      </c>
      <c r="F2591" s="58" t="s">
        <v>678</v>
      </c>
      <c r="G2591" s="57">
        <v>1.2E-2</v>
      </c>
      <c r="H2591" s="57">
        <v>0</v>
      </c>
      <c r="I2591" s="57" t="s">
        <v>2193</v>
      </c>
      <c r="J2591" s="57">
        <v>1.2E-2</v>
      </c>
      <c r="K2591" s="57">
        <v>268915</v>
      </c>
      <c r="L2591" s="57">
        <v>3226.9</v>
      </c>
      <c r="M2591" s="57">
        <v>0</v>
      </c>
      <c r="N2591" s="57" t="s">
        <v>2193</v>
      </c>
      <c r="O2591" s="57">
        <v>268915</v>
      </c>
      <c r="P2591" s="57">
        <v>3226.9</v>
      </c>
      <c r="Q2591" s="60"/>
      <c r="AE2591" s="2">
        <v>3226.9</v>
      </c>
    </row>
    <row r="2592" spans="1:31" ht="23.25" customHeight="1" x14ac:dyDescent="0.15">
      <c r="A2592" s="9" t="s">
        <v>1649</v>
      </c>
      <c r="B2592" s="9" t="s">
        <v>1447</v>
      </c>
      <c r="C2592" s="148" t="s">
        <v>1650</v>
      </c>
      <c r="D2592" s="56" t="s">
        <v>1651</v>
      </c>
      <c r="E2592" s="62" t="s">
        <v>1652</v>
      </c>
      <c r="F2592" s="58" t="s">
        <v>616</v>
      </c>
      <c r="G2592" s="57">
        <v>1</v>
      </c>
      <c r="H2592" s="57">
        <v>96.699999999999818</v>
      </c>
      <c r="I2592" s="57">
        <v>96.699999999999818</v>
      </c>
      <c r="J2592" s="57">
        <v>1</v>
      </c>
      <c r="K2592" s="57"/>
      <c r="L2592" s="57" t="s">
        <v>2193</v>
      </c>
      <c r="M2592" s="57"/>
      <c r="N2592" s="57" t="s">
        <v>2193</v>
      </c>
      <c r="O2592" s="57">
        <v>96.699999999999818</v>
      </c>
      <c r="P2592" s="57">
        <v>96.699999999999818</v>
      </c>
      <c r="Q2592" s="60"/>
    </row>
    <row r="2593" spans="1:31" ht="23.25" customHeight="1" x14ac:dyDescent="0.15">
      <c r="B2593" s="9" t="s">
        <v>1646</v>
      </c>
      <c r="C2593" s="148"/>
      <c r="D2593" s="56" t="s">
        <v>1647</v>
      </c>
      <c r="E2593" s="62"/>
      <c r="F2593" s="58"/>
      <c r="G2593" s="57"/>
      <c r="H2593" s="57"/>
      <c r="I2593" s="57">
        <v>11512</v>
      </c>
      <c r="J2593" s="57"/>
      <c r="K2593" s="57"/>
      <c r="L2593" s="57">
        <v>3226</v>
      </c>
      <c r="M2593" s="57"/>
      <c r="N2593" s="57">
        <v>0</v>
      </c>
      <c r="O2593" s="57" t="s">
        <v>2193</v>
      </c>
      <c r="P2593" s="57">
        <v>14738</v>
      </c>
      <c r="Q2593" s="60"/>
      <c r="AC2593" s="2">
        <v>96.7</v>
      </c>
      <c r="AD2593" s="2">
        <v>3226</v>
      </c>
      <c r="AE2593" s="2">
        <v>3226</v>
      </c>
    </row>
    <row r="2594" spans="1:31" ht="23.25" customHeight="1" x14ac:dyDescent="0.15">
      <c r="C2594" s="148"/>
      <c r="D2594" s="56"/>
      <c r="E2594" s="62"/>
      <c r="F2594" s="58"/>
      <c r="G2594" s="57"/>
      <c r="H2594" s="57"/>
      <c r="I2594" s="57"/>
      <c r="J2594" s="57"/>
      <c r="K2594" s="57"/>
      <c r="L2594" s="57"/>
      <c r="M2594" s="57"/>
      <c r="N2594" s="57"/>
      <c r="O2594" s="57"/>
      <c r="P2594" s="57"/>
      <c r="Q2594" s="60"/>
    </row>
    <row r="2595" spans="1:31" ht="23.25" customHeight="1" x14ac:dyDescent="0.15">
      <c r="A2595" s="9" t="s">
        <v>1442</v>
      </c>
      <c r="B2595" s="9" t="s">
        <v>2293</v>
      </c>
      <c r="C2595" s="148" t="s">
        <v>1443</v>
      </c>
      <c r="D2595" s="56" t="s">
        <v>2863</v>
      </c>
      <c r="E2595" s="62"/>
      <c r="F2595" s="58"/>
      <c r="G2595" s="57"/>
      <c r="H2595" s="57"/>
      <c r="I2595" s="57"/>
      <c r="J2595" s="57"/>
      <c r="K2595" s="57"/>
      <c r="L2595" s="57"/>
      <c r="M2595" s="57"/>
      <c r="N2595" s="57"/>
      <c r="O2595" s="57"/>
      <c r="P2595" s="57"/>
      <c r="Q2595" s="60"/>
    </row>
    <row r="2596" spans="1:31" ht="23.25" customHeight="1" x14ac:dyDescent="0.15">
      <c r="A2596" s="9" t="s">
        <v>809</v>
      </c>
      <c r="B2596" s="9" t="s">
        <v>1450</v>
      </c>
      <c r="C2596" s="148" t="s">
        <v>399</v>
      </c>
      <c r="D2596" s="56" t="s">
        <v>387</v>
      </c>
      <c r="E2596" s="62" t="s">
        <v>400</v>
      </c>
      <c r="F2596" s="58" t="s">
        <v>132</v>
      </c>
      <c r="G2596" s="57">
        <v>1</v>
      </c>
      <c r="H2596" s="57">
        <v>13672</v>
      </c>
      <c r="I2596" s="57">
        <v>13672</v>
      </c>
      <c r="J2596" s="57">
        <v>1</v>
      </c>
      <c r="K2596" s="57">
        <v>0</v>
      </c>
      <c r="L2596" s="57" t="s">
        <v>2193</v>
      </c>
      <c r="M2596" s="57">
        <v>0</v>
      </c>
      <c r="N2596" s="57" t="s">
        <v>2193</v>
      </c>
      <c r="O2596" s="57">
        <v>13672</v>
      </c>
      <c r="P2596" s="57">
        <v>13672</v>
      </c>
      <c r="Q2596" s="60"/>
      <c r="AC2596" s="2">
        <v>13672</v>
      </c>
    </row>
    <row r="2597" spans="1:31" ht="23.25" customHeight="1" x14ac:dyDescent="0.15">
      <c r="A2597" s="9" t="s">
        <v>809</v>
      </c>
      <c r="B2597" s="9" t="s">
        <v>1450</v>
      </c>
      <c r="C2597" s="148" t="s">
        <v>399</v>
      </c>
      <c r="D2597" s="56" t="s">
        <v>387</v>
      </c>
      <c r="E2597" s="62" t="s">
        <v>400</v>
      </c>
      <c r="F2597" s="58" t="s">
        <v>132</v>
      </c>
      <c r="G2597" s="57">
        <v>0.1</v>
      </c>
      <c r="H2597" s="57">
        <v>13672</v>
      </c>
      <c r="I2597" s="57">
        <v>1367.2</v>
      </c>
      <c r="J2597" s="57">
        <v>0.1</v>
      </c>
      <c r="K2597" s="57">
        <v>0</v>
      </c>
      <c r="L2597" s="57" t="s">
        <v>2193</v>
      </c>
      <c r="M2597" s="57">
        <v>0</v>
      </c>
      <c r="N2597" s="57" t="s">
        <v>2193</v>
      </c>
      <c r="O2597" s="57">
        <v>13672</v>
      </c>
      <c r="P2597" s="57">
        <v>1367.2</v>
      </c>
      <c r="Q2597" s="60"/>
    </row>
    <row r="2598" spans="1:31" ht="23.25" customHeight="1" x14ac:dyDescent="0.15">
      <c r="A2598" s="9" t="s">
        <v>1658</v>
      </c>
      <c r="B2598" s="9" t="s">
        <v>1450</v>
      </c>
      <c r="C2598" s="148" t="s">
        <v>1659</v>
      </c>
      <c r="D2598" s="56" t="s">
        <v>1660</v>
      </c>
      <c r="E2598" s="62" t="s">
        <v>1661</v>
      </c>
      <c r="F2598" s="58" t="s">
        <v>616</v>
      </c>
      <c r="G2598" s="57">
        <v>1</v>
      </c>
      <c r="H2598" s="57">
        <v>273.39999999999964</v>
      </c>
      <c r="I2598" s="57">
        <v>273.39999999999964</v>
      </c>
      <c r="J2598" s="57">
        <v>1</v>
      </c>
      <c r="K2598" s="57"/>
      <c r="L2598" s="57" t="s">
        <v>2193</v>
      </c>
      <c r="M2598" s="57"/>
      <c r="N2598" s="57" t="s">
        <v>2193</v>
      </c>
      <c r="O2598" s="57">
        <v>273.39999999999964</v>
      </c>
      <c r="P2598" s="57">
        <v>273.39999999999964</v>
      </c>
      <c r="Q2598" s="60"/>
      <c r="AC2598" s="2">
        <v>273.39999999999998</v>
      </c>
      <c r="AD2598" s="2">
        <v>15039</v>
      </c>
    </row>
    <row r="2599" spans="1:31" ht="23.25" customHeight="1" x14ac:dyDescent="0.15">
      <c r="A2599" s="9" t="s">
        <v>919</v>
      </c>
      <c r="B2599" s="9" t="s">
        <v>1450</v>
      </c>
      <c r="C2599" s="148" t="s">
        <v>676</v>
      </c>
      <c r="D2599" s="56" t="s">
        <v>70</v>
      </c>
      <c r="E2599" s="62" t="s">
        <v>677</v>
      </c>
      <c r="F2599" s="58" t="s">
        <v>678</v>
      </c>
      <c r="G2599" s="57">
        <v>1.2E-2</v>
      </c>
      <c r="H2599" s="57">
        <v>0</v>
      </c>
      <c r="I2599" s="57" t="s">
        <v>2193</v>
      </c>
      <c r="J2599" s="57">
        <v>1.2E-2</v>
      </c>
      <c r="K2599" s="57">
        <v>268915</v>
      </c>
      <c r="L2599" s="57">
        <v>3226.9</v>
      </c>
      <c r="M2599" s="57">
        <v>0</v>
      </c>
      <c r="N2599" s="57" t="s">
        <v>2193</v>
      </c>
      <c r="O2599" s="57">
        <v>268915</v>
      </c>
      <c r="P2599" s="57">
        <v>3226.9</v>
      </c>
      <c r="Q2599" s="60"/>
      <c r="AE2599" s="2">
        <v>3226.9</v>
      </c>
    </row>
    <row r="2600" spans="1:31" ht="23.25" customHeight="1" x14ac:dyDescent="0.15">
      <c r="A2600" s="9" t="s">
        <v>1649</v>
      </c>
      <c r="B2600" s="9" t="s">
        <v>1450</v>
      </c>
      <c r="C2600" s="148" t="s">
        <v>1650</v>
      </c>
      <c r="D2600" s="56" t="s">
        <v>1651</v>
      </c>
      <c r="E2600" s="62" t="s">
        <v>1652</v>
      </c>
      <c r="F2600" s="58" t="s">
        <v>616</v>
      </c>
      <c r="G2600" s="57">
        <v>1</v>
      </c>
      <c r="H2600" s="57">
        <v>96.699999999999818</v>
      </c>
      <c r="I2600" s="57">
        <v>96.699999999999818</v>
      </c>
      <c r="J2600" s="57">
        <v>1</v>
      </c>
      <c r="K2600" s="57"/>
      <c r="L2600" s="57" t="s">
        <v>2193</v>
      </c>
      <c r="M2600" s="57"/>
      <c r="N2600" s="57" t="s">
        <v>2193</v>
      </c>
      <c r="O2600" s="57">
        <v>96.699999999999818</v>
      </c>
      <c r="P2600" s="57">
        <v>96.699999999999818</v>
      </c>
      <c r="Q2600" s="60"/>
    </row>
    <row r="2601" spans="1:31" ht="23.25" customHeight="1" x14ac:dyDescent="0.15">
      <c r="B2601" s="9" t="s">
        <v>1646</v>
      </c>
      <c r="C2601" s="148"/>
      <c r="D2601" s="56" t="s">
        <v>1647</v>
      </c>
      <c r="E2601" s="62"/>
      <c r="F2601" s="58"/>
      <c r="G2601" s="57"/>
      <c r="H2601" s="57"/>
      <c r="I2601" s="57">
        <v>15409</v>
      </c>
      <c r="J2601" s="57"/>
      <c r="K2601" s="57"/>
      <c r="L2601" s="57">
        <v>3226</v>
      </c>
      <c r="M2601" s="57"/>
      <c r="N2601" s="57">
        <v>0</v>
      </c>
      <c r="O2601" s="57" t="s">
        <v>2193</v>
      </c>
      <c r="P2601" s="57">
        <v>18635</v>
      </c>
      <c r="Q2601" s="60"/>
      <c r="AC2601" s="2">
        <v>96.7</v>
      </c>
      <c r="AD2601" s="2">
        <v>3226</v>
      </c>
      <c r="AE2601" s="2">
        <v>3226</v>
      </c>
    </row>
    <row r="2602" spans="1:31" ht="23.25" customHeight="1" x14ac:dyDescent="0.15">
      <c r="C2602" s="148"/>
      <c r="D2602" s="56"/>
      <c r="E2602" s="62"/>
      <c r="F2602" s="58"/>
      <c r="G2602" s="57"/>
      <c r="H2602" s="57"/>
      <c r="I2602" s="57"/>
      <c r="J2602" s="57"/>
      <c r="K2602" s="57"/>
      <c r="L2602" s="57"/>
      <c r="M2602" s="57"/>
      <c r="N2602" s="57"/>
      <c r="O2602" s="57"/>
      <c r="P2602" s="57"/>
      <c r="Q2602" s="60"/>
    </row>
    <row r="2603" spans="1:31" ht="23.25" customHeight="1" x14ac:dyDescent="0.15">
      <c r="A2603" s="9" t="s">
        <v>1445</v>
      </c>
      <c r="B2603" s="9" t="s">
        <v>2293</v>
      </c>
      <c r="C2603" s="148" t="s">
        <v>1446</v>
      </c>
      <c r="D2603" s="56" t="s">
        <v>2864</v>
      </c>
      <c r="E2603" s="62"/>
      <c r="F2603" s="58"/>
      <c r="G2603" s="57"/>
      <c r="H2603" s="57"/>
      <c r="I2603" s="57"/>
      <c r="J2603" s="57"/>
      <c r="K2603" s="57"/>
      <c r="L2603" s="57"/>
      <c r="M2603" s="57"/>
      <c r="N2603" s="57"/>
      <c r="O2603" s="57"/>
      <c r="P2603" s="57"/>
      <c r="Q2603" s="60"/>
    </row>
    <row r="2604" spans="1:31" ht="23.25" customHeight="1" x14ac:dyDescent="0.15">
      <c r="A2604" s="9" t="s">
        <v>810</v>
      </c>
      <c r="B2604" s="9" t="s">
        <v>1453</v>
      </c>
      <c r="C2604" s="148" t="s">
        <v>401</v>
      </c>
      <c r="D2604" s="56" t="s">
        <v>387</v>
      </c>
      <c r="E2604" s="62" t="s">
        <v>402</v>
      </c>
      <c r="F2604" s="58" t="s">
        <v>132</v>
      </c>
      <c r="G2604" s="57">
        <v>1</v>
      </c>
      <c r="H2604" s="57">
        <v>17192</v>
      </c>
      <c r="I2604" s="57">
        <v>17192</v>
      </c>
      <c r="J2604" s="57">
        <v>1</v>
      </c>
      <c r="K2604" s="57">
        <v>0</v>
      </c>
      <c r="L2604" s="57" t="s">
        <v>2193</v>
      </c>
      <c r="M2604" s="57">
        <v>0</v>
      </c>
      <c r="N2604" s="57" t="s">
        <v>2193</v>
      </c>
      <c r="O2604" s="57">
        <v>17192</v>
      </c>
      <c r="P2604" s="57">
        <v>17192</v>
      </c>
      <c r="Q2604" s="60"/>
      <c r="AC2604" s="2">
        <v>17192</v>
      </c>
    </row>
    <row r="2605" spans="1:31" ht="23.25" customHeight="1" x14ac:dyDescent="0.15">
      <c r="A2605" s="9" t="s">
        <v>810</v>
      </c>
      <c r="B2605" s="9" t="s">
        <v>1453</v>
      </c>
      <c r="C2605" s="148" t="s">
        <v>401</v>
      </c>
      <c r="D2605" s="56" t="s">
        <v>387</v>
      </c>
      <c r="E2605" s="62" t="s">
        <v>402</v>
      </c>
      <c r="F2605" s="58" t="s">
        <v>132</v>
      </c>
      <c r="G2605" s="57">
        <v>0.1</v>
      </c>
      <c r="H2605" s="57">
        <v>17192</v>
      </c>
      <c r="I2605" s="57">
        <v>1719.2</v>
      </c>
      <c r="J2605" s="57">
        <v>0.1</v>
      </c>
      <c r="K2605" s="57">
        <v>0</v>
      </c>
      <c r="L2605" s="57" t="s">
        <v>2193</v>
      </c>
      <c r="M2605" s="57">
        <v>0</v>
      </c>
      <c r="N2605" s="57" t="s">
        <v>2193</v>
      </c>
      <c r="O2605" s="57">
        <v>17192</v>
      </c>
      <c r="P2605" s="57">
        <v>1719.2</v>
      </c>
      <c r="Q2605" s="60"/>
    </row>
    <row r="2606" spans="1:31" ht="23.25" customHeight="1" x14ac:dyDescent="0.15">
      <c r="A2606" s="9" t="s">
        <v>1658</v>
      </c>
      <c r="B2606" s="9" t="s">
        <v>1453</v>
      </c>
      <c r="C2606" s="148" t="s">
        <v>1659</v>
      </c>
      <c r="D2606" s="56" t="s">
        <v>1660</v>
      </c>
      <c r="E2606" s="62" t="s">
        <v>1661</v>
      </c>
      <c r="F2606" s="58" t="s">
        <v>616</v>
      </c>
      <c r="G2606" s="57">
        <v>1</v>
      </c>
      <c r="H2606" s="57">
        <v>343.79999999999927</v>
      </c>
      <c r="I2606" s="57">
        <v>343.79999999999927</v>
      </c>
      <c r="J2606" s="57">
        <v>1</v>
      </c>
      <c r="K2606" s="57"/>
      <c r="L2606" s="57" t="s">
        <v>2193</v>
      </c>
      <c r="M2606" s="57"/>
      <c r="N2606" s="57" t="s">
        <v>2193</v>
      </c>
      <c r="O2606" s="57">
        <v>343.79999999999927</v>
      </c>
      <c r="P2606" s="57">
        <v>343.79999999999927</v>
      </c>
      <c r="Q2606" s="60"/>
      <c r="AC2606" s="2">
        <v>343.8</v>
      </c>
      <c r="AD2606" s="2">
        <v>18911</v>
      </c>
    </row>
    <row r="2607" spans="1:31" ht="23.25" customHeight="1" x14ac:dyDescent="0.15">
      <c r="A2607" s="9" t="s">
        <v>919</v>
      </c>
      <c r="B2607" s="9" t="s">
        <v>1453</v>
      </c>
      <c r="C2607" s="148" t="s">
        <v>676</v>
      </c>
      <c r="D2607" s="56" t="s">
        <v>70</v>
      </c>
      <c r="E2607" s="62" t="s">
        <v>677</v>
      </c>
      <c r="F2607" s="58" t="s">
        <v>678</v>
      </c>
      <c r="G2607" s="57">
        <v>1.6500000000000001E-2</v>
      </c>
      <c r="H2607" s="57">
        <v>0</v>
      </c>
      <c r="I2607" s="57" t="s">
        <v>2193</v>
      </c>
      <c r="J2607" s="57">
        <v>1.6500000000000001E-2</v>
      </c>
      <c r="K2607" s="57">
        <v>268915</v>
      </c>
      <c r="L2607" s="57">
        <v>4437</v>
      </c>
      <c r="M2607" s="57">
        <v>0</v>
      </c>
      <c r="N2607" s="57" t="s">
        <v>2193</v>
      </c>
      <c r="O2607" s="57">
        <v>268915</v>
      </c>
      <c r="P2607" s="57">
        <v>4437</v>
      </c>
      <c r="Q2607" s="60"/>
      <c r="AE2607" s="2">
        <v>4437</v>
      </c>
    </row>
    <row r="2608" spans="1:31" ht="23.25" customHeight="1" x14ac:dyDescent="0.15">
      <c r="A2608" s="9" t="s">
        <v>1649</v>
      </c>
      <c r="B2608" s="9" t="s">
        <v>1453</v>
      </c>
      <c r="C2608" s="148" t="s">
        <v>1650</v>
      </c>
      <c r="D2608" s="56" t="s">
        <v>1651</v>
      </c>
      <c r="E2608" s="62" t="s">
        <v>1652</v>
      </c>
      <c r="F2608" s="58" t="s">
        <v>616</v>
      </c>
      <c r="G2608" s="57">
        <v>1</v>
      </c>
      <c r="H2608" s="57">
        <v>133.10000000000036</v>
      </c>
      <c r="I2608" s="57">
        <v>133.10000000000036</v>
      </c>
      <c r="J2608" s="57">
        <v>1</v>
      </c>
      <c r="K2608" s="57"/>
      <c r="L2608" s="57" t="s">
        <v>2193</v>
      </c>
      <c r="M2608" s="57"/>
      <c r="N2608" s="57" t="s">
        <v>2193</v>
      </c>
      <c r="O2608" s="57">
        <v>133.10000000000036</v>
      </c>
      <c r="P2608" s="57">
        <v>133.10000000000036</v>
      </c>
      <c r="Q2608" s="60"/>
    </row>
    <row r="2609" spans="1:31" ht="23.25" customHeight="1" x14ac:dyDescent="0.15">
      <c r="B2609" s="9" t="s">
        <v>1646</v>
      </c>
      <c r="C2609" s="148"/>
      <c r="D2609" s="56" t="s">
        <v>1647</v>
      </c>
      <c r="E2609" s="62"/>
      <c r="F2609" s="58"/>
      <c r="G2609" s="57"/>
      <c r="H2609" s="57"/>
      <c r="I2609" s="57">
        <v>19388</v>
      </c>
      <c r="J2609" s="57"/>
      <c r="K2609" s="57"/>
      <c r="L2609" s="57">
        <v>4437</v>
      </c>
      <c r="M2609" s="57"/>
      <c r="N2609" s="57">
        <v>0</v>
      </c>
      <c r="O2609" s="57" t="s">
        <v>2193</v>
      </c>
      <c r="P2609" s="57">
        <v>23825</v>
      </c>
      <c r="Q2609" s="60"/>
      <c r="AC2609" s="2">
        <v>133.1</v>
      </c>
      <c r="AD2609" s="2">
        <v>4437</v>
      </c>
      <c r="AE2609" s="2">
        <v>4437</v>
      </c>
    </row>
    <row r="2610" spans="1:31" ht="23.25" customHeight="1" x14ac:dyDescent="0.15">
      <c r="C2610" s="148"/>
      <c r="D2610" s="56"/>
      <c r="E2610" s="62"/>
      <c r="F2610" s="58"/>
      <c r="G2610" s="57"/>
      <c r="H2610" s="57"/>
      <c r="I2610" s="57"/>
      <c r="J2610" s="57"/>
      <c r="K2610" s="57"/>
      <c r="L2610" s="57"/>
      <c r="M2610" s="57"/>
      <c r="N2610" s="57"/>
      <c r="O2610" s="57"/>
      <c r="P2610" s="57"/>
      <c r="Q2610" s="60"/>
    </row>
    <row r="2611" spans="1:31" ht="23.25" customHeight="1" x14ac:dyDescent="0.15">
      <c r="A2611" s="9" t="s">
        <v>1448</v>
      </c>
      <c r="B2611" s="9" t="s">
        <v>2293</v>
      </c>
      <c r="C2611" s="148" t="s">
        <v>1449</v>
      </c>
      <c r="D2611" s="56" t="s">
        <v>2865</v>
      </c>
      <c r="E2611" s="62"/>
      <c r="F2611" s="58"/>
      <c r="G2611" s="57"/>
      <c r="H2611" s="57"/>
      <c r="I2611" s="57"/>
      <c r="J2611" s="57"/>
      <c r="K2611" s="57"/>
      <c r="L2611" s="57"/>
      <c r="M2611" s="57"/>
      <c r="N2611" s="57"/>
      <c r="O2611" s="57"/>
      <c r="P2611" s="57"/>
      <c r="Q2611" s="60"/>
    </row>
    <row r="2612" spans="1:31" ht="23.25" customHeight="1" x14ac:dyDescent="0.15">
      <c r="A2612" s="9" t="s">
        <v>811</v>
      </c>
      <c r="B2612" s="9" t="s">
        <v>1456</v>
      </c>
      <c r="C2612" s="148" t="s">
        <v>403</v>
      </c>
      <c r="D2612" s="56" t="s">
        <v>404</v>
      </c>
      <c r="E2612" s="62" t="s">
        <v>405</v>
      </c>
      <c r="F2612" s="58" t="s">
        <v>132</v>
      </c>
      <c r="G2612" s="57">
        <v>1</v>
      </c>
      <c r="H2612" s="57">
        <v>9810</v>
      </c>
      <c r="I2612" s="57">
        <v>9810</v>
      </c>
      <c r="J2612" s="57">
        <v>1</v>
      </c>
      <c r="K2612" s="57">
        <v>0</v>
      </c>
      <c r="L2612" s="57" t="s">
        <v>2193</v>
      </c>
      <c r="M2612" s="57">
        <v>0</v>
      </c>
      <c r="N2612" s="57" t="s">
        <v>2193</v>
      </c>
      <c r="O2612" s="57">
        <v>9810</v>
      </c>
      <c r="P2612" s="57">
        <v>9810</v>
      </c>
      <c r="Q2612" s="60"/>
      <c r="AC2612" s="2">
        <v>9810</v>
      </c>
    </row>
    <row r="2613" spans="1:31" ht="23.25" customHeight="1" x14ac:dyDescent="0.15">
      <c r="A2613" s="9" t="s">
        <v>811</v>
      </c>
      <c r="B2613" s="9" t="s">
        <v>1456</v>
      </c>
      <c r="C2613" s="148" t="s">
        <v>403</v>
      </c>
      <c r="D2613" s="56" t="s">
        <v>404</v>
      </c>
      <c r="E2613" s="62" t="s">
        <v>405</v>
      </c>
      <c r="F2613" s="58" t="s">
        <v>132</v>
      </c>
      <c r="G2613" s="57">
        <v>0.1</v>
      </c>
      <c r="H2613" s="57">
        <v>9810</v>
      </c>
      <c r="I2613" s="57">
        <v>981</v>
      </c>
      <c r="J2613" s="57">
        <v>0.1</v>
      </c>
      <c r="K2613" s="57">
        <v>0</v>
      </c>
      <c r="L2613" s="57" t="s">
        <v>2193</v>
      </c>
      <c r="M2613" s="57">
        <v>0</v>
      </c>
      <c r="N2613" s="57" t="s">
        <v>2193</v>
      </c>
      <c r="O2613" s="57">
        <v>9810</v>
      </c>
      <c r="P2613" s="57">
        <v>981</v>
      </c>
      <c r="Q2613" s="60"/>
    </row>
    <row r="2614" spans="1:31" ht="23.25" customHeight="1" x14ac:dyDescent="0.15">
      <c r="A2614" s="9" t="s">
        <v>1658</v>
      </c>
      <c r="B2614" s="9" t="s">
        <v>1456</v>
      </c>
      <c r="C2614" s="148" t="s">
        <v>1659</v>
      </c>
      <c r="D2614" s="56" t="s">
        <v>1660</v>
      </c>
      <c r="E2614" s="62" t="s">
        <v>1661</v>
      </c>
      <c r="F2614" s="58" t="s">
        <v>616</v>
      </c>
      <c r="G2614" s="57">
        <v>1</v>
      </c>
      <c r="H2614" s="57">
        <v>196.20000000000073</v>
      </c>
      <c r="I2614" s="57">
        <v>196.20000000000073</v>
      </c>
      <c r="J2614" s="57">
        <v>1</v>
      </c>
      <c r="K2614" s="57"/>
      <c r="L2614" s="57" t="s">
        <v>2193</v>
      </c>
      <c r="M2614" s="57"/>
      <c r="N2614" s="57" t="s">
        <v>2193</v>
      </c>
      <c r="O2614" s="57">
        <v>196.20000000000073</v>
      </c>
      <c r="P2614" s="57">
        <v>196.20000000000073</v>
      </c>
      <c r="Q2614" s="60"/>
      <c r="AC2614" s="2">
        <v>196.2</v>
      </c>
      <c r="AD2614" s="2">
        <v>10791</v>
      </c>
    </row>
    <row r="2615" spans="1:31" ht="23.25" customHeight="1" x14ac:dyDescent="0.15">
      <c r="A2615" s="9" t="s">
        <v>919</v>
      </c>
      <c r="B2615" s="9" t="s">
        <v>1456</v>
      </c>
      <c r="C2615" s="148" t="s">
        <v>676</v>
      </c>
      <c r="D2615" s="56" t="s">
        <v>70</v>
      </c>
      <c r="E2615" s="62" t="s">
        <v>677</v>
      </c>
      <c r="F2615" s="58" t="s">
        <v>678</v>
      </c>
      <c r="G2615" s="57">
        <v>8.0000000000000002E-3</v>
      </c>
      <c r="H2615" s="57">
        <v>0</v>
      </c>
      <c r="I2615" s="57" t="s">
        <v>2193</v>
      </c>
      <c r="J2615" s="57">
        <v>8.0000000000000002E-3</v>
      </c>
      <c r="K2615" s="57">
        <v>268915</v>
      </c>
      <c r="L2615" s="57">
        <v>2151.3000000000002</v>
      </c>
      <c r="M2615" s="57">
        <v>0</v>
      </c>
      <c r="N2615" s="57" t="s">
        <v>2193</v>
      </c>
      <c r="O2615" s="57">
        <v>268915</v>
      </c>
      <c r="P2615" s="57">
        <v>2151.3000000000002</v>
      </c>
      <c r="Q2615" s="60"/>
      <c r="AE2615" s="2">
        <v>2151.3000000000002</v>
      </c>
    </row>
    <row r="2616" spans="1:31" ht="23.25" customHeight="1" x14ac:dyDescent="0.15">
      <c r="A2616" s="9" t="s">
        <v>1649</v>
      </c>
      <c r="B2616" s="9" t="s">
        <v>1456</v>
      </c>
      <c r="C2616" s="148" t="s">
        <v>1650</v>
      </c>
      <c r="D2616" s="56" t="s">
        <v>1651</v>
      </c>
      <c r="E2616" s="62" t="s">
        <v>1652</v>
      </c>
      <c r="F2616" s="58" t="s">
        <v>616</v>
      </c>
      <c r="G2616" s="57">
        <v>1</v>
      </c>
      <c r="H2616" s="57">
        <v>64.5</v>
      </c>
      <c r="I2616" s="57">
        <v>64.5</v>
      </c>
      <c r="J2616" s="57">
        <v>1</v>
      </c>
      <c r="K2616" s="57"/>
      <c r="L2616" s="57" t="s">
        <v>2193</v>
      </c>
      <c r="M2616" s="57"/>
      <c r="N2616" s="57" t="s">
        <v>2193</v>
      </c>
      <c r="O2616" s="57">
        <v>64.5</v>
      </c>
      <c r="P2616" s="57">
        <v>64.5</v>
      </c>
      <c r="Q2616" s="60"/>
    </row>
    <row r="2617" spans="1:31" ht="23.25" customHeight="1" x14ac:dyDescent="0.15">
      <c r="B2617" s="9" t="s">
        <v>1646</v>
      </c>
      <c r="C2617" s="148"/>
      <c r="D2617" s="56" t="s">
        <v>1647</v>
      </c>
      <c r="E2617" s="62"/>
      <c r="F2617" s="58"/>
      <c r="G2617" s="57"/>
      <c r="H2617" s="57"/>
      <c r="I2617" s="57">
        <v>11051</v>
      </c>
      <c r="J2617" s="57"/>
      <c r="K2617" s="57"/>
      <c r="L2617" s="57">
        <v>2151</v>
      </c>
      <c r="M2617" s="57"/>
      <c r="N2617" s="57">
        <v>0</v>
      </c>
      <c r="O2617" s="57" t="s">
        <v>2193</v>
      </c>
      <c r="P2617" s="57">
        <v>13202</v>
      </c>
      <c r="Q2617" s="60"/>
      <c r="AC2617" s="2">
        <v>64.5</v>
      </c>
      <c r="AD2617" s="2">
        <v>2151</v>
      </c>
      <c r="AE2617" s="2">
        <v>2151</v>
      </c>
    </row>
    <row r="2618" spans="1:31" ht="23.25" customHeight="1" x14ac:dyDescent="0.15">
      <c r="C2618" s="148"/>
      <c r="D2618" s="56"/>
      <c r="E2618" s="62"/>
      <c r="F2618" s="58"/>
      <c r="G2618" s="57"/>
      <c r="H2618" s="57"/>
      <c r="I2618" s="57"/>
      <c r="J2618" s="57"/>
      <c r="K2618" s="57"/>
      <c r="L2618" s="57"/>
      <c r="M2618" s="57"/>
      <c r="N2618" s="57"/>
      <c r="O2618" s="57"/>
      <c r="P2618" s="57"/>
      <c r="Q2618" s="60"/>
    </row>
    <row r="2619" spans="1:31" ht="23.25" customHeight="1" x14ac:dyDescent="0.15">
      <c r="A2619" s="9" t="s">
        <v>1451</v>
      </c>
      <c r="B2619" s="9" t="s">
        <v>2293</v>
      </c>
      <c r="C2619" s="148" t="s">
        <v>1452</v>
      </c>
      <c r="D2619" s="56" t="s">
        <v>2866</v>
      </c>
      <c r="E2619" s="62"/>
      <c r="F2619" s="58"/>
      <c r="G2619" s="57"/>
      <c r="H2619" s="57"/>
      <c r="I2619" s="57"/>
      <c r="J2619" s="57"/>
      <c r="K2619" s="57"/>
      <c r="L2619" s="57"/>
      <c r="M2619" s="57"/>
      <c r="N2619" s="57"/>
      <c r="O2619" s="57"/>
      <c r="P2619" s="57"/>
      <c r="Q2619" s="60"/>
    </row>
    <row r="2620" spans="1:31" ht="23.25" customHeight="1" x14ac:dyDescent="0.15">
      <c r="A2620" s="9" t="s">
        <v>2867</v>
      </c>
      <c r="B2620" s="9" t="s">
        <v>1459</v>
      </c>
      <c r="C2620" s="148" t="s">
        <v>2868</v>
      </c>
      <c r="D2620" s="56" t="s">
        <v>409</v>
      </c>
      <c r="E2620" s="62" t="s">
        <v>2575</v>
      </c>
      <c r="F2620" s="58" t="s">
        <v>132</v>
      </c>
      <c r="G2620" s="57">
        <v>1</v>
      </c>
      <c r="H2620" s="57">
        <v>8645</v>
      </c>
      <c r="I2620" s="57">
        <v>8645</v>
      </c>
      <c r="J2620" s="57">
        <v>1</v>
      </c>
      <c r="K2620" s="57">
        <v>0</v>
      </c>
      <c r="L2620" s="57" t="s">
        <v>2193</v>
      </c>
      <c r="M2620" s="57">
        <v>0</v>
      </c>
      <c r="N2620" s="57" t="s">
        <v>2193</v>
      </c>
      <c r="O2620" s="57">
        <v>8645</v>
      </c>
      <c r="P2620" s="57">
        <v>8645</v>
      </c>
      <c r="Q2620" s="60"/>
      <c r="AC2620" s="2">
        <v>8645</v>
      </c>
    </row>
    <row r="2621" spans="1:31" ht="23.25" customHeight="1" x14ac:dyDescent="0.15">
      <c r="A2621" s="9" t="s">
        <v>2867</v>
      </c>
      <c r="B2621" s="9" t="s">
        <v>1459</v>
      </c>
      <c r="C2621" s="148" t="s">
        <v>2868</v>
      </c>
      <c r="D2621" s="56" t="s">
        <v>409</v>
      </c>
      <c r="E2621" s="62" t="s">
        <v>2575</v>
      </c>
      <c r="F2621" s="58" t="s">
        <v>132</v>
      </c>
      <c r="G2621" s="57">
        <v>0.05</v>
      </c>
      <c r="H2621" s="57">
        <v>8645</v>
      </c>
      <c r="I2621" s="57">
        <v>432.2</v>
      </c>
      <c r="J2621" s="57">
        <v>0.05</v>
      </c>
      <c r="K2621" s="57">
        <v>0</v>
      </c>
      <c r="L2621" s="57" t="s">
        <v>2193</v>
      </c>
      <c r="M2621" s="57">
        <v>0</v>
      </c>
      <c r="N2621" s="57" t="s">
        <v>2193</v>
      </c>
      <c r="O2621" s="57">
        <v>8645</v>
      </c>
      <c r="P2621" s="57">
        <v>432.2</v>
      </c>
      <c r="Q2621" s="60"/>
    </row>
    <row r="2622" spans="1:31" ht="23.25" customHeight="1" x14ac:dyDescent="0.15">
      <c r="A2622" s="9" t="s">
        <v>1658</v>
      </c>
      <c r="B2622" s="9" t="s">
        <v>1459</v>
      </c>
      <c r="C2622" s="148" t="s">
        <v>1659</v>
      </c>
      <c r="D2622" s="56" t="s">
        <v>1660</v>
      </c>
      <c r="E2622" s="62" t="s">
        <v>1661</v>
      </c>
      <c r="F2622" s="58" t="s">
        <v>616</v>
      </c>
      <c r="G2622" s="57">
        <v>1</v>
      </c>
      <c r="H2622" s="57">
        <v>172.89999999999964</v>
      </c>
      <c r="I2622" s="57">
        <v>172.89999999999964</v>
      </c>
      <c r="J2622" s="57">
        <v>1</v>
      </c>
      <c r="K2622" s="57"/>
      <c r="L2622" s="57" t="s">
        <v>2193</v>
      </c>
      <c r="M2622" s="57"/>
      <c r="N2622" s="57" t="s">
        <v>2193</v>
      </c>
      <c r="O2622" s="57">
        <v>172.89999999999964</v>
      </c>
      <c r="P2622" s="57">
        <v>172.89999999999964</v>
      </c>
      <c r="Q2622" s="60"/>
      <c r="AC2622" s="2">
        <v>172.9</v>
      </c>
      <c r="AD2622" s="2">
        <v>9077</v>
      </c>
    </row>
    <row r="2623" spans="1:31" ht="23.25" customHeight="1" x14ac:dyDescent="0.15">
      <c r="A2623" s="9" t="s">
        <v>920</v>
      </c>
      <c r="B2623" s="9" t="s">
        <v>1459</v>
      </c>
      <c r="C2623" s="148" t="s">
        <v>679</v>
      </c>
      <c r="D2623" s="56" t="s">
        <v>70</v>
      </c>
      <c r="E2623" s="62" t="s">
        <v>680</v>
      </c>
      <c r="F2623" s="58" t="s">
        <v>678</v>
      </c>
      <c r="G2623" s="57">
        <v>3.6549999999999999E-2</v>
      </c>
      <c r="H2623" s="57">
        <v>0</v>
      </c>
      <c r="I2623" s="57" t="s">
        <v>2193</v>
      </c>
      <c r="J2623" s="57">
        <v>3.6549999999999999E-2</v>
      </c>
      <c r="K2623" s="57">
        <v>300337</v>
      </c>
      <c r="L2623" s="57">
        <v>10977.3</v>
      </c>
      <c r="M2623" s="57">
        <v>0</v>
      </c>
      <c r="N2623" s="57" t="s">
        <v>2193</v>
      </c>
      <c r="O2623" s="57">
        <v>300337</v>
      </c>
      <c r="P2623" s="57">
        <v>10977.3</v>
      </c>
      <c r="Q2623" s="60"/>
      <c r="AE2623" s="2">
        <v>10977.3</v>
      </c>
    </row>
    <row r="2624" spans="1:31" ht="23.25" customHeight="1" x14ac:dyDescent="0.15">
      <c r="A2624" s="9" t="s">
        <v>1649</v>
      </c>
      <c r="B2624" s="9" t="s">
        <v>1459</v>
      </c>
      <c r="C2624" s="148" t="s">
        <v>1650</v>
      </c>
      <c r="D2624" s="56" t="s">
        <v>1651</v>
      </c>
      <c r="E2624" s="62" t="s">
        <v>1652</v>
      </c>
      <c r="F2624" s="58" t="s">
        <v>616</v>
      </c>
      <c r="G2624" s="57">
        <v>1</v>
      </c>
      <c r="H2624" s="57">
        <v>329.29999999999927</v>
      </c>
      <c r="I2624" s="57">
        <v>329.29999999999927</v>
      </c>
      <c r="J2624" s="57">
        <v>1</v>
      </c>
      <c r="K2624" s="57"/>
      <c r="L2624" s="57" t="s">
        <v>2193</v>
      </c>
      <c r="M2624" s="57"/>
      <c r="N2624" s="57" t="s">
        <v>2193</v>
      </c>
      <c r="O2624" s="57">
        <v>329.29999999999927</v>
      </c>
      <c r="P2624" s="57">
        <v>329.29999999999927</v>
      </c>
      <c r="Q2624" s="60"/>
    </row>
    <row r="2625" spans="1:31" ht="23.25" customHeight="1" x14ac:dyDescent="0.15">
      <c r="B2625" s="9" t="s">
        <v>1646</v>
      </c>
      <c r="C2625" s="148"/>
      <c r="D2625" s="56" t="s">
        <v>1647</v>
      </c>
      <c r="E2625" s="62"/>
      <c r="F2625" s="58"/>
      <c r="G2625" s="57"/>
      <c r="H2625" s="57"/>
      <c r="I2625" s="57">
        <v>9579</v>
      </c>
      <c r="J2625" s="57"/>
      <c r="K2625" s="57"/>
      <c r="L2625" s="57">
        <v>10977</v>
      </c>
      <c r="M2625" s="57"/>
      <c r="N2625" s="57">
        <v>0</v>
      </c>
      <c r="O2625" s="57" t="s">
        <v>2193</v>
      </c>
      <c r="P2625" s="57">
        <v>20556</v>
      </c>
      <c r="Q2625" s="60"/>
      <c r="AC2625" s="2">
        <v>329.3</v>
      </c>
      <c r="AD2625" s="2">
        <v>10977</v>
      </c>
      <c r="AE2625" s="2">
        <v>10977</v>
      </c>
    </row>
    <row r="2626" spans="1:31" ht="23.25" customHeight="1" x14ac:dyDescent="0.15">
      <c r="C2626" s="148"/>
      <c r="D2626" s="56"/>
      <c r="E2626" s="62"/>
      <c r="F2626" s="58"/>
      <c r="G2626" s="57"/>
      <c r="H2626" s="57"/>
      <c r="I2626" s="57"/>
      <c r="J2626" s="57"/>
      <c r="K2626" s="57"/>
      <c r="L2626" s="57"/>
      <c r="M2626" s="57"/>
      <c r="N2626" s="57"/>
      <c r="O2626" s="57"/>
      <c r="P2626" s="57"/>
      <c r="Q2626" s="60"/>
    </row>
    <row r="2627" spans="1:31" ht="23.25" customHeight="1" x14ac:dyDescent="0.15">
      <c r="A2627" s="9" t="s">
        <v>1454</v>
      </c>
      <c r="B2627" s="9" t="s">
        <v>2293</v>
      </c>
      <c r="C2627" s="148" t="s">
        <v>1455</v>
      </c>
      <c r="D2627" s="56" t="s">
        <v>2869</v>
      </c>
      <c r="E2627" s="62"/>
      <c r="F2627" s="58"/>
      <c r="G2627" s="57"/>
      <c r="H2627" s="57"/>
      <c r="I2627" s="57"/>
      <c r="J2627" s="57"/>
      <c r="K2627" s="57"/>
      <c r="L2627" s="57"/>
      <c r="M2627" s="57"/>
      <c r="N2627" s="57"/>
      <c r="O2627" s="57"/>
      <c r="P2627" s="57"/>
      <c r="Q2627" s="60"/>
    </row>
    <row r="2628" spans="1:31" ht="23.25" customHeight="1" x14ac:dyDescent="0.15">
      <c r="A2628" s="9" t="s">
        <v>2870</v>
      </c>
      <c r="B2628" s="9" t="s">
        <v>1462</v>
      </c>
      <c r="C2628" s="148" t="s">
        <v>2871</v>
      </c>
      <c r="D2628" s="56" t="s">
        <v>415</v>
      </c>
      <c r="E2628" s="62" t="s">
        <v>2575</v>
      </c>
      <c r="F2628" s="58" t="s">
        <v>132</v>
      </c>
      <c r="G2628" s="57">
        <v>1</v>
      </c>
      <c r="H2628" s="57">
        <v>8645</v>
      </c>
      <c r="I2628" s="57">
        <v>8645</v>
      </c>
      <c r="J2628" s="57">
        <v>1</v>
      </c>
      <c r="K2628" s="57">
        <v>0</v>
      </c>
      <c r="L2628" s="57" t="s">
        <v>2193</v>
      </c>
      <c r="M2628" s="57">
        <v>0</v>
      </c>
      <c r="N2628" s="57" t="s">
        <v>2193</v>
      </c>
      <c r="O2628" s="57">
        <v>8645</v>
      </c>
      <c r="P2628" s="57">
        <v>8645</v>
      </c>
      <c r="Q2628" s="60"/>
      <c r="AC2628" s="2">
        <v>8645</v>
      </c>
    </row>
    <row r="2629" spans="1:31" ht="23.25" customHeight="1" x14ac:dyDescent="0.15">
      <c r="A2629" s="9" t="s">
        <v>2870</v>
      </c>
      <c r="B2629" s="9" t="s">
        <v>1462</v>
      </c>
      <c r="C2629" s="148" t="s">
        <v>2871</v>
      </c>
      <c r="D2629" s="56" t="s">
        <v>415</v>
      </c>
      <c r="E2629" s="62" t="s">
        <v>2575</v>
      </c>
      <c r="F2629" s="58" t="s">
        <v>132</v>
      </c>
      <c r="G2629" s="57">
        <v>0.03</v>
      </c>
      <c r="H2629" s="57">
        <v>8645</v>
      </c>
      <c r="I2629" s="57">
        <v>259.3</v>
      </c>
      <c r="J2629" s="57">
        <v>0.03</v>
      </c>
      <c r="K2629" s="57">
        <v>0</v>
      </c>
      <c r="L2629" s="57" t="s">
        <v>2193</v>
      </c>
      <c r="M2629" s="57">
        <v>0</v>
      </c>
      <c r="N2629" s="57" t="s">
        <v>2193</v>
      </c>
      <c r="O2629" s="57">
        <v>8645</v>
      </c>
      <c r="P2629" s="57">
        <v>259.3</v>
      </c>
      <c r="Q2629" s="60"/>
    </row>
    <row r="2630" spans="1:31" ht="23.25" customHeight="1" x14ac:dyDescent="0.15">
      <c r="A2630" s="9" t="s">
        <v>1658</v>
      </c>
      <c r="B2630" s="9" t="s">
        <v>1462</v>
      </c>
      <c r="C2630" s="148" t="s">
        <v>1659</v>
      </c>
      <c r="D2630" s="56" t="s">
        <v>1660</v>
      </c>
      <c r="E2630" s="62" t="s">
        <v>1661</v>
      </c>
      <c r="F2630" s="58" t="s">
        <v>616</v>
      </c>
      <c r="G2630" s="57">
        <v>1</v>
      </c>
      <c r="H2630" s="57">
        <v>172.89999999999964</v>
      </c>
      <c r="I2630" s="57">
        <v>172.89999999999964</v>
      </c>
      <c r="J2630" s="57">
        <v>1</v>
      </c>
      <c r="K2630" s="57"/>
      <c r="L2630" s="57" t="s">
        <v>2193</v>
      </c>
      <c r="M2630" s="57"/>
      <c r="N2630" s="57" t="s">
        <v>2193</v>
      </c>
      <c r="O2630" s="57">
        <v>172.89999999999964</v>
      </c>
      <c r="P2630" s="57">
        <v>172.89999999999964</v>
      </c>
      <c r="Q2630" s="60"/>
      <c r="AC2630" s="2">
        <v>172.9</v>
      </c>
      <c r="AD2630" s="2">
        <v>8904</v>
      </c>
    </row>
    <row r="2631" spans="1:31" ht="23.25" customHeight="1" x14ac:dyDescent="0.15">
      <c r="A2631" s="9" t="s">
        <v>920</v>
      </c>
      <c r="B2631" s="9" t="s">
        <v>1462</v>
      </c>
      <c r="C2631" s="148" t="s">
        <v>679</v>
      </c>
      <c r="D2631" s="56" t="s">
        <v>70</v>
      </c>
      <c r="E2631" s="62" t="s">
        <v>680</v>
      </c>
      <c r="F2631" s="58" t="s">
        <v>678</v>
      </c>
      <c r="G2631" s="57">
        <v>6.2199999999999998E-3</v>
      </c>
      <c r="H2631" s="57">
        <v>0</v>
      </c>
      <c r="I2631" s="57" t="s">
        <v>2193</v>
      </c>
      <c r="J2631" s="57">
        <v>6.2199999999999998E-3</v>
      </c>
      <c r="K2631" s="57">
        <v>300337</v>
      </c>
      <c r="L2631" s="57">
        <v>1868</v>
      </c>
      <c r="M2631" s="57">
        <v>0</v>
      </c>
      <c r="N2631" s="57" t="s">
        <v>2193</v>
      </c>
      <c r="O2631" s="57">
        <v>300337</v>
      </c>
      <c r="P2631" s="57">
        <v>1868</v>
      </c>
      <c r="Q2631" s="60"/>
      <c r="AE2631" s="2">
        <v>1868</v>
      </c>
    </row>
    <row r="2632" spans="1:31" ht="23.25" customHeight="1" x14ac:dyDescent="0.15">
      <c r="A2632" s="9" t="s">
        <v>925</v>
      </c>
      <c r="B2632" s="9" t="s">
        <v>1462</v>
      </c>
      <c r="C2632" s="148" t="s">
        <v>689</v>
      </c>
      <c r="D2632" s="56" t="s">
        <v>70</v>
      </c>
      <c r="E2632" s="62" t="s">
        <v>690</v>
      </c>
      <c r="F2632" s="58" t="s">
        <v>678</v>
      </c>
      <c r="G2632" s="57">
        <v>6.2199999999999998E-3</v>
      </c>
      <c r="H2632" s="57">
        <v>0</v>
      </c>
      <c r="I2632" s="57" t="s">
        <v>2193</v>
      </c>
      <c r="J2632" s="57">
        <v>6.2199999999999998E-3</v>
      </c>
      <c r="K2632" s="57">
        <v>169804</v>
      </c>
      <c r="L2632" s="57">
        <v>1056.0999999999999</v>
      </c>
      <c r="M2632" s="57">
        <v>0</v>
      </c>
      <c r="N2632" s="57" t="s">
        <v>2193</v>
      </c>
      <c r="O2632" s="57">
        <v>169804</v>
      </c>
      <c r="P2632" s="57">
        <v>1056.0999999999999</v>
      </c>
      <c r="Q2632" s="60"/>
      <c r="AE2632" s="2">
        <v>1056.0999999999999</v>
      </c>
    </row>
    <row r="2633" spans="1:31" ht="23.25" customHeight="1" x14ac:dyDescent="0.15">
      <c r="A2633" s="9" t="s">
        <v>1649</v>
      </c>
      <c r="B2633" s="9" t="s">
        <v>1462</v>
      </c>
      <c r="C2633" s="148" t="s">
        <v>1650</v>
      </c>
      <c r="D2633" s="56" t="s">
        <v>1651</v>
      </c>
      <c r="E2633" s="62" t="s">
        <v>1652</v>
      </c>
      <c r="F2633" s="58" t="s">
        <v>616</v>
      </c>
      <c r="G2633" s="57">
        <v>1</v>
      </c>
      <c r="H2633" s="57">
        <v>87.699999999999818</v>
      </c>
      <c r="I2633" s="57">
        <v>87.699999999999818</v>
      </c>
      <c r="J2633" s="57">
        <v>1</v>
      </c>
      <c r="K2633" s="57"/>
      <c r="L2633" s="57" t="s">
        <v>2193</v>
      </c>
      <c r="M2633" s="57"/>
      <c r="N2633" s="57" t="s">
        <v>2193</v>
      </c>
      <c r="O2633" s="57">
        <v>87.699999999999818</v>
      </c>
      <c r="P2633" s="57">
        <v>87.699999999999818</v>
      </c>
      <c r="Q2633" s="60"/>
    </row>
    <row r="2634" spans="1:31" ht="23.25" customHeight="1" x14ac:dyDescent="0.15">
      <c r="B2634" s="9" t="s">
        <v>1646</v>
      </c>
      <c r="C2634" s="148"/>
      <c r="D2634" s="56" t="s">
        <v>1647</v>
      </c>
      <c r="E2634" s="62"/>
      <c r="F2634" s="58"/>
      <c r="G2634" s="57"/>
      <c r="H2634" s="57"/>
      <c r="I2634" s="57">
        <v>9164</v>
      </c>
      <c r="J2634" s="57"/>
      <c r="K2634" s="57"/>
      <c r="L2634" s="57">
        <v>2924</v>
      </c>
      <c r="M2634" s="57"/>
      <c r="N2634" s="57">
        <v>0</v>
      </c>
      <c r="O2634" s="57" t="s">
        <v>2193</v>
      </c>
      <c r="P2634" s="57">
        <v>12088</v>
      </c>
      <c r="Q2634" s="60"/>
      <c r="AC2634" s="2">
        <v>87.7</v>
      </c>
      <c r="AD2634" s="2">
        <v>2924</v>
      </c>
      <c r="AE2634" s="2">
        <v>2924</v>
      </c>
    </row>
    <row r="2635" spans="1:31" ht="23.25" customHeight="1" x14ac:dyDescent="0.15">
      <c r="C2635" s="148"/>
      <c r="D2635" s="56"/>
      <c r="E2635" s="62"/>
      <c r="F2635" s="58"/>
      <c r="G2635" s="57"/>
      <c r="H2635" s="57"/>
      <c r="I2635" s="57"/>
      <c r="J2635" s="57"/>
      <c r="K2635" s="57"/>
      <c r="L2635" s="57"/>
      <c r="M2635" s="57"/>
      <c r="N2635" s="57"/>
      <c r="O2635" s="57"/>
      <c r="P2635" s="57"/>
      <c r="Q2635" s="60"/>
    </row>
    <row r="2636" spans="1:31" ht="23.25" customHeight="1" x14ac:dyDescent="0.15">
      <c r="A2636" s="9" t="s">
        <v>1457</v>
      </c>
      <c r="B2636" s="9" t="s">
        <v>2293</v>
      </c>
      <c r="C2636" s="148" t="s">
        <v>1458</v>
      </c>
      <c r="D2636" s="56" t="s">
        <v>2872</v>
      </c>
      <c r="E2636" s="62"/>
      <c r="F2636" s="58"/>
      <c r="G2636" s="57"/>
      <c r="H2636" s="57"/>
      <c r="I2636" s="57"/>
      <c r="J2636" s="57"/>
      <c r="K2636" s="57"/>
      <c r="L2636" s="57"/>
      <c r="M2636" s="57"/>
      <c r="N2636" s="57"/>
      <c r="O2636" s="57"/>
      <c r="P2636" s="57"/>
      <c r="Q2636" s="60"/>
    </row>
    <row r="2637" spans="1:31" ht="23.25" customHeight="1" x14ac:dyDescent="0.15">
      <c r="A2637" s="9" t="s">
        <v>2873</v>
      </c>
      <c r="B2637" s="9" t="s">
        <v>1465</v>
      </c>
      <c r="C2637" s="148" t="s">
        <v>2874</v>
      </c>
      <c r="D2637" s="56" t="s">
        <v>417</v>
      </c>
      <c r="E2637" s="62" t="s">
        <v>2258</v>
      </c>
      <c r="F2637" s="58" t="s">
        <v>132</v>
      </c>
      <c r="G2637" s="57">
        <v>1</v>
      </c>
      <c r="H2637" s="57">
        <v>2106</v>
      </c>
      <c r="I2637" s="57">
        <v>2106</v>
      </c>
      <c r="J2637" s="57">
        <v>1</v>
      </c>
      <c r="K2637" s="57">
        <v>0</v>
      </c>
      <c r="L2637" s="57" t="s">
        <v>2193</v>
      </c>
      <c r="M2637" s="57">
        <v>0</v>
      </c>
      <c r="N2637" s="57" t="s">
        <v>2193</v>
      </c>
      <c r="O2637" s="57">
        <v>2106</v>
      </c>
      <c r="P2637" s="57">
        <v>2106</v>
      </c>
      <c r="Q2637" s="60"/>
      <c r="AC2637" s="2">
        <v>2106</v>
      </c>
    </row>
    <row r="2638" spans="1:31" ht="23.25" customHeight="1" x14ac:dyDescent="0.15">
      <c r="A2638" s="9" t="s">
        <v>2873</v>
      </c>
      <c r="B2638" s="9" t="s">
        <v>1465</v>
      </c>
      <c r="C2638" s="148" t="s">
        <v>2874</v>
      </c>
      <c r="D2638" s="56" t="s">
        <v>417</v>
      </c>
      <c r="E2638" s="62" t="s">
        <v>2258</v>
      </c>
      <c r="F2638" s="58" t="s">
        <v>132</v>
      </c>
      <c r="G2638" s="57">
        <v>0.05</v>
      </c>
      <c r="H2638" s="57">
        <v>2106</v>
      </c>
      <c r="I2638" s="57">
        <v>105.3</v>
      </c>
      <c r="J2638" s="57">
        <v>0.05</v>
      </c>
      <c r="K2638" s="57">
        <v>0</v>
      </c>
      <c r="L2638" s="57" t="s">
        <v>2193</v>
      </c>
      <c r="M2638" s="57">
        <v>0</v>
      </c>
      <c r="N2638" s="57" t="s">
        <v>2193</v>
      </c>
      <c r="O2638" s="57">
        <v>2106</v>
      </c>
      <c r="P2638" s="57">
        <v>105.3</v>
      </c>
      <c r="Q2638" s="60"/>
    </row>
    <row r="2639" spans="1:31" ht="23.25" customHeight="1" x14ac:dyDescent="0.15">
      <c r="A2639" s="9" t="s">
        <v>1658</v>
      </c>
      <c r="B2639" s="9" t="s">
        <v>1465</v>
      </c>
      <c r="C2639" s="148" t="s">
        <v>1659</v>
      </c>
      <c r="D2639" s="56" t="s">
        <v>1660</v>
      </c>
      <c r="E2639" s="62" t="s">
        <v>1661</v>
      </c>
      <c r="F2639" s="58" t="s">
        <v>616</v>
      </c>
      <c r="G2639" s="57">
        <v>1</v>
      </c>
      <c r="H2639" s="57">
        <v>42.099999999999909</v>
      </c>
      <c r="I2639" s="57">
        <v>42.099999999999909</v>
      </c>
      <c r="J2639" s="57">
        <v>1</v>
      </c>
      <c r="K2639" s="57"/>
      <c r="L2639" s="57" t="s">
        <v>2193</v>
      </c>
      <c r="M2639" s="57"/>
      <c r="N2639" s="57" t="s">
        <v>2193</v>
      </c>
      <c r="O2639" s="57">
        <v>42.099999999999909</v>
      </c>
      <c r="P2639" s="57">
        <v>42.099999999999909</v>
      </c>
      <c r="Q2639" s="60"/>
      <c r="AC2639" s="2">
        <v>42.1</v>
      </c>
      <c r="AD2639" s="2">
        <v>2211</v>
      </c>
    </row>
    <row r="2640" spans="1:31" ht="23.25" customHeight="1" x14ac:dyDescent="0.15">
      <c r="A2640" s="9" t="s">
        <v>920</v>
      </c>
      <c r="B2640" s="9" t="s">
        <v>1465</v>
      </c>
      <c r="C2640" s="148" t="s">
        <v>679</v>
      </c>
      <c r="D2640" s="56" t="s">
        <v>70</v>
      </c>
      <c r="E2640" s="62" t="s">
        <v>680</v>
      </c>
      <c r="F2640" s="58" t="s">
        <v>678</v>
      </c>
      <c r="G2640" s="57">
        <v>1.6E-2</v>
      </c>
      <c r="H2640" s="57">
        <v>0</v>
      </c>
      <c r="I2640" s="57" t="s">
        <v>2193</v>
      </c>
      <c r="J2640" s="57">
        <v>1.6E-2</v>
      </c>
      <c r="K2640" s="57">
        <v>300337</v>
      </c>
      <c r="L2640" s="57">
        <v>4805.3</v>
      </c>
      <c r="M2640" s="57">
        <v>0</v>
      </c>
      <c r="N2640" s="57" t="s">
        <v>2193</v>
      </c>
      <c r="O2640" s="57">
        <v>300337</v>
      </c>
      <c r="P2640" s="57">
        <v>4805.3</v>
      </c>
      <c r="Q2640" s="60"/>
      <c r="AE2640" s="2">
        <v>4805.3</v>
      </c>
    </row>
    <row r="2641" spans="1:31" ht="23.25" customHeight="1" x14ac:dyDescent="0.15">
      <c r="A2641" s="9" t="s">
        <v>1649</v>
      </c>
      <c r="B2641" s="9" t="s">
        <v>1465</v>
      </c>
      <c r="C2641" s="148" t="s">
        <v>1650</v>
      </c>
      <c r="D2641" s="56" t="s">
        <v>1651</v>
      </c>
      <c r="E2641" s="62" t="s">
        <v>1652</v>
      </c>
      <c r="F2641" s="58" t="s">
        <v>616</v>
      </c>
      <c r="G2641" s="57">
        <v>1</v>
      </c>
      <c r="H2641" s="57">
        <v>144.10000000000036</v>
      </c>
      <c r="I2641" s="57">
        <v>144.10000000000036</v>
      </c>
      <c r="J2641" s="57">
        <v>1</v>
      </c>
      <c r="K2641" s="57"/>
      <c r="L2641" s="57" t="s">
        <v>2193</v>
      </c>
      <c r="M2641" s="57"/>
      <c r="N2641" s="57" t="s">
        <v>2193</v>
      </c>
      <c r="O2641" s="57">
        <v>144.10000000000036</v>
      </c>
      <c r="P2641" s="57">
        <v>144.10000000000036</v>
      </c>
      <c r="Q2641" s="60"/>
    </row>
    <row r="2642" spans="1:31" ht="23.25" customHeight="1" x14ac:dyDescent="0.15">
      <c r="B2642" s="9" t="s">
        <v>1646</v>
      </c>
      <c r="C2642" s="148"/>
      <c r="D2642" s="56" t="s">
        <v>1647</v>
      </c>
      <c r="E2642" s="62"/>
      <c r="F2642" s="58"/>
      <c r="G2642" s="57"/>
      <c r="H2642" s="57"/>
      <c r="I2642" s="57">
        <v>2397</v>
      </c>
      <c r="J2642" s="57"/>
      <c r="K2642" s="57"/>
      <c r="L2642" s="57">
        <v>4805</v>
      </c>
      <c r="M2642" s="57"/>
      <c r="N2642" s="57">
        <v>0</v>
      </c>
      <c r="O2642" s="57" t="s">
        <v>2193</v>
      </c>
      <c r="P2642" s="57">
        <v>7202</v>
      </c>
      <c r="Q2642" s="60"/>
      <c r="AC2642" s="2">
        <v>144.1</v>
      </c>
      <c r="AD2642" s="2">
        <v>4805</v>
      </c>
      <c r="AE2642" s="2">
        <v>4805</v>
      </c>
    </row>
    <row r="2643" spans="1:31" ht="23.25" customHeight="1" x14ac:dyDescent="0.15">
      <c r="C2643" s="148"/>
      <c r="D2643" s="56"/>
      <c r="E2643" s="62"/>
      <c r="F2643" s="58"/>
      <c r="G2643" s="57"/>
      <c r="H2643" s="57"/>
      <c r="I2643" s="57"/>
      <c r="J2643" s="57"/>
      <c r="K2643" s="57"/>
      <c r="L2643" s="57"/>
      <c r="M2643" s="57"/>
      <c r="N2643" s="57"/>
      <c r="O2643" s="57"/>
      <c r="P2643" s="57"/>
      <c r="Q2643" s="60"/>
    </row>
    <row r="2644" spans="1:31" ht="23.25" customHeight="1" x14ac:dyDescent="0.15">
      <c r="A2644" s="9" t="s">
        <v>1460</v>
      </c>
      <c r="B2644" s="9" t="s">
        <v>2293</v>
      </c>
      <c r="C2644" s="148" t="s">
        <v>1461</v>
      </c>
      <c r="D2644" s="56" t="s">
        <v>2875</v>
      </c>
      <c r="E2644" s="62"/>
      <c r="F2644" s="58"/>
      <c r="G2644" s="57"/>
      <c r="H2644" s="57"/>
      <c r="I2644" s="57"/>
      <c r="J2644" s="57"/>
      <c r="K2644" s="57"/>
      <c r="L2644" s="57"/>
      <c r="M2644" s="57"/>
      <c r="N2644" s="57"/>
      <c r="O2644" s="57"/>
      <c r="P2644" s="57"/>
      <c r="Q2644" s="60"/>
    </row>
    <row r="2645" spans="1:31" ht="23.25" customHeight="1" x14ac:dyDescent="0.15">
      <c r="A2645" s="9" t="s">
        <v>2876</v>
      </c>
      <c r="B2645" s="9" t="s">
        <v>1468</v>
      </c>
      <c r="C2645" s="148" t="s">
        <v>498</v>
      </c>
      <c r="D2645" s="56" t="s">
        <v>2537</v>
      </c>
      <c r="E2645" s="62" t="s">
        <v>2258</v>
      </c>
      <c r="F2645" s="58" t="s">
        <v>132</v>
      </c>
      <c r="G2645" s="57">
        <v>1</v>
      </c>
      <c r="H2645" s="57">
        <v>2106</v>
      </c>
      <c r="I2645" s="57">
        <v>2106</v>
      </c>
      <c r="J2645" s="57">
        <v>1</v>
      </c>
      <c r="K2645" s="57">
        <v>0</v>
      </c>
      <c r="L2645" s="57" t="s">
        <v>2193</v>
      </c>
      <c r="M2645" s="57">
        <v>0</v>
      </c>
      <c r="N2645" s="57" t="s">
        <v>2193</v>
      </c>
      <c r="O2645" s="57">
        <v>2106</v>
      </c>
      <c r="P2645" s="57">
        <v>2106</v>
      </c>
      <c r="Q2645" s="60"/>
      <c r="AC2645" s="2">
        <v>2106</v>
      </c>
    </row>
    <row r="2646" spans="1:31" ht="23.25" customHeight="1" x14ac:dyDescent="0.15">
      <c r="A2646" s="9" t="s">
        <v>2876</v>
      </c>
      <c r="B2646" s="9" t="s">
        <v>1468</v>
      </c>
      <c r="C2646" s="148" t="s">
        <v>498</v>
      </c>
      <c r="D2646" s="56" t="s">
        <v>2537</v>
      </c>
      <c r="E2646" s="62" t="s">
        <v>2258</v>
      </c>
      <c r="F2646" s="58" t="s">
        <v>132</v>
      </c>
      <c r="G2646" s="57">
        <v>0.05</v>
      </c>
      <c r="H2646" s="57">
        <v>2106</v>
      </c>
      <c r="I2646" s="57">
        <v>105.3</v>
      </c>
      <c r="J2646" s="57">
        <v>0.05</v>
      </c>
      <c r="K2646" s="57">
        <v>0</v>
      </c>
      <c r="L2646" s="57" t="s">
        <v>2193</v>
      </c>
      <c r="M2646" s="57">
        <v>0</v>
      </c>
      <c r="N2646" s="57" t="s">
        <v>2193</v>
      </c>
      <c r="O2646" s="57">
        <v>2106</v>
      </c>
      <c r="P2646" s="57">
        <v>105.3</v>
      </c>
      <c r="Q2646" s="60"/>
    </row>
    <row r="2647" spans="1:31" ht="23.25" customHeight="1" x14ac:dyDescent="0.15">
      <c r="A2647" s="9" t="s">
        <v>1658</v>
      </c>
      <c r="B2647" s="9" t="s">
        <v>1468</v>
      </c>
      <c r="C2647" s="148" t="s">
        <v>1659</v>
      </c>
      <c r="D2647" s="56" t="s">
        <v>1660</v>
      </c>
      <c r="E2647" s="62" t="s">
        <v>1661</v>
      </c>
      <c r="F2647" s="58" t="s">
        <v>616</v>
      </c>
      <c r="G2647" s="57">
        <v>1</v>
      </c>
      <c r="H2647" s="57">
        <v>42.099999999999909</v>
      </c>
      <c r="I2647" s="57">
        <v>42.099999999999909</v>
      </c>
      <c r="J2647" s="57">
        <v>1</v>
      </c>
      <c r="K2647" s="57"/>
      <c r="L2647" s="57" t="s">
        <v>2193</v>
      </c>
      <c r="M2647" s="57"/>
      <c r="N2647" s="57" t="s">
        <v>2193</v>
      </c>
      <c r="O2647" s="57">
        <v>42.099999999999909</v>
      </c>
      <c r="P2647" s="57">
        <v>42.099999999999909</v>
      </c>
      <c r="Q2647" s="60"/>
      <c r="AC2647" s="2">
        <v>42.1</v>
      </c>
      <c r="AD2647" s="2">
        <v>2211</v>
      </c>
    </row>
    <row r="2648" spans="1:31" ht="23.25" customHeight="1" x14ac:dyDescent="0.15">
      <c r="A2648" s="9" t="s">
        <v>920</v>
      </c>
      <c r="B2648" s="9" t="s">
        <v>1468</v>
      </c>
      <c r="C2648" s="148" t="s">
        <v>679</v>
      </c>
      <c r="D2648" s="56" t="s">
        <v>70</v>
      </c>
      <c r="E2648" s="62" t="s">
        <v>680</v>
      </c>
      <c r="F2648" s="58" t="s">
        <v>678</v>
      </c>
      <c r="G2648" s="57">
        <v>1.44E-2</v>
      </c>
      <c r="H2648" s="57">
        <v>0</v>
      </c>
      <c r="I2648" s="57" t="s">
        <v>2193</v>
      </c>
      <c r="J2648" s="57">
        <v>1.44E-2</v>
      </c>
      <c r="K2648" s="57">
        <v>300337</v>
      </c>
      <c r="L2648" s="57">
        <v>4324.8</v>
      </c>
      <c r="M2648" s="57">
        <v>0</v>
      </c>
      <c r="N2648" s="57" t="s">
        <v>2193</v>
      </c>
      <c r="O2648" s="57">
        <v>300337</v>
      </c>
      <c r="P2648" s="57">
        <v>4324.8</v>
      </c>
      <c r="Q2648" s="60"/>
      <c r="AE2648" s="2">
        <v>4324.8</v>
      </c>
    </row>
    <row r="2649" spans="1:31" ht="23.25" customHeight="1" x14ac:dyDescent="0.15">
      <c r="A2649" s="9" t="s">
        <v>1649</v>
      </c>
      <c r="B2649" s="9" t="s">
        <v>1468</v>
      </c>
      <c r="C2649" s="148" t="s">
        <v>1650</v>
      </c>
      <c r="D2649" s="56" t="s">
        <v>1651</v>
      </c>
      <c r="E2649" s="62" t="s">
        <v>1652</v>
      </c>
      <c r="F2649" s="58" t="s">
        <v>616</v>
      </c>
      <c r="G2649" s="57">
        <v>1</v>
      </c>
      <c r="H2649" s="57">
        <v>129.69999999999982</v>
      </c>
      <c r="I2649" s="57">
        <v>129.69999999999982</v>
      </c>
      <c r="J2649" s="57">
        <v>1</v>
      </c>
      <c r="K2649" s="57"/>
      <c r="L2649" s="57" t="s">
        <v>2193</v>
      </c>
      <c r="M2649" s="57"/>
      <c r="N2649" s="57" t="s">
        <v>2193</v>
      </c>
      <c r="O2649" s="57">
        <v>129.69999999999982</v>
      </c>
      <c r="P2649" s="57">
        <v>129.69999999999982</v>
      </c>
      <c r="Q2649" s="60"/>
    </row>
    <row r="2650" spans="1:31" ht="23.25" customHeight="1" x14ac:dyDescent="0.15">
      <c r="B2650" s="9" t="s">
        <v>1646</v>
      </c>
      <c r="C2650" s="148"/>
      <c r="D2650" s="56" t="s">
        <v>1647</v>
      </c>
      <c r="E2650" s="62"/>
      <c r="F2650" s="58"/>
      <c r="G2650" s="57"/>
      <c r="H2650" s="57"/>
      <c r="I2650" s="57">
        <v>2383</v>
      </c>
      <c r="J2650" s="57"/>
      <c r="K2650" s="57"/>
      <c r="L2650" s="57">
        <v>4324</v>
      </c>
      <c r="M2650" s="57"/>
      <c r="N2650" s="57">
        <v>0</v>
      </c>
      <c r="O2650" s="57" t="s">
        <v>2193</v>
      </c>
      <c r="P2650" s="57">
        <v>6707</v>
      </c>
      <c r="Q2650" s="60"/>
      <c r="AC2650" s="2">
        <v>129.69999999999999</v>
      </c>
      <c r="AD2650" s="2">
        <v>4324</v>
      </c>
      <c r="AE2650" s="2">
        <v>4324</v>
      </c>
    </row>
    <row r="2651" spans="1:31" ht="23.25" customHeight="1" x14ac:dyDescent="0.15">
      <c r="C2651" s="148"/>
      <c r="D2651" s="56"/>
      <c r="E2651" s="62"/>
      <c r="F2651" s="58"/>
      <c r="G2651" s="57"/>
      <c r="H2651" s="57"/>
      <c r="I2651" s="57"/>
      <c r="J2651" s="57"/>
      <c r="K2651" s="57"/>
      <c r="L2651" s="57"/>
      <c r="M2651" s="57"/>
      <c r="N2651" s="57"/>
      <c r="O2651" s="57"/>
      <c r="P2651" s="57"/>
      <c r="Q2651" s="60"/>
    </row>
    <row r="2652" spans="1:31" ht="23.25" customHeight="1" x14ac:dyDescent="0.15">
      <c r="A2652" s="9" t="s">
        <v>1463</v>
      </c>
      <c r="B2652" s="9" t="s">
        <v>2293</v>
      </c>
      <c r="C2652" s="148" t="s">
        <v>1464</v>
      </c>
      <c r="D2652" s="56" t="s">
        <v>2877</v>
      </c>
      <c r="E2652" s="62"/>
      <c r="F2652" s="58"/>
      <c r="G2652" s="57"/>
      <c r="H2652" s="57"/>
      <c r="I2652" s="57"/>
      <c r="J2652" s="57"/>
      <c r="K2652" s="57"/>
      <c r="L2652" s="57"/>
      <c r="M2652" s="57"/>
      <c r="N2652" s="57"/>
      <c r="O2652" s="57"/>
      <c r="P2652" s="57"/>
      <c r="Q2652" s="60"/>
    </row>
    <row r="2653" spans="1:31" ht="23.25" customHeight="1" x14ac:dyDescent="0.15">
      <c r="A2653" s="9" t="s">
        <v>2878</v>
      </c>
      <c r="B2653" s="9" t="s">
        <v>1471</v>
      </c>
      <c r="C2653" s="148" t="s">
        <v>2879</v>
      </c>
      <c r="D2653" s="56" t="s">
        <v>417</v>
      </c>
      <c r="E2653" s="62" t="s">
        <v>2538</v>
      </c>
      <c r="F2653" s="58" t="s">
        <v>132</v>
      </c>
      <c r="G2653" s="57">
        <v>1</v>
      </c>
      <c r="H2653" s="57">
        <v>2772</v>
      </c>
      <c r="I2653" s="57">
        <v>2772</v>
      </c>
      <c r="J2653" s="57">
        <v>1</v>
      </c>
      <c r="K2653" s="57">
        <v>0</v>
      </c>
      <c r="L2653" s="57" t="s">
        <v>2193</v>
      </c>
      <c r="M2653" s="57">
        <v>0</v>
      </c>
      <c r="N2653" s="57" t="s">
        <v>2193</v>
      </c>
      <c r="O2653" s="57">
        <v>2772</v>
      </c>
      <c r="P2653" s="57">
        <v>2772</v>
      </c>
      <c r="Q2653" s="60"/>
      <c r="AC2653" s="2">
        <v>2772</v>
      </c>
    </row>
    <row r="2654" spans="1:31" ht="23.25" customHeight="1" x14ac:dyDescent="0.15">
      <c r="A2654" s="9" t="s">
        <v>2878</v>
      </c>
      <c r="B2654" s="9" t="s">
        <v>1471</v>
      </c>
      <c r="C2654" s="148" t="s">
        <v>2879</v>
      </c>
      <c r="D2654" s="56" t="s">
        <v>417</v>
      </c>
      <c r="E2654" s="62" t="s">
        <v>2538</v>
      </c>
      <c r="F2654" s="58" t="s">
        <v>132</v>
      </c>
      <c r="G2654" s="57">
        <v>0.05</v>
      </c>
      <c r="H2654" s="57">
        <v>2772</v>
      </c>
      <c r="I2654" s="57">
        <v>138.6</v>
      </c>
      <c r="J2654" s="57">
        <v>0.05</v>
      </c>
      <c r="K2654" s="57">
        <v>0</v>
      </c>
      <c r="L2654" s="57" t="s">
        <v>2193</v>
      </c>
      <c r="M2654" s="57">
        <v>0</v>
      </c>
      <c r="N2654" s="57" t="s">
        <v>2193</v>
      </c>
      <c r="O2654" s="57">
        <v>2772</v>
      </c>
      <c r="P2654" s="57">
        <v>138.6</v>
      </c>
      <c r="Q2654" s="60"/>
    </row>
    <row r="2655" spans="1:31" ht="23.25" customHeight="1" x14ac:dyDescent="0.15">
      <c r="A2655" s="9" t="s">
        <v>1658</v>
      </c>
      <c r="B2655" s="9" t="s">
        <v>1471</v>
      </c>
      <c r="C2655" s="148" t="s">
        <v>1659</v>
      </c>
      <c r="D2655" s="56" t="s">
        <v>1660</v>
      </c>
      <c r="E2655" s="62" t="s">
        <v>1661</v>
      </c>
      <c r="F2655" s="58" t="s">
        <v>616</v>
      </c>
      <c r="G2655" s="57">
        <v>1</v>
      </c>
      <c r="H2655" s="57">
        <v>55.400000000000091</v>
      </c>
      <c r="I2655" s="57">
        <v>55.400000000000091</v>
      </c>
      <c r="J2655" s="57">
        <v>1</v>
      </c>
      <c r="K2655" s="57"/>
      <c r="L2655" s="57" t="s">
        <v>2193</v>
      </c>
      <c r="M2655" s="57"/>
      <c r="N2655" s="57" t="s">
        <v>2193</v>
      </c>
      <c r="O2655" s="57">
        <v>55.400000000000091</v>
      </c>
      <c r="P2655" s="57">
        <v>55.400000000000091</v>
      </c>
      <c r="Q2655" s="60"/>
      <c r="AC2655" s="2">
        <v>55.4</v>
      </c>
      <c r="AD2655" s="2">
        <v>2910</v>
      </c>
    </row>
    <row r="2656" spans="1:31" ht="23.25" customHeight="1" x14ac:dyDescent="0.15">
      <c r="A2656" s="9" t="s">
        <v>920</v>
      </c>
      <c r="B2656" s="9" t="s">
        <v>1471</v>
      </c>
      <c r="C2656" s="148" t="s">
        <v>679</v>
      </c>
      <c r="D2656" s="56" t="s">
        <v>70</v>
      </c>
      <c r="E2656" s="62" t="s">
        <v>680</v>
      </c>
      <c r="F2656" s="58" t="s">
        <v>678</v>
      </c>
      <c r="G2656" s="57">
        <v>1.7999999999999999E-2</v>
      </c>
      <c r="H2656" s="57">
        <v>0</v>
      </c>
      <c r="I2656" s="57" t="s">
        <v>2193</v>
      </c>
      <c r="J2656" s="57">
        <v>1.7999999999999999E-2</v>
      </c>
      <c r="K2656" s="57">
        <v>300337</v>
      </c>
      <c r="L2656" s="57">
        <v>5406</v>
      </c>
      <c r="M2656" s="57">
        <v>0</v>
      </c>
      <c r="N2656" s="57" t="s">
        <v>2193</v>
      </c>
      <c r="O2656" s="57">
        <v>300337</v>
      </c>
      <c r="P2656" s="57">
        <v>5406</v>
      </c>
      <c r="Q2656" s="60"/>
      <c r="AE2656" s="2">
        <v>5406</v>
      </c>
    </row>
    <row r="2657" spans="1:31" ht="23.25" customHeight="1" x14ac:dyDescent="0.15">
      <c r="A2657" s="9" t="s">
        <v>1649</v>
      </c>
      <c r="B2657" s="9" t="s">
        <v>1471</v>
      </c>
      <c r="C2657" s="148" t="s">
        <v>1650</v>
      </c>
      <c r="D2657" s="56" t="s">
        <v>1651</v>
      </c>
      <c r="E2657" s="62" t="s">
        <v>1652</v>
      </c>
      <c r="F2657" s="58" t="s">
        <v>616</v>
      </c>
      <c r="G2657" s="57">
        <v>1</v>
      </c>
      <c r="H2657" s="57">
        <v>162.10000000000036</v>
      </c>
      <c r="I2657" s="57">
        <v>162.10000000000036</v>
      </c>
      <c r="J2657" s="57">
        <v>1</v>
      </c>
      <c r="K2657" s="57"/>
      <c r="L2657" s="57" t="s">
        <v>2193</v>
      </c>
      <c r="M2657" s="57"/>
      <c r="N2657" s="57" t="s">
        <v>2193</v>
      </c>
      <c r="O2657" s="57">
        <v>162.10000000000036</v>
      </c>
      <c r="P2657" s="57">
        <v>162.10000000000036</v>
      </c>
      <c r="Q2657" s="60"/>
    </row>
    <row r="2658" spans="1:31" ht="23.25" customHeight="1" x14ac:dyDescent="0.15">
      <c r="B2658" s="9" t="s">
        <v>1646</v>
      </c>
      <c r="C2658" s="148"/>
      <c r="D2658" s="56" t="s">
        <v>1647</v>
      </c>
      <c r="E2658" s="62"/>
      <c r="F2658" s="58"/>
      <c r="G2658" s="57"/>
      <c r="H2658" s="57"/>
      <c r="I2658" s="57">
        <v>3128</v>
      </c>
      <c r="J2658" s="57"/>
      <c r="K2658" s="57"/>
      <c r="L2658" s="57">
        <v>5406</v>
      </c>
      <c r="M2658" s="57"/>
      <c r="N2658" s="57">
        <v>0</v>
      </c>
      <c r="O2658" s="57" t="s">
        <v>2193</v>
      </c>
      <c r="P2658" s="57">
        <v>8534</v>
      </c>
      <c r="Q2658" s="60"/>
      <c r="AC2658" s="2">
        <v>162.1</v>
      </c>
      <c r="AD2658" s="2">
        <v>5406</v>
      </c>
      <c r="AE2658" s="2">
        <v>5406</v>
      </c>
    </row>
    <row r="2659" spans="1:31" ht="23.25" customHeight="1" x14ac:dyDescent="0.15">
      <c r="C2659" s="148"/>
      <c r="D2659" s="56"/>
      <c r="E2659" s="62"/>
      <c r="F2659" s="58"/>
      <c r="G2659" s="57"/>
      <c r="H2659" s="57"/>
      <c r="I2659" s="57"/>
      <c r="J2659" s="57"/>
      <c r="K2659" s="57"/>
      <c r="L2659" s="57"/>
      <c r="M2659" s="57"/>
      <c r="N2659" s="57"/>
      <c r="O2659" s="57"/>
      <c r="P2659" s="57"/>
      <c r="Q2659" s="60"/>
    </row>
    <row r="2660" spans="1:31" ht="23.25" customHeight="1" x14ac:dyDescent="0.15">
      <c r="A2660" s="9" t="s">
        <v>1466</v>
      </c>
      <c r="B2660" s="9" t="s">
        <v>2293</v>
      </c>
      <c r="C2660" s="148" t="s">
        <v>1467</v>
      </c>
      <c r="D2660" s="56" t="s">
        <v>2880</v>
      </c>
      <c r="E2660" s="62"/>
      <c r="F2660" s="58"/>
      <c r="G2660" s="57"/>
      <c r="H2660" s="57"/>
      <c r="I2660" s="57"/>
      <c r="J2660" s="57"/>
      <c r="K2660" s="57"/>
      <c r="L2660" s="57"/>
      <c r="M2660" s="57"/>
      <c r="N2660" s="57"/>
      <c r="O2660" s="57"/>
      <c r="P2660" s="57"/>
      <c r="Q2660" s="60"/>
    </row>
    <row r="2661" spans="1:31" ht="23.25" customHeight="1" x14ac:dyDescent="0.15">
      <c r="A2661" s="9" t="s">
        <v>2366</v>
      </c>
      <c r="B2661" s="9" t="s">
        <v>1474</v>
      </c>
      <c r="C2661" s="148" t="s">
        <v>2367</v>
      </c>
      <c r="D2661" s="56" t="s">
        <v>2257</v>
      </c>
      <c r="E2661" s="62" t="s">
        <v>2258</v>
      </c>
      <c r="F2661" s="58" t="s">
        <v>132</v>
      </c>
      <c r="G2661" s="57">
        <v>1</v>
      </c>
      <c r="H2661" s="57">
        <v>2106</v>
      </c>
      <c r="I2661" s="57">
        <v>2106</v>
      </c>
      <c r="J2661" s="57">
        <v>1</v>
      </c>
      <c r="K2661" s="57">
        <v>0</v>
      </c>
      <c r="L2661" s="57" t="s">
        <v>2193</v>
      </c>
      <c r="M2661" s="57">
        <v>0</v>
      </c>
      <c r="N2661" s="57" t="s">
        <v>2193</v>
      </c>
      <c r="O2661" s="57">
        <v>2106</v>
      </c>
      <c r="P2661" s="57">
        <v>2106</v>
      </c>
      <c r="Q2661" s="60"/>
      <c r="AC2661" s="2">
        <v>2106</v>
      </c>
    </row>
    <row r="2662" spans="1:31" ht="23.25" customHeight="1" x14ac:dyDescent="0.15">
      <c r="A2662" s="9" t="s">
        <v>2366</v>
      </c>
      <c r="B2662" s="9" t="s">
        <v>1474</v>
      </c>
      <c r="C2662" s="148" t="s">
        <v>2367</v>
      </c>
      <c r="D2662" s="56" t="s">
        <v>2257</v>
      </c>
      <c r="E2662" s="62" t="s">
        <v>2258</v>
      </c>
      <c r="F2662" s="58" t="s">
        <v>132</v>
      </c>
      <c r="G2662" s="57">
        <v>0.03</v>
      </c>
      <c r="H2662" s="57">
        <v>2106</v>
      </c>
      <c r="I2662" s="57">
        <v>63.1</v>
      </c>
      <c r="J2662" s="57">
        <v>0.03</v>
      </c>
      <c r="K2662" s="57">
        <v>0</v>
      </c>
      <c r="L2662" s="57" t="s">
        <v>2193</v>
      </c>
      <c r="M2662" s="57">
        <v>0</v>
      </c>
      <c r="N2662" s="57" t="s">
        <v>2193</v>
      </c>
      <c r="O2662" s="57">
        <v>2106</v>
      </c>
      <c r="P2662" s="57">
        <v>63.1</v>
      </c>
      <c r="Q2662" s="60"/>
    </row>
    <row r="2663" spans="1:31" ht="23.25" customHeight="1" x14ac:dyDescent="0.15">
      <c r="A2663" s="9" t="s">
        <v>1658</v>
      </c>
      <c r="B2663" s="9" t="s">
        <v>1474</v>
      </c>
      <c r="C2663" s="148" t="s">
        <v>1659</v>
      </c>
      <c r="D2663" s="56" t="s">
        <v>1660</v>
      </c>
      <c r="E2663" s="62" t="s">
        <v>1661</v>
      </c>
      <c r="F2663" s="58" t="s">
        <v>616</v>
      </c>
      <c r="G2663" s="57">
        <v>1</v>
      </c>
      <c r="H2663" s="57">
        <v>42.099999999999909</v>
      </c>
      <c r="I2663" s="57">
        <v>42.099999999999909</v>
      </c>
      <c r="J2663" s="57">
        <v>1</v>
      </c>
      <c r="K2663" s="57"/>
      <c r="L2663" s="57" t="s">
        <v>2193</v>
      </c>
      <c r="M2663" s="57"/>
      <c r="N2663" s="57" t="s">
        <v>2193</v>
      </c>
      <c r="O2663" s="57">
        <v>42.099999999999909</v>
      </c>
      <c r="P2663" s="57">
        <v>42.099999999999909</v>
      </c>
      <c r="Q2663" s="60"/>
      <c r="AC2663" s="2">
        <v>42.1</v>
      </c>
      <c r="AD2663" s="2">
        <v>2169</v>
      </c>
    </row>
    <row r="2664" spans="1:31" ht="23.25" customHeight="1" x14ac:dyDescent="0.15">
      <c r="A2664" s="9" t="s">
        <v>920</v>
      </c>
      <c r="B2664" s="9" t="s">
        <v>1474</v>
      </c>
      <c r="C2664" s="148" t="s">
        <v>679</v>
      </c>
      <c r="D2664" s="56" t="s">
        <v>70</v>
      </c>
      <c r="E2664" s="62" t="s">
        <v>680</v>
      </c>
      <c r="F2664" s="58" t="s">
        <v>678</v>
      </c>
      <c r="G2664" s="57">
        <v>9.7099999999999999E-3</v>
      </c>
      <c r="H2664" s="57">
        <v>0</v>
      </c>
      <c r="I2664" s="57" t="s">
        <v>2193</v>
      </c>
      <c r="J2664" s="57">
        <v>9.7099999999999999E-3</v>
      </c>
      <c r="K2664" s="57">
        <v>300337</v>
      </c>
      <c r="L2664" s="57">
        <v>2916.2</v>
      </c>
      <c r="M2664" s="57">
        <v>0</v>
      </c>
      <c r="N2664" s="57" t="s">
        <v>2193</v>
      </c>
      <c r="O2664" s="57">
        <v>300337</v>
      </c>
      <c r="P2664" s="57">
        <v>2916.2</v>
      </c>
      <c r="Q2664" s="60"/>
      <c r="AE2664" s="2">
        <v>2916.2</v>
      </c>
    </row>
    <row r="2665" spans="1:31" ht="23.25" customHeight="1" x14ac:dyDescent="0.15">
      <c r="A2665" s="9" t="s">
        <v>925</v>
      </c>
      <c r="B2665" s="9" t="s">
        <v>1474</v>
      </c>
      <c r="C2665" s="148" t="s">
        <v>689</v>
      </c>
      <c r="D2665" s="56" t="s">
        <v>70</v>
      </c>
      <c r="E2665" s="62" t="s">
        <v>690</v>
      </c>
      <c r="F2665" s="58" t="s">
        <v>678</v>
      </c>
      <c r="G2665" s="57">
        <v>9.7099999999999999E-3</v>
      </c>
      <c r="H2665" s="57">
        <v>0</v>
      </c>
      <c r="I2665" s="57" t="s">
        <v>2193</v>
      </c>
      <c r="J2665" s="57">
        <v>9.7099999999999999E-3</v>
      </c>
      <c r="K2665" s="57">
        <v>169804</v>
      </c>
      <c r="L2665" s="57">
        <v>1648.7</v>
      </c>
      <c r="M2665" s="57">
        <v>0</v>
      </c>
      <c r="N2665" s="57" t="s">
        <v>2193</v>
      </c>
      <c r="O2665" s="57">
        <v>169804</v>
      </c>
      <c r="P2665" s="57">
        <v>1648.7</v>
      </c>
      <c r="Q2665" s="60"/>
      <c r="AE2665" s="2">
        <v>1648.7</v>
      </c>
    </row>
    <row r="2666" spans="1:31" ht="23.25" customHeight="1" x14ac:dyDescent="0.15">
      <c r="A2666" s="9" t="s">
        <v>1649</v>
      </c>
      <c r="B2666" s="9" t="s">
        <v>1474</v>
      </c>
      <c r="C2666" s="148" t="s">
        <v>1650</v>
      </c>
      <c r="D2666" s="56" t="s">
        <v>1651</v>
      </c>
      <c r="E2666" s="62" t="s">
        <v>1652</v>
      </c>
      <c r="F2666" s="58" t="s">
        <v>616</v>
      </c>
      <c r="G2666" s="57">
        <v>1</v>
      </c>
      <c r="H2666" s="57">
        <v>136.89999999999964</v>
      </c>
      <c r="I2666" s="57">
        <v>136.89999999999964</v>
      </c>
      <c r="J2666" s="57">
        <v>1</v>
      </c>
      <c r="K2666" s="57"/>
      <c r="L2666" s="57" t="s">
        <v>2193</v>
      </c>
      <c r="M2666" s="57"/>
      <c r="N2666" s="57" t="s">
        <v>2193</v>
      </c>
      <c r="O2666" s="57">
        <v>136.89999999999964</v>
      </c>
      <c r="P2666" s="57">
        <v>136.89999999999964</v>
      </c>
      <c r="Q2666" s="60"/>
    </row>
    <row r="2667" spans="1:31" ht="23.25" customHeight="1" x14ac:dyDescent="0.15">
      <c r="B2667" s="9" t="s">
        <v>1646</v>
      </c>
      <c r="C2667" s="148"/>
      <c r="D2667" s="56" t="s">
        <v>1647</v>
      </c>
      <c r="E2667" s="62"/>
      <c r="F2667" s="58"/>
      <c r="G2667" s="57"/>
      <c r="H2667" s="57"/>
      <c r="I2667" s="57">
        <v>2348</v>
      </c>
      <c r="J2667" s="57"/>
      <c r="K2667" s="57"/>
      <c r="L2667" s="57">
        <v>4564</v>
      </c>
      <c r="M2667" s="57"/>
      <c r="N2667" s="57">
        <v>0</v>
      </c>
      <c r="O2667" s="57" t="s">
        <v>2193</v>
      </c>
      <c r="P2667" s="57">
        <v>6912</v>
      </c>
      <c r="Q2667" s="60"/>
      <c r="AC2667" s="2">
        <v>136.9</v>
      </c>
      <c r="AD2667" s="2">
        <v>4564</v>
      </c>
      <c r="AE2667" s="2">
        <v>4564</v>
      </c>
    </row>
    <row r="2668" spans="1:31" ht="23.25" customHeight="1" x14ac:dyDescent="0.15">
      <c r="C2668" s="148"/>
      <c r="D2668" s="56"/>
      <c r="E2668" s="62"/>
      <c r="F2668" s="58"/>
      <c r="G2668" s="57"/>
      <c r="H2668" s="57"/>
      <c r="I2668" s="57"/>
      <c r="J2668" s="57"/>
      <c r="K2668" s="57"/>
      <c r="L2668" s="57"/>
      <c r="M2668" s="57"/>
      <c r="N2668" s="57"/>
      <c r="O2668" s="57"/>
      <c r="P2668" s="57"/>
      <c r="Q2668" s="60"/>
    </row>
    <row r="2669" spans="1:31" ht="23.25" customHeight="1" x14ac:dyDescent="0.15">
      <c r="A2669" s="9" t="s">
        <v>1469</v>
      </c>
      <c r="B2669" s="9" t="s">
        <v>2293</v>
      </c>
      <c r="C2669" s="148" t="s">
        <v>1470</v>
      </c>
      <c r="D2669" s="56" t="s">
        <v>2881</v>
      </c>
      <c r="E2669" s="62"/>
      <c r="F2669" s="58"/>
      <c r="G2669" s="57"/>
      <c r="H2669" s="57"/>
      <c r="I2669" s="57"/>
      <c r="J2669" s="57"/>
      <c r="K2669" s="57"/>
      <c r="L2669" s="57"/>
      <c r="M2669" s="57"/>
      <c r="N2669" s="57"/>
      <c r="O2669" s="57"/>
      <c r="P2669" s="57"/>
      <c r="Q2669" s="60"/>
    </row>
    <row r="2670" spans="1:31" ht="23.25" customHeight="1" x14ac:dyDescent="0.15">
      <c r="A2670" s="9" t="s">
        <v>2369</v>
      </c>
      <c r="B2670" s="9" t="s">
        <v>1477</v>
      </c>
      <c r="C2670" s="148" t="s">
        <v>2370</v>
      </c>
      <c r="D2670" s="56" t="s">
        <v>2257</v>
      </c>
      <c r="E2670" s="62" t="s">
        <v>2259</v>
      </c>
      <c r="F2670" s="58" t="s">
        <v>132</v>
      </c>
      <c r="G2670" s="57">
        <v>1</v>
      </c>
      <c r="H2670" s="57">
        <v>2106</v>
      </c>
      <c r="I2670" s="57">
        <v>2106</v>
      </c>
      <c r="J2670" s="57">
        <v>1</v>
      </c>
      <c r="K2670" s="57">
        <v>0</v>
      </c>
      <c r="L2670" s="57" t="s">
        <v>2193</v>
      </c>
      <c r="M2670" s="57">
        <v>0</v>
      </c>
      <c r="N2670" s="57" t="s">
        <v>2193</v>
      </c>
      <c r="O2670" s="57">
        <v>2106</v>
      </c>
      <c r="P2670" s="57">
        <v>2106</v>
      </c>
      <c r="Q2670" s="60"/>
      <c r="AC2670" s="2">
        <v>2106</v>
      </c>
    </row>
    <row r="2671" spans="1:31" ht="23.25" customHeight="1" x14ac:dyDescent="0.15">
      <c r="A2671" s="9" t="s">
        <v>2369</v>
      </c>
      <c r="B2671" s="9" t="s">
        <v>1477</v>
      </c>
      <c r="C2671" s="148" t="s">
        <v>2370</v>
      </c>
      <c r="D2671" s="56" t="s">
        <v>2257</v>
      </c>
      <c r="E2671" s="62" t="s">
        <v>2259</v>
      </c>
      <c r="F2671" s="58" t="s">
        <v>132</v>
      </c>
      <c r="G2671" s="57">
        <v>0.03</v>
      </c>
      <c r="H2671" s="57">
        <v>2106</v>
      </c>
      <c r="I2671" s="57">
        <v>63.1</v>
      </c>
      <c r="J2671" s="57">
        <v>0.03</v>
      </c>
      <c r="K2671" s="57">
        <v>0</v>
      </c>
      <c r="L2671" s="57" t="s">
        <v>2193</v>
      </c>
      <c r="M2671" s="57">
        <v>0</v>
      </c>
      <c r="N2671" s="57" t="s">
        <v>2193</v>
      </c>
      <c r="O2671" s="57">
        <v>2106</v>
      </c>
      <c r="P2671" s="57">
        <v>63.1</v>
      </c>
      <c r="Q2671" s="60"/>
    </row>
    <row r="2672" spans="1:31" ht="23.25" customHeight="1" x14ac:dyDescent="0.15">
      <c r="A2672" s="9" t="s">
        <v>1658</v>
      </c>
      <c r="B2672" s="9" t="s">
        <v>1477</v>
      </c>
      <c r="C2672" s="148" t="s">
        <v>1659</v>
      </c>
      <c r="D2672" s="56" t="s">
        <v>1660</v>
      </c>
      <c r="E2672" s="62" t="s">
        <v>1661</v>
      </c>
      <c r="F2672" s="58" t="s">
        <v>616</v>
      </c>
      <c r="G2672" s="57">
        <v>1</v>
      </c>
      <c r="H2672" s="57">
        <v>42.099999999999909</v>
      </c>
      <c r="I2672" s="57">
        <v>42.099999999999909</v>
      </c>
      <c r="J2672" s="57">
        <v>1</v>
      </c>
      <c r="K2672" s="57"/>
      <c r="L2672" s="57" t="s">
        <v>2193</v>
      </c>
      <c r="M2672" s="57"/>
      <c r="N2672" s="57" t="s">
        <v>2193</v>
      </c>
      <c r="O2672" s="57">
        <v>42.099999999999909</v>
      </c>
      <c r="P2672" s="57">
        <v>42.099999999999909</v>
      </c>
      <c r="Q2672" s="60"/>
      <c r="AC2672" s="2">
        <v>42.1</v>
      </c>
      <c r="AD2672" s="2">
        <v>2169</v>
      </c>
    </row>
    <row r="2673" spans="1:31" ht="23.25" customHeight="1" x14ac:dyDescent="0.15">
      <c r="A2673" s="9" t="s">
        <v>920</v>
      </c>
      <c r="B2673" s="9" t="s">
        <v>1477</v>
      </c>
      <c r="C2673" s="148" t="s">
        <v>679</v>
      </c>
      <c r="D2673" s="56" t="s">
        <v>70</v>
      </c>
      <c r="E2673" s="62" t="s">
        <v>680</v>
      </c>
      <c r="F2673" s="58" t="s">
        <v>678</v>
      </c>
      <c r="G2673" s="57">
        <v>8.7399999999999995E-3</v>
      </c>
      <c r="H2673" s="57">
        <v>0</v>
      </c>
      <c r="I2673" s="57" t="s">
        <v>2193</v>
      </c>
      <c r="J2673" s="57">
        <v>8.7299999999999999E-3</v>
      </c>
      <c r="K2673" s="57">
        <v>300337</v>
      </c>
      <c r="L2673" s="57">
        <v>2624.9</v>
      </c>
      <c r="M2673" s="57">
        <v>0</v>
      </c>
      <c r="N2673" s="57" t="s">
        <v>2193</v>
      </c>
      <c r="O2673" s="57">
        <v>300337</v>
      </c>
      <c r="P2673" s="57">
        <v>2624.9</v>
      </c>
      <c r="Q2673" s="60"/>
      <c r="AE2673" s="2">
        <v>2624.9</v>
      </c>
    </row>
    <row r="2674" spans="1:31" ht="23.25" customHeight="1" x14ac:dyDescent="0.15">
      <c r="A2674" s="9" t="s">
        <v>925</v>
      </c>
      <c r="B2674" s="9" t="s">
        <v>1477</v>
      </c>
      <c r="C2674" s="148" t="s">
        <v>689</v>
      </c>
      <c r="D2674" s="56" t="s">
        <v>70</v>
      </c>
      <c r="E2674" s="62" t="s">
        <v>690</v>
      </c>
      <c r="F2674" s="58" t="s">
        <v>678</v>
      </c>
      <c r="G2674" s="57">
        <v>8.7399999999999995E-3</v>
      </c>
      <c r="H2674" s="57">
        <v>0</v>
      </c>
      <c r="I2674" s="57" t="s">
        <v>2193</v>
      </c>
      <c r="J2674" s="57">
        <v>8.7299999999999999E-3</v>
      </c>
      <c r="K2674" s="57">
        <v>169804</v>
      </c>
      <c r="L2674" s="57">
        <v>1484</v>
      </c>
      <c r="M2674" s="57">
        <v>0</v>
      </c>
      <c r="N2674" s="57" t="s">
        <v>2193</v>
      </c>
      <c r="O2674" s="57">
        <v>169804</v>
      </c>
      <c r="P2674" s="57">
        <v>1484</v>
      </c>
      <c r="Q2674" s="60"/>
      <c r="AE2674" s="2">
        <v>1484</v>
      </c>
    </row>
    <row r="2675" spans="1:31" ht="23.25" customHeight="1" x14ac:dyDescent="0.15">
      <c r="A2675" s="9" t="s">
        <v>1649</v>
      </c>
      <c r="B2675" s="9" t="s">
        <v>1477</v>
      </c>
      <c r="C2675" s="148" t="s">
        <v>1650</v>
      </c>
      <c r="D2675" s="56" t="s">
        <v>1651</v>
      </c>
      <c r="E2675" s="62" t="s">
        <v>1652</v>
      </c>
      <c r="F2675" s="58" t="s">
        <v>616</v>
      </c>
      <c r="G2675" s="57">
        <v>1</v>
      </c>
      <c r="H2675" s="57">
        <v>123.19999999999982</v>
      </c>
      <c r="I2675" s="57">
        <v>123.19999999999982</v>
      </c>
      <c r="J2675" s="57">
        <v>1</v>
      </c>
      <c r="K2675" s="57"/>
      <c r="L2675" s="57" t="s">
        <v>2193</v>
      </c>
      <c r="M2675" s="57"/>
      <c r="N2675" s="57" t="s">
        <v>2193</v>
      </c>
      <c r="O2675" s="57">
        <v>123.19999999999982</v>
      </c>
      <c r="P2675" s="57">
        <v>123.19999999999982</v>
      </c>
      <c r="Q2675" s="60"/>
    </row>
    <row r="2676" spans="1:31" ht="23.25" customHeight="1" x14ac:dyDescent="0.15">
      <c r="B2676" s="9" t="s">
        <v>1646</v>
      </c>
      <c r="C2676" s="148"/>
      <c r="D2676" s="56" t="s">
        <v>1647</v>
      </c>
      <c r="E2676" s="62"/>
      <c r="F2676" s="58"/>
      <c r="G2676" s="57"/>
      <c r="H2676" s="57"/>
      <c r="I2676" s="57">
        <v>2334</v>
      </c>
      <c r="J2676" s="57"/>
      <c r="K2676" s="57"/>
      <c r="L2676" s="57">
        <v>4108</v>
      </c>
      <c r="M2676" s="57"/>
      <c r="N2676" s="57">
        <v>0</v>
      </c>
      <c r="O2676" s="57" t="s">
        <v>2193</v>
      </c>
      <c r="P2676" s="57">
        <v>6442</v>
      </c>
      <c r="Q2676" s="60"/>
      <c r="AC2676" s="2">
        <v>123.2</v>
      </c>
      <c r="AD2676" s="2">
        <v>4108</v>
      </c>
      <c r="AE2676" s="2">
        <v>4108</v>
      </c>
    </row>
    <row r="2677" spans="1:31" ht="23.25" customHeight="1" x14ac:dyDescent="0.15">
      <c r="C2677" s="148"/>
      <c r="D2677" s="56"/>
      <c r="E2677" s="62"/>
      <c r="F2677" s="58"/>
      <c r="G2677" s="57"/>
      <c r="H2677" s="57"/>
      <c r="I2677" s="57"/>
      <c r="J2677" s="57"/>
      <c r="K2677" s="57"/>
      <c r="L2677" s="57"/>
      <c r="M2677" s="57"/>
      <c r="N2677" s="57"/>
      <c r="O2677" s="57"/>
      <c r="P2677" s="57"/>
      <c r="Q2677" s="60"/>
    </row>
    <row r="2678" spans="1:31" ht="23.25" customHeight="1" x14ac:dyDescent="0.15">
      <c r="A2678" s="9" t="s">
        <v>1472</v>
      </c>
      <c r="B2678" s="9" t="s">
        <v>2293</v>
      </c>
      <c r="C2678" s="148" t="s">
        <v>1473</v>
      </c>
      <c r="D2678" s="56" t="s">
        <v>2882</v>
      </c>
      <c r="E2678" s="62"/>
      <c r="F2678" s="58"/>
      <c r="G2678" s="57"/>
      <c r="H2678" s="57"/>
      <c r="I2678" s="57"/>
      <c r="J2678" s="57"/>
      <c r="K2678" s="57"/>
      <c r="L2678" s="57"/>
      <c r="M2678" s="57"/>
      <c r="N2678" s="57"/>
      <c r="O2678" s="57"/>
      <c r="P2678" s="57"/>
      <c r="Q2678" s="60"/>
    </row>
    <row r="2679" spans="1:31" ht="23.25" customHeight="1" x14ac:dyDescent="0.15">
      <c r="A2679" s="9" t="s">
        <v>2883</v>
      </c>
      <c r="B2679" s="9" t="s">
        <v>1480</v>
      </c>
      <c r="C2679" s="148" t="s">
        <v>2884</v>
      </c>
      <c r="D2679" s="56" t="s">
        <v>2265</v>
      </c>
      <c r="E2679" s="62" t="s">
        <v>2538</v>
      </c>
      <c r="F2679" s="58" t="s">
        <v>132</v>
      </c>
      <c r="G2679" s="57">
        <v>1</v>
      </c>
      <c r="H2679" s="57">
        <v>2772</v>
      </c>
      <c r="I2679" s="57">
        <v>2772</v>
      </c>
      <c r="J2679" s="57">
        <v>1</v>
      </c>
      <c r="K2679" s="57">
        <v>0</v>
      </c>
      <c r="L2679" s="57" t="s">
        <v>2193</v>
      </c>
      <c r="M2679" s="57">
        <v>0</v>
      </c>
      <c r="N2679" s="57" t="s">
        <v>2193</v>
      </c>
      <c r="O2679" s="57">
        <v>2772</v>
      </c>
      <c r="P2679" s="57">
        <v>2772</v>
      </c>
      <c r="Q2679" s="60"/>
      <c r="AC2679" s="2">
        <v>2772</v>
      </c>
    </row>
    <row r="2680" spans="1:31" ht="23.25" customHeight="1" x14ac:dyDescent="0.15">
      <c r="A2680" s="9" t="s">
        <v>2883</v>
      </c>
      <c r="B2680" s="9" t="s">
        <v>1480</v>
      </c>
      <c r="C2680" s="148" t="s">
        <v>2884</v>
      </c>
      <c r="D2680" s="56" t="s">
        <v>2265</v>
      </c>
      <c r="E2680" s="62" t="s">
        <v>2538</v>
      </c>
      <c r="F2680" s="58" t="s">
        <v>132</v>
      </c>
      <c r="G2680" s="57">
        <v>0.03</v>
      </c>
      <c r="H2680" s="57">
        <v>2772</v>
      </c>
      <c r="I2680" s="57">
        <v>83.1</v>
      </c>
      <c r="J2680" s="57">
        <v>0.03</v>
      </c>
      <c r="K2680" s="57">
        <v>0</v>
      </c>
      <c r="L2680" s="57" t="s">
        <v>2193</v>
      </c>
      <c r="M2680" s="57">
        <v>0</v>
      </c>
      <c r="N2680" s="57" t="s">
        <v>2193</v>
      </c>
      <c r="O2680" s="57">
        <v>2772</v>
      </c>
      <c r="P2680" s="57">
        <v>83.1</v>
      </c>
      <c r="Q2680" s="60"/>
    </row>
    <row r="2681" spans="1:31" ht="23.25" customHeight="1" x14ac:dyDescent="0.15">
      <c r="A2681" s="9" t="s">
        <v>1658</v>
      </c>
      <c r="B2681" s="9" t="s">
        <v>1480</v>
      </c>
      <c r="C2681" s="148" t="s">
        <v>1659</v>
      </c>
      <c r="D2681" s="56" t="s">
        <v>1660</v>
      </c>
      <c r="E2681" s="62" t="s">
        <v>1661</v>
      </c>
      <c r="F2681" s="58" t="s">
        <v>616</v>
      </c>
      <c r="G2681" s="57">
        <v>1</v>
      </c>
      <c r="H2681" s="57">
        <v>55.400000000000091</v>
      </c>
      <c r="I2681" s="57">
        <v>55.400000000000091</v>
      </c>
      <c r="J2681" s="57">
        <v>1</v>
      </c>
      <c r="K2681" s="57"/>
      <c r="L2681" s="57" t="s">
        <v>2193</v>
      </c>
      <c r="M2681" s="57"/>
      <c r="N2681" s="57" t="s">
        <v>2193</v>
      </c>
      <c r="O2681" s="57">
        <v>55.400000000000091</v>
      </c>
      <c r="P2681" s="57">
        <v>55.400000000000091</v>
      </c>
      <c r="Q2681" s="60"/>
      <c r="AC2681" s="2">
        <v>55.4</v>
      </c>
      <c r="AD2681" s="2">
        <v>2855</v>
      </c>
    </row>
    <row r="2682" spans="1:31" ht="23.25" customHeight="1" x14ac:dyDescent="0.15">
      <c r="A2682" s="9" t="s">
        <v>920</v>
      </c>
      <c r="B2682" s="9" t="s">
        <v>1480</v>
      </c>
      <c r="C2682" s="148" t="s">
        <v>679</v>
      </c>
      <c r="D2682" s="56" t="s">
        <v>70</v>
      </c>
      <c r="E2682" s="62" t="s">
        <v>680</v>
      </c>
      <c r="F2682" s="58" t="s">
        <v>678</v>
      </c>
      <c r="G2682" s="57">
        <v>6.4700000000000001E-3</v>
      </c>
      <c r="H2682" s="57">
        <v>0</v>
      </c>
      <c r="I2682" s="57" t="s">
        <v>2193</v>
      </c>
      <c r="J2682" s="57">
        <v>6.4700000000000001E-3</v>
      </c>
      <c r="K2682" s="57">
        <v>300337</v>
      </c>
      <c r="L2682" s="57">
        <v>1943.1</v>
      </c>
      <c r="M2682" s="57">
        <v>0</v>
      </c>
      <c r="N2682" s="57" t="s">
        <v>2193</v>
      </c>
      <c r="O2682" s="57">
        <v>300337</v>
      </c>
      <c r="P2682" s="57">
        <v>1943.1</v>
      </c>
      <c r="Q2682" s="60"/>
      <c r="AE2682" s="2">
        <v>1943.1</v>
      </c>
    </row>
    <row r="2683" spans="1:31" ht="23.25" customHeight="1" x14ac:dyDescent="0.15">
      <c r="A2683" s="9" t="s">
        <v>925</v>
      </c>
      <c r="B2683" s="9" t="s">
        <v>1480</v>
      </c>
      <c r="C2683" s="148" t="s">
        <v>689</v>
      </c>
      <c r="D2683" s="56" t="s">
        <v>70</v>
      </c>
      <c r="E2683" s="62" t="s">
        <v>690</v>
      </c>
      <c r="F2683" s="58" t="s">
        <v>678</v>
      </c>
      <c r="G2683" s="57">
        <v>6.4700000000000001E-3</v>
      </c>
      <c r="H2683" s="57">
        <v>0</v>
      </c>
      <c r="I2683" s="57" t="s">
        <v>2193</v>
      </c>
      <c r="J2683" s="57">
        <v>6.4700000000000001E-3</v>
      </c>
      <c r="K2683" s="57">
        <v>169804</v>
      </c>
      <c r="L2683" s="57">
        <v>1098.5999999999999</v>
      </c>
      <c r="M2683" s="57">
        <v>0</v>
      </c>
      <c r="N2683" s="57" t="s">
        <v>2193</v>
      </c>
      <c r="O2683" s="57">
        <v>169804</v>
      </c>
      <c r="P2683" s="57">
        <v>1098.5999999999999</v>
      </c>
      <c r="Q2683" s="60"/>
      <c r="AE2683" s="2">
        <v>1098.5999999999999</v>
      </c>
    </row>
    <row r="2684" spans="1:31" ht="23.25" customHeight="1" x14ac:dyDescent="0.15">
      <c r="A2684" s="9" t="s">
        <v>1649</v>
      </c>
      <c r="B2684" s="9" t="s">
        <v>1480</v>
      </c>
      <c r="C2684" s="148" t="s">
        <v>1650</v>
      </c>
      <c r="D2684" s="56" t="s">
        <v>1651</v>
      </c>
      <c r="E2684" s="62" t="s">
        <v>1652</v>
      </c>
      <c r="F2684" s="58" t="s">
        <v>616</v>
      </c>
      <c r="G2684" s="57">
        <v>1</v>
      </c>
      <c r="H2684" s="57">
        <v>91.199999999999818</v>
      </c>
      <c r="I2684" s="57">
        <v>91.199999999999818</v>
      </c>
      <c r="J2684" s="57">
        <v>1</v>
      </c>
      <c r="K2684" s="57"/>
      <c r="L2684" s="57" t="s">
        <v>2193</v>
      </c>
      <c r="M2684" s="57"/>
      <c r="N2684" s="57" t="s">
        <v>2193</v>
      </c>
      <c r="O2684" s="57">
        <v>91.199999999999818</v>
      </c>
      <c r="P2684" s="57">
        <v>91.199999999999818</v>
      </c>
      <c r="Q2684" s="60"/>
    </row>
    <row r="2685" spans="1:31" ht="23.25" customHeight="1" x14ac:dyDescent="0.15">
      <c r="B2685" s="9" t="s">
        <v>1646</v>
      </c>
      <c r="C2685" s="148"/>
      <c r="D2685" s="56" t="s">
        <v>1647</v>
      </c>
      <c r="E2685" s="62"/>
      <c r="F2685" s="58"/>
      <c r="G2685" s="57"/>
      <c r="H2685" s="57"/>
      <c r="I2685" s="57">
        <v>3001</v>
      </c>
      <c r="J2685" s="57"/>
      <c r="K2685" s="57"/>
      <c r="L2685" s="57">
        <v>3041</v>
      </c>
      <c r="M2685" s="57"/>
      <c r="N2685" s="57">
        <v>0</v>
      </c>
      <c r="O2685" s="57" t="s">
        <v>2193</v>
      </c>
      <c r="P2685" s="57">
        <v>6042</v>
      </c>
      <c r="Q2685" s="60"/>
      <c r="AC2685" s="2">
        <v>91.2</v>
      </c>
      <c r="AD2685" s="2">
        <v>3041</v>
      </c>
      <c r="AE2685" s="2">
        <v>3041</v>
      </c>
    </row>
    <row r="2686" spans="1:31" ht="23.25" customHeight="1" x14ac:dyDescent="0.15">
      <c r="C2686" s="148"/>
      <c r="D2686" s="56"/>
      <c r="E2686" s="62"/>
      <c r="F2686" s="58"/>
      <c r="G2686" s="57"/>
      <c r="H2686" s="57"/>
      <c r="I2686" s="57"/>
      <c r="J2686" s="57"/>
      <c r="K2686" s="57"/>
      <c r="L2686" s="57"/>
      <c r="M2686" s="57"/>
      <c r="N2686" s="57"/>
      <c r="O2686" s="57"/>
      <c r="P2686" s="57"/>
      <c r="Q2686" s="60"/>
    </row>
    <row r="2687" spans="1:31" ht="23.25" customHeight="1" x14ac:dyDescent="0.15">
      <c r="A2687" s="9" t="s">
        <v>1475</v>
      </c>
      <c r="B2687" s="9" t="s">
        <v>2293</v>
      </c>
      <c r="C2687" s="148" t="s">
        <v>1476</v>
      </c>
      <c r="D2687" s="56" t="s">
        <v>2885</v>
      </c>
      <c r="E2687" s="62"/>
      <c r="F2687" s="58"/>
      <c r="G2687" s="57"/>
      <c r="H2687" s="57"/>
      <c r="I2687" s="57"/>
      <c r="J2687" s="57"/>
      <c r="K2687" s="57"/>
      <c r="L2687" s="57"/>
      <c r="M2687" s="57"/>
      <c r="N2687" s="57"/>
      <c r="O2687" s="57"/>
      <c r="P2687" s="57"/>
      <c r="Q2687" s="60"/>
    </row>
    <row r="2688" spans="1:31" ht="23.25" customHeight="1" x14ac:dyDescent="0.15">
      <c r="A2688" s="9" t="s">
        <v>2886</v>
      </c>
      <c r="B2688" s="9" t="s">
        <v>1483</v>
      </c>
      <c r="C2688" s="148" t="s">
        <v>2887</v>
      </c>
      <c r="D2688" s="56" t="s">
        <v>2265</v>
      </c>
      <c r="E2688" s="62" t="s">
        <v>2683</v>
      </c>
      <c r="F2688" s="58" t="s">
        <v>132</v>
      </c>
      <c r="G2688" s="57">
        <v>1</v>
      </c>
      <c r="H2688" s="57">
        <v>4101</v>
      </c>
      <c r="I2688" s="57">
        <v>4101</v>
      </c>
      <c r="J2688" s="57">
        <v>1</v>
      </c>
      <c r="K2688" s="57">
        <v>0</v>
      </c>
      <c r="L2688" s="57" t="s">
        <v>2193</v>
      </c>
      <c r="M2688" s="57">
        <v>0</v>
      </c>
      <c r="N2688" s="57" t="s">
        <v>2193</v>
      </c>
      <c r="O2688" s="57">
        <v>4101</v>
      </c>
      <c r="P2688" s="57">
        <v>4101</v>
      </c>
      <c r="Q2688" s="60"/>
      <c r="AC2688" s="2">
        <v>4101</v>
      </c>
    </row>
    <row r="2689" spans="1:31" ht="23.25" customHeight="1" x14ac:dyDescent="0.15">
      <c r="A2689" s="9" t="s">
        <v>2886</v>
      </c>
      <c r="B2689" s="9" t="s">
        <v>1483</v>
      </c>
      <c r="C2689" s="148" t="s">
        <v>2887</v>
      </c>
      <c r="D2689" s="56" t="s">
        <v>2265</v>
      </c>
      <c r="E2689" s="62" t="s">
        <v>2683</v>
      </c>
      <c r="F2689" s="58" t="s">
        <v>132</v>
      </c>
      <c r="G2689" s="57">
        <v>0.03</v>
      </c>
      <c r="H2689" s="57">
        <v>4101</v>
      </c>
      <c r="I2689" s="57">
        <v>123</v>
      </c>
      <c r="J2689" s="57">
        <v>0.03</v>
      </c>
      <c r="K2689" s="57">
        <v>0</v>
      </c>
      <c r="L2689" s="57" t="s">
        <v>2193</v>
      </c>
      <c r="M2689" s="57">
        <v>0</v>
      </c>
      <c r="N2689" s="57" t="s">
        <v>2193</v>
      </c>
      <c r="O2689" s="57">
        <v>4101</v>
      </c>
      <c r="P2689" s="57">
        <v>123</v>
      </c>
      <c r="Q2689" s="60"/>
    </row>
    <row r="2690" spans="1:31" ht="23.25" customHeight="1" x14ac:dyDescent="0.15">
      <c r="A2690" s="9" t="s">
        <v>1658</v>
      </c>
      <c r="B2690" s="9" t="s">
        <v>1483</v>
      </c>
      <c r="C2690" s="148" t="s">
        <v>1659</v>
      </c>
      <c r="D2690" s="56" t="s">
        <v>1660</v>
      </c>
      <c r="E2690" s="62" t="s">
        <v>1661</v>
      </c>
      <c r="F2690" s="58" t="s">
        <v>616</v>
      </c>
      <c r="G2690" s="57">
        <v>1</v>
      </c>
      <c r="H2690" s="57">
        <v>82</v>
      </c>
      <c r="I2690" s="57">
        <v>82</v>
      </c>
      <c r="J2690" s="57">
        <v>1</v>
      </c>
      <c r="K2690" s="57"/>
      <c r="L2690" s="57" t="s">
        <v>2193</v>
      </c>
      <c r="M2690" s="57"/>
      <c r="N2690" s="57" t="s">
        <v>2193</v>
      </c>
      <c r="O2690" s="57">
        <v>82</v>
      </c>
      <c r="P2690" s="57">
        <v>82</v>
      </c>
      <c r="Q2690" s="60"/>
      <c r="AC2690" s="2">
        <v>82</v>
      </c>
      <c r="AD2690" s="2">
        <v>4224</v>
      </c>
    </row>
    <row r="2691" spans="1:31" ht="23.25" customHeight="1" x14ac:dyDescent="0.15">
      <c r="A2691" s="9" t="s">
        <v>920</v>
      </c>
      <c r="B2691" s="9" t="s">
        <v>1483</v>
      </c>
      <c r="C2691" s="148" t="s">
        <v>679</v>
      </c>
      <c r="D2691" s="56" t="s">
        <v>70</v>
      </c>
      <c r="E2691" s="62" t="s">
        <v>680</v>
      </c>
      <c r="F2691" s="58" t="s">
        <v>678</v>
      </c>
      <c r="G2691" s="57">
        <v>6.7799999999999996E-3</v>
      </c>
      <c r="H2691" s="57">
        <v>0</v>
      </c>
      <c r="I2691" s="57" t="s">
        <v>2193</v>
      </c>
      <c r="J2691" s="57">
        <v>6.7799999999999996E-3</v>
      </c>
      <c r="K2691" s="57">
        <v>300337</v>
      </c>
      <c r="L2691" s="57">
        <v>2036.2</v>
      </c>
      <c r="M2691" s="57">
        <v>0</v>
      </c>
      <c r="N2691" s="57" t="s">
        <v>2193</v>
      </c>
      <c r="O2691" s="57">
        <v>300337</v>
      </c>
      <c r="P2691" s="57">
        <v>2036.2</v>
      </c>
      <c r="Q2691" s="60"/>
      <c r="AE2691" s="2">
        <v>2036.2</v>
      </c>
    </row>
    <row r="2692" spans="1:31" ht="23.25" customHeight="1" x14ac:dyDescent="0.15">
      <c r="A2692" s="9" t="s">
        <v>925</v>
      </c>
      <c r="B2692" s="9" t="s">
        <v>1483</v>
      </c>
      <c r="C2692" s="148" t="s">
        <v>689</v>
      </c>
      <c r="D2692" s="56" t="s">
        <v>70</v>
      </c>
      <c r="E2692" s="62" t="s">
        <v>690</v>
      </c>
      <c r="F2692" s="58" t="s">
        <v>678</v>
      </c>
      <c r="G2692" s="57">
        <v>6.7799999999999996E-3</v>
      </c>
      <c r="H2692" s="57">
        <v>0</v>
      </c>
      <c r="I2692" s="57" t="s">
        <v>2193</v>
      </c>
      <c r="J2692" s="57">
        <v>6.7799999999999996E-3</v>
      </c>
      <c r="K2692" s="57">
        <v>169804</v>
      </c>
      <c r="L2692" s="57">
        <v>1151.2</v>
      </c>
      <c r="M2692" s="57">
        <v>0</v>
      </c>
      <c r="N2692" s="57" t="s">
        <v>2193</v>
      </c>
      <c r="O2692" s="57">
        <v>169804</v>
      </c>
      <c r="P2692" s="57">
        <v>1151.2</v>
      </c>
      <c r="Q2692" s="60"/>
      <c r="AE2692" s="2">
        <v>1151.2</v>
      </c>
    </row>
    <row r="2693" spans="1:31" ht="23.25" customHeight="1" x14ac:dyDescent="0.15">
      <c r="A2693" s="9" t="s">
        <v>1649</v>
      </c>
      <c r="B2693" s="9" t="s">
        <v>1483</v>
      </c>
      <c r="C2693" s="148" t="s">
        <v>1650</v>
      </c>
      <c r="D2693" s="56" t="s">
        <v>1651</v>
      </c>
      <c r="E2693" s="62" t="s">
        <v>1652</v>
      </c>
      <c r="F2693" s="58" t="s">
        <v>616</v>
      </c>
      <c r="G2693" s="57">
        <v>1</v>
      </c>
      <c r="H2693" s="57">
        <v>95.599999999999909</v>
      </c>
      <c r="I2693" s="57">
        <v>95.599999999999909</v>
      </c>
      <c r="J2693" s="57">
        <v>1</v>
      </c>
      <c r="K2693" s="57"/>
      <c r="L2693" s="57" t="s">
        <v>2193</v>
      </c>
      <c r="M2693" s="57"/>
      <c r="N2693" s="57" t="s">
        <v>2193</v>
      </c>
      <c r="O2693" s="57">
        <v>95.599999999999909</v>
      </c>
      <c r="P2693" s="57">
        <v>95.599999999999909</v>
      </c>
      <c r="Q2693" s="60"/>
    </row>
    <row r="2694" spans="1:31" ht="23.25" customHeight="1" x14ac:dyDescent="0.15">
      <c r="B2694" s="9" t="s">
        <v>1646</v>
      </c>
      <c r="C2694" s="148"/>
      <c r="D2694" s="56" t="s">
        <v>1647</v>
      </c>
      <c r="E2694" s="62"/>
      <c r="F2694" s="58"/>
      <c r="G2694" s="57"/>
      <c r="H2694" s="57"/>
      <c r="I2694" s="57">
        <v>4401</v>
      </c>
      <c r="J2694" s="57"/>
      <c r="K2694" s="57"/>
      <c r="L2694" s="57">
        <v>3187</v>
      </c>
      <c r="M2694" s="57"/>
      <c r="N2694" s="57">
        <v>0</v>
      </c>
      <c r="O2694" s="57" t="s">
        <v>2193</v>
      </c>
      <c r="P2694" s="57">
        <v>7588</v>
      </c>
      <c r="Q2694" s="60"/>
      <c r="AC2694" s="2">
        <v>95.6</v>
      </c>
      <c r="AD2694" s="2">
        <v>3187</v>
      </c>
      <c r="AE2694" s="2">
        <v>3187</v>
      </c>
    </row>
    <row r="2695" spans="1:31" ht="23.25" customHeight="1" x14ac:dyDescent="0.15">
      <c r="C2695" s="148"/>
      <c r="D2695" s="56"/>
      <c r="E2695" s="62"/>
      <c r="F2695" s="58"/>
      <c r="G2695" s="57"/>
      <c r="H2695" s="57"/>
      <c r="I2695" s="57"/>
      <c r="J2695" s="57"/>
      <c r="K2695" s="57"/>
      <c r="L2695" s="57"/>
      <c r="M2695" s="57"/>
      <c r="N2695" s="57"/>
      <c r="O2695" s="57"/>
      <c r="P2695" s="57"/>
      <c r="Q2695" s="60"/>
    </row>
    <row r="2696" spans="1:31" ht="23.25" customHeight="1" x14ac:dyDescent="0.15">
      <c r="A2696" s="9" t="s">
        <v>1478</v>
      </c>
      <c r="B2696" s="9" t="s">
        <v>2293</v>
      </c>
      <c r="C2696" s="148" t="s">
        <v>1479</v>
      </c>
      <c r="D2696" s="56" t="s">
        <v>2888</v>
      </c>
      <c r="E2696" s="62"/>
      <c r="F2696" s="58"/>
      <c r="G2696" s="57"/>
      <c r="H2696" s="57"/>
      <c r="I2696" s="57"/>
      <c r="J2696" s="57"/>
      <c r="K2696" s="57"/>
      <c r="L2696" s="57"/>
      <c r="M2696" s="57"/>
      <c r="N2696" s="57"/>
      <c r="O2696" s="57"/>
      <c r="P2696" s="57"/>
      <c r="Q2696" s="60"/>
    </row>
    <row r="2697" spans="1:31" ht="23.25" customHeight="1" x14ac:dyDescent="0.15">
      <c r="A2697" s="9" t="s">
        <v>2889</v>
      </c>
      <c r="B2697" s="9" t="s">
        <v>1486</v>
      </c>
      <c r="C2697" s="148" t="s">
        <v>498</v>
      </c>
      <c r="D2697" s="56" t="s">
        <v>2265</v>
      </c>
      <c r="E2697" s="62" t="s">
        <v>2684</v>
      </c>
      <c r="F2697" s="58" t="s">
        <v>132</v>
      </c>
      <c r="G2697" s="57">
        <v>1</v>
      </c>
      <c r="H2697" s="57">
        <v>25832</v>
      </c>
      <c r="I2697" s="57">
        <v>25832</v>
      </c>
      <c r="J2697" s="57">
        <v>1</v>
      </c>
      <c r="K2697" s="57">
        <v>0</v>
      </c>
      <c r="L2697" s="57" t="s">
        <v>2193</v>
      </c>
      <c r="M2697" s="57">
        <v>0</v>
      </c>
      <c r="N2697" s="57" t="s">
        <v>2193</v>
      </c>
      <c r="O2697" s="57">
        <v>25832</v>
      </c>
      <c r="P2697" s="57">
        <v>25832</v>
      </c>
      <c r="Q2697" s="60"/>
      <c r="AC2697" s="2">
        <v>25832</v>
      </c>
    </row>
    <row r="2698" spans="1:31" ht="23.25" customHeight="1" x14ac:dyDescent="0.15">
      <c r="A2698" s="9" t="s">
        <v>2889</v>
      </c>
      <c r="B2698" s="9" t="s">
        <v>1486</v>
      </c>
      <c r="C2698" s="148" t="s">
        <v>498</v>
      </c>
      <c r="D2698" s="56" t="s">
        <v>2265</v>
      </c>
      <c r="E2698" s="62" t="s">
        <v>2684</v>
      </c>
      <c r="F2698" s="58" t="s">
        <v>132</v>
      </c>
      <c r="G2698" s="57">
        <v>0.03</v>
      </c>
      <c r="H2698" s="57">
        <v>25832</v>
      </c>
      <c r="I2698" s="57">
        <v>774.9</v>
      </c>
      <c r="J2698" s="57">
        <v>0.03</v>
      </c>
      <c r="K2698" s="57">
        <v>0</v>
      </c>
      <c r="L2698" s="57" t="s">
        <v>2193</v>
      </c>
      <c r="M2698" s="57">
        <v>0</v>
      </c>
      <c r="N2698" s="57" t="s">
        <v>2193</v>
      </c>
      <c r="O2698" s="57">
        <v>25832</v>
      </c>
      <c r="P2698" s="57">
        <v>774.9</v>
      </c>
      <c r="Q2698" s="60"/>
    </row>
    <row r="2699" spans="1:31" ht="23.25" customHeight="1" x14ac:dyDescent="0.15">
      <c r="A2699" s="9" t="s">
        <v>1658</v>
      </c>
      <c r="B2699" s="9" t="s">
        <v>1486</v>
      </c>
      <c r="C2699" s="148" t="s">
        <v>1659</v>
      </c>
      <c r="D2699" s="56" t="s">
        <v>1660</v>
      </c>
      <c r="E2699" s="62" t="s">
        <v>1661</v>
      </c>
      <c r="F2699" s="58" t="s">
        <v>616</v>
      </c>
      <c r="G2699" s="57">
        <v>1</v>
      </c>
      <c r="H2699" s="57">
        <v>516.59999999999854</v>
      </c>
      <c r="I2699" s="57">
        <v>516.59999999999854</v>
      </c>
      <c r="J2699" s="57">
        <v>1</v>
      </c>
      <c r="K2699" s="57"/>
      <c r="L2699" s="57" t="s">
        <v>2193</v>
      </c>
      <c r="M2699" s="57"/>
      <c r="N2699" s="57" t="s">
        <v>2193</v>
      </c>
      <c r="O2699" s="57">
        <v>516.59999999999854</v>
      </c>
      <c r="P2699" s="57">
        <v>516.59999999999854</v>
      </c>
      <c r="Q2699" s="60"/>
      <c r="AC2699" s="2">
        <v>516.6</v>
      </c>
      <c r="AD2699" s="2">
        <v>26606</v>
      </c>
    </row>
    <row r="2700" spans="1:31" ht="23.25" customHeight="1" x14ac:dyDescent="0.15">
      <c r="A2700" s="9" t="s">
        <v>920</v>
      </c>
      <c r="B2700" s="9" t="s">
        <v>1486</v>
      </c>
      <c r="C2700" s="148" t="s">
        <v>679</v>
      </c>
      <c r="D2700" s="56" t="s">
        <v>70</v>
      </c>
      <c r="E2700" s="62" t="s">
        <v>680</v>
      </c>
      <c r="F2700" s="58" t="s">
        <v>678</v>
      </c>
      <c r="G2700" s="57">
        <v>1.711E-2</v>
      </c>
      <c r="H2700" s="57">
        <v>0</v>
      </c>
      <c r="I2700" s="57" t="s">
        <v>2193</v>
      </c>
      <c r="J2700" s="57">
        <v>1.711E-2</v>
      </c>
      <c r="K2700" s="57">
        <v>300337</v>
      </c>
      <c r="L2700" s="57">
        <v>5138.7</v>
      </c>
      <c r="M2700" s="57">
        <v>0</v>
      </c>
      <c r="N2700" s="57" t="s">
        <v>2193</v>
      </c>
      <c r="O2700" s="57">
        <v>300337</v>
      </c>
      <c r="P2700" s="57">
        <v>5138.7</v>
      </c>
      <c r="Q2700" s="60"/>
      <c r="AE2700" s="2">
        <v>5138.7</v>
      </c>
    </row>
    <row r="2701" spans="1:31" ht="23.25" customHeight="1" x14ac:dyDescent="0.15">
      <c r="A2701" s="9" t="s">
        <v>925</v>
      </c>
      <c r="B2701" s="9" t="s">
        <v>1486</v>
      </c>
      <c r="C2701" s="148" t="s">
        <v>689</v>
      </c>
      <c r="D2701" s="56" t="s">
        <v>70</v>
      </c>
      <c r="E2701" s="62" t="s">
        <v>690</v>
      </c>
      <c r="F2701" s="58" t="s">
        <v>678</v>
      </c>
      <c r="G2701" s="57">
        <v>1.711E-2</v>
      </c>
      <c r="H2701" s="57">
        <v>0</v>
      </c>
      <c r="I2701" s="57" t="s">
        <v>2193</v>
      </c>
      <c r="J2701" s="57">
        <v>1.711E-2</v>
      </c>
      <c r="K2701" s="57">
        <v>169804</v>
      </c>
      <c r="L2701" s="57">
        <v>2905.3</v>
      </c>
      <c r="M2701" s="57">
        <v>0</v>
      </c>
      <c r="N2701" s="57" t="s">
        <v>2193</v>
      </c>
      <c r="O2701" s="57">
        <v>169804</v>
      </c>
      <c r="P2701" s="57">
        <v>2905.3</v>
      </c>
      <c r="Q2701" s="60"/>
      <c r="AE2701" s="2">
        <v>2905.3</v>
      </c>
    </row>
    <row r="2702" spans="1:31" ht="23.25" customHeight="1" x14ac:dyDescent="0.15">
      <c r="A2702" s="9" t="s">
        <v>1649</v>
      </c>
      <c r="B2702" s="9" t="s">
        <v>1486</v>
      </c>
      <c r="C2702" s="148" t="s">
        <v>1650</v>
      </c>
      <c r="D2702" s="56" t="s">
        <v>1651</v>
      </c>
      <c r="E2702" s="62" t="s">
        <v>1652</v>
      </c>
      <c r="F2702" s="58" t="s">
        <v>616</v>
      </c>
      <c r="G2702" s="57">
        <v>1</v>
      </c>
      <c r="H2702" s="57">
        <v>241.29999999999927</v>
      </c>
      <c r="I2702" s="57">
        <v>241.29999999999927</v>
      </c>
      <c r="J2702" s="57">
        <v>1</v>
      </c>
      <c r="K2702" s="57"/>
      <c r="L2702" s="57" t="s">
        <v>2193</v>
      </c>
      <c r="M2702" s="57"/>
      <c r="N2702" s="57" t="s">
        <v>2193</v>
      </c>
      <c r="O2702" s="57">
        <v>241.29999999999927</v>
      </c>
      <c r="P2702" s="57">
        <v>241.29999999999927</v>
      </c>
      <c r="Q2702" s="60"/>
    </row>
    <row r="2703" spans="1:31" ht="23.25" customHeight="1" x14ac:dyDescent="0.15">
      <c r="B2703" s="9" t="s">
        <v>1646</v>
      </c>
      <c r="C2703" s="148"/>
      <c r="D2703" s="56" t="s">
        <v>1647</v>
      </c>
      <c r="E2703" s="62"/>
      <c r="F2703" s="58"/>
      <c r="G2703" s="57"/>
      <c r="H2703" s="57"/>
      <c r="I2703" s="57">
        <v>27364</v>
      </c>
      <c r="J2703" s="57"/>
      <c r="K2703" s="57"/>
      <c r="L2703" s="57">
        <v>8044</v>
      </c>
      <c r="M2703" s="57"/>
      <c r="N2703" s="57">
        <v>0</v>
      </c>
      <c r="O2703" s="57" t="s">
        <v>2193</v>
      </c>
      <c r="P2703" s="57">
        <v>35408</v>
      </c>
      <c r="Q2703" s="60"/>
      <c r="AC2703" s="2">
        <v>241.3</v>
      </c>
      <c r="AD2703" s="2">
        <v>8044</v>
      </c>
      <c r="AE2703" s="2">
        <v>8044</v>
      </c>
    </row>
    <row r="2704" spans="1:31" ht="23.25" customHeight="1" x14ac:dyDescent="0.15">
      <c r="C2704" s="148"/>
      <c r="D2704" s="56"/>
      <c r="E2704" s="62"/>
      <c r="F2704" s="58"/>
      <c r="G2704" s="57"/>
      <c r="H2704" s="57"/>
      <c r="I2704" s="57"/>
      <c r="J2704" s="57"/>
      <c r="K2704" s="57"/>
      <c r="L2704" s="57"/>
      <c r="M2704" s="57"/>
      <c r="N2704" s="57"/>
      <c r="O2704" s="57"/>
      <c r="P2704" s="57"/>
      <c r="Q2704" s="60"/>
    </row>
    <row r="2705" spans="1:31" ht="23.25" customHeight="1" x14ac:dyDescent="0.15">
      <c r="A2705" s="9" t="s">
        <v>1481</v>
      </c>
      <c r="B2705" s="9" t="s">
        <v>2293</v>
      </c>
      <c r="C2705" s="148" t="s">
        <v>1482</v>
      </c>
      <c r="D2705" s="56" t="s">
        <v>2890</v>
      </c>
      <c r="E2705" s="62"/>
      <c r="F2705" s="58"/>
      <c r="G2705" s="57"/>
      <c r="H2705" s="57"/>
      <c r="I2705" s="57"/>
      <c r="J2705" s="57"/>
      <c r="K2705" s="57"/>
      <c r="L2705" s="57"/>
      <c r="M2705" s="57"/>
      <c r="N2705" s="57"/>
      <c r="O2705" s="57"/>
      <c r="P2705" s="57"/>
      <c r="Q2705" s="60"/>
    </row>
    <row r="2706" spans="1:31" ht="23.25" customHeight="1" x14ac:dyDescent="0.15">
      <c r="A2706" s="9" t="s">
        <v>2891</v>
      </c>
      <c r="B2706" s="9" t="s">
        <v>1489</v>
      </c>
      <c r="C2706" s="148" t="s">
        <v>2892</v>
      </c>
      <c r="D2706" s="56" t="s">
        <v>417</v>
      </c>
      <c r="E2706" s="62" t="s">
        <v>2623</v>
      </c>
      <c r="F2706" s="58" t="s">
        <v>132</v>
      </c>
      <c r="G2706" s="57">
        <v>1</v>
      </c>
      <c r="H2706" s="57">
        <v>1981</v>
      </c>
      <c r="I2706" s="57">
        <v>1981</v>
      </c>
      <c r="J2706" s="57">
        <v>1</v>
      </c>
      <c r="K2706" s="57">
        <v>0</v>
      </c>
      <c r="L2706" s="57" t="s">
        <v>2193</v>
      </c>
      <c r="M2706" s="57">
        <v>0</v>
      </c>
      <c r="N2706" s="57" t="s">
        <v>2193</v>
      </c>
      <c r="O2706" s="57">
        <v>1981</v>
      </c>
      <c r="P2706" s="57">
        <v>1981</v>
      </c>
      <c r="Q2706" s="60"/>
      <c r="AC2706" s="2">
        <v>1981</v>
      </c>
    </row>
    <row r="2707" spans="1:31" ht="23.25" customHeight="1" x14ac:dyDescent="0.15">
      <c r="A2707" s="9" t="s">
        <v>2891</v>
      </c>
      <c r="B2707" s="9" t="s">
        <v>1489</v>
      </c>
      <c r="C2707" s="148" t="s">
        <v>2892</v>
      </c>
      <c r="D2707" s="56" t="s">
        <v>417</v>
      </c>
      <c r="E2707" s="62" t="s">
        <v>2623</v>
      </c>
      <c r="F2707" s="58" t="s">
        <v>132</v>
      </c>
      <c r="G2707" s="57">
        <v>0.05</v>
      </c>
      <c r="H2707" s="57">
        <v>1981</v>
      </c>
      <c r="I2707" s="57">
        <v>99</v>
      </c>
      <c r="J2707" s="57">
        <v>0.05</v>
      </c>
      <c r="K2707" s="57">
        <v>0</v>
      </c>
      <c r="L2707" s="57" t="s">
        <v>2193</v>
      </c>
      <c r="M2707" s="57">
        <v>0</v>
      </c>
      <c r="N2707" s="57" t="s">
        <v>2193</v>
      </c>
      <c r="O2707" s="57">
        <v>1981</v>
      </c>
      <c r="P2707" s="57">
        <v>99</v>
      </c>
      <c r="Q2707" s="60"/>
    </row>
    <row r="2708" spans="1:31" ht="23.25" customHeight="1" x14ac:dyDescent="0.15">
      <c r="A2708" s="9" t="s">
        <v>1658</v>
      </c>
      <c r="B2708" s="9" t="s">
        <v>1489</v>
      </c>
      <c r="C2708" s="148" t="s">
        <v>1659</v>
      </c>
      <c r="D2708" s="56" t="s">
        <v>1660</v>
      </c>
      <c r="E2708" s="62" t="s">
        <v>1661</v>
      </c>
      <c r="F2708" s="58" t="s">
        <v>616</v>
      </c>
      <c r="G2708" s="57">
        <v>1</v>
      </c>
      <c r="H2708" s="57">
        <v>39.599999999999909</v>
      </c>
      <c r="I2708" s="57">
        <v>39.599999999999909</v>
      </c>
      <c r="J2708" s="57">
        <v>1</v>
      </c>
      <c r="K2708" s="57"/>
      <c r="L2708" s="57" t="s">
        <v>2193</v>
      </c>
      <c r="M2708" s="57"/>
      <c r="N2708" s="57" t="s">
        <v>2193</v>
      </c>
      <c r="O2708" s="57">
        <v>39.599999999999909</v>
      </c>
      <c r="P2708" s="57">
        <v>39.599999999999909</v>
      </c>
      <c r="Q2708" s="60"/>
      <c r="AC2708" s="2">
        <v>39.6</v>
      </c>
      <c r="AD2708" s="2">
        <v>2080</v>
      </c>
    </row>
    <row r="2709" spans="1:31" ht="23.25" customHeight="1" x14ac:dyDescent="0.15">
      <c r="A2709" s="9" t="s">
        <v>920</v>
      </c>
      <c r="B2709" s="9" t="s">
        <v>1489</v>
      </c>
      <c r="C2709" s="148" t="s">
        <v>679</v>
      </c>
      <c r="D2709" s="56" t="s">
        <v>70</v>
      </c>
      <c r="E2709" s="62" t="s">
        <v>680</v>
      </c>
      <c r="F2709" s="58" t="s">
        <v>678</v>
      </c>
      <c r="G2709" s="57">
        <v>1.9E-2</v>
      </c>
      <c r="H2709" s="57">
        <v>0</v>
      </c>
      <c r="I2709" s="57" t="s">
        <v>2193</v>
      </c>
      <c r="J2709" s="57">
        <v>1.9E-2</v>
      </c>
      <c r="K2709" s="57">
        <v>300337</v>
      </c>
      <c r="L2709" s="57">
        <v>5706.4</v>
      </c>
      <c r="M2709" s="57">
        <v>0</v>
      </c>
      <c r="N2709" s="57" t="s">
        <v>2193</v>
      </c>
      <c r="O2709" s="57">
        <v>300337</v>
      </c>
      <c r="P2709" s="57">
        <v>5706.4</v>
      </c>
      <c r="Q2709" s="60"/>
      <c r="AE2709" s="2">
        <v>5706.4</v>
      </c>
    </row>
    <row r="2710" spans="1:31" ht="23.25" customHeight="1" x14ac:dyDescent="0.15">
      <c r="A2710" s="9" t="s">
        <v>1649</v>
      </c>
      <c r="B2710" s="9" t="s">
        <v>1489</v>
      </c>
      <c r="C2710" s="148" t="s">
        <v>1650</v>
      </c>
      <c r="D2710" s="56" t="s">
        <v>1651</v>
      </c>
      <c r="E2710" s="62" t="s">
        <v>1652</v>
      </c>
      <c r="F2710" s="58" t="s">
        <v>616</v>
      </c>
      <c r="G2710" s="57">
        <v>1</v>
      </c>
      <c r="H2710" s="57">
        <v>171.10000000000036</v>
      </c>
      <c r="I2710" s="57">
        <v>171.10000000000036</v>
      </c>
      <c r="J2710" s="57">
        <v>1</v>
      </c>
      <c r="K2710" s="57"/>
      <c r="L2710" s="57" t="s">
        <v>2193</v>
      </c>
      <c r="M2710" s="57"/>
      <c r="N2710" s="57" t="s">
        <v>2193</v>
      </c>
      <c r="O2710" s="57">
        <v>171.10000000000036</v>
      </c>
      <c r="P2710" s="57">
        <v>171.10000000000036</v>
      </c>
      <c r="Q2710" s="60"/>
    </row>
    <row r="2711" spans="1:31" ht="23.25" customHeight="1" x14ac:dyDescent="0.15">
      <c r="B2711" s="9" t="s">
        <v>1646</v>
      </c>
      <c r="C2711" s="148"/>
      <c r="D2711" s="56" t="s">
        <v>1647</v>
      </c>
      <c r="E2711" s="62"/>
      <c r="F2711" s="58"/>
      <c r="G2711" s="57"/>
      <c r="H2711" s="57"/>
      <c r="I2711" s="57">
        <v>2290</v>
      </c>
      <c r="J2711" s="57"/>
      <c r="K2711" s="57"/>
      <c r="L2711" s="57">
        <v>5706</v>
      </c>
      <c r="M2711" s="57"/>
      <c r="N2711" s="57">
        <v>0</v>
      </c>
      <c r="O2711" s="57" t="s">
        <v>2193</v>
      </c>
      <c r="P2711" s="57">
        <v>7996</v>
      </c>
      <c r="Q2711" s="60"/>
      <c r="AC2711" s="2">
        <v>171.1</v>
      </c>
      <c r="AD2711" s="2">
        <v>5706</v>
      </c>
      <c r="AE2711" s="2">
        <v>5706</v>
      </c>
    </row>
    <row r="2712" spans="1:31" ht="23.25" customHeight="1" x14ac:dyDescent="0.15">
      <c r="C2712" s="148"/>
      <c r="D2712" s="56"/>
      <c r="E2712" s="62"/>
      <c r="F2712" s="58"/>
      <c r="G2712" s="57"/>
      <c r="H2712" s="57"/>
      <c r="I2712" s="57"/>
      <c r="J2712" s="57"/>
      <c r="K2712" s="57"/>
      <c r="L2712" s="57"/>
      <c r="M2712" s="57"/>
      <c r="N2712" s="57"/>
      <c r="O2712" s="57"/>
      <c r="P2712" s="57"/>
      <c r="Q2712" s="60"/>
    </row>
    <row r="2713" spans="1:31" ht="23.25" customHeight="1" x14ac:dyDescent="0.15">
      <c r="A2713" s="9" t="s">
        <v>1484</v>
      </c>
      <c r="B2713" s="9" t="s">
        <v>2293</v>
      </c>
      <c r="C2713" s="148" t="s">
        <v>1485</v>
      </c>
      <c r="D2713" s="56" t="s">
        <v>2893</v>
      </c>
      <c r="E2713" s="62"/>
      <c r="F2713" s="58"/>
      <c r="G2713" s="57"/>
      <c r="H2713" s="57"/>
      <c r="I2713" s="57"/>
      <c r="J2713" s="57"/>
      <c r="K2713" s="57"/>
      <c r="L2713" s="57"/>
      <c r="M2713" s="57"/>
      <c r="N2713" s="57"/>
      <c r="O2713" s="57"/>
      <c r="P2713" s="57"/>
      <c r="Q2713" s="60"/>
    </row>
    <row r="2714" spans="1:31" ht="23.25" customHeight="1" x14ac:dyDescent="0.15">
      <c r="A2714" s="9" t="s">
        <v>815</v>
      </c>
      <c r="B2714" s="9" t="s">
        <v>1492</v>
      </c>
      <c r="C2714" s="148" t="s">
        <v>416</v>
      </c>
      <c r="D2714" s="56" t="s">
        <v>417</v>
      </c>
      <c r="E2714" s="62" t="s">
        <v>418</v>
      </c>
      <c r="F2714" s="58" t="s">
        <v>132</v>
      </c>
      <c r="G2714" s="57">
        <v>1</v>
      </c>
      <c r="H2714" s="57">
        <v>2800</v>
      </c>
      <c r="I2714" s="57">
        <v>2800</v>
      </c>
      <c r="J2714" s="57">
        <v>1</v>
      </c>
      <c r="K2714" s="57">
        <v>0</v>
      </c>
      <c r="L2714" s="57" t="s">
        <v>2193</v>
      </c>
      <c r="M2714" s="57">
        <v>0</v>
      </c>
      <c r="N2714" s="57" t="s">
        <v>2193</v>
      </c>
      <c r="O2714" s="57">
        <v>2800</v>
      </c>
      <c r="P2714" s="57">
        <v>2800</v>
      </c>
      <c r="Q2714" s="60"/>
      <c r="AC2714" s="2">
        <v>2800</v>
      </c>
    </row>
    <row r="2715" spans="1:31" ht="23.25" customHeight="1" x14ac:dyDescent="0.15">
      <c r="A2715" s="9" t="s">
        <v>815</v>
      </c>
      <c r="B2715" s="9" t="s">
        <v>1492</v>
      </c>
      <c r="C2715" s="148" t="s">
        <v>416</v>
      </c>
      <c r="D2715" s="56" t="s">
        <v>417</v>
      </c>
      <c r="E2715" s="62" t="s">
        <v>418</v>
      </c>
      <c r="F2715" s="58" t="s">
        <v>132</v>
      </c>
      <c r="G2715" s="57">
        <v>0.05</v>
      </c>
      <c r="H2715" s="57">
        <v>2800</v>
      </c>
      <c r="I2715" s="57">
        <v>140</v>
      </c>
      <c r="J2715" s="57">
        <v>0.05</v>
      </c>
      <c r="K2715" s="57">
        <v>0</v>
      </c>
      <c r="L2715" s="57" t="s">
        <v>2193</v>
      </c>
      <c r="M2715" s="57">
        <v>0</v>
      </c>
      <c r="N2715" s="57" t="s">
        <v>2193</v>
      </c>
      <c r="O2715" s="57">
        <v>2800</v>
      </c>
      <c r="P2715" s="57">
        <v>140</v>
      </c>
      <c r="Q2715" s="60"/>
    </row>
    <row r="2716" spans="1:31" ht="23.25" customHeight="1" x14ac:dyDescent="0.15">
      <c r="A2716" s="9" t="s">
        <v>1658</v>
      </c>
      <c r="B2716" s="9" t="s">
        <v>1492</v>
      </c>
      <c r="C2716" s="148" t="s">
        <v>1659</v>
      </c>
      <c r="D2716" s="56" t="s">
        <v>1660</v>
      </c>
      <c r="E2716" s="62" t="s">
        <v>1661</v>
      </c>
      <c r="F2716" s="58" t="s">
        <v>616</v>
      </c>
      <c r="G2716" s="57">
        <v>1</v>
      </c>
      <c r="H2716" s="57">
        <v>56</v>
      </c>
      <c r="I2716" s="57">
        <v>56</v>
      </c>
      <c r="J2716" s="57">
        <v>1</v>
      </c>
      <c r="K2716" s="57"/>
      <c r="L2716" s="57" t="s">
        <v>2193</v>
      </c>
      <c r="M2716" s="57"/>
      <c r="N2716" s="57" t="s">
        <v>2193</v>
      </c>
      <c r="O2716" s="57">
        <v>56</v>
      </c>
      <c r="P2716" s="57">
        <v>56</v>
      </c>
      <c r="Q2716" s="60"/>
      <c r="AC2716" s="2">
        <v>56</v>
      </c>
      <c r="AD2716" s="2">
        <v>2940</v>
      </c>
    </row>
    <row r="2717" spans="1:31" ht="23.25" customHeight="1" x14ac:dyDescent="0.15">
      <c r="A2717" s="9" t="s">
        <v>920</v>
      </c>
      <c r="B2717" s="9" t="s">
        <v>1492</v>
      </c>
      <c r="C2717" s="148" t="s">
        <v>679</v>
      </c>
      <c r="D2717" s="56" t="s">
        <v>70</v>
      </c>
      <c r="E2717" s="62" t="s">
        <v>680</v>
      </c>
      <c r="F2717" s="58" t="s">
        <v>678</v>
      </c>
      <c r="G2717" s="57">
        <v>2.1999999999999999E-2</v>
      </c>
      <c r="H2717" s="57">
        <v>0</v>
      </c>
      <c r="I2717" s="57" t="s">
        <v>2193</v>
      </c>
      <c r="J2717" s="57">
        <v>2.1999999999999999E-2</v>
      </c>
      <c r="K2717" s="57">
        <v>300337</v>
      </c>
      <c r="L2717" s="57">
        <v>6607.4</v>
      </c>
      <c r="M2717" s="57">
        <v>0</v>
      </c>
      <c r="N2717" s="57" t="s">
        <v>2193</v>
      </c>
      <c r="O2717" s="57">
        <v>300337</v>
      </c>
      <c r="P2717" s="57">
        <v>6607.4</v>
      </c>
      <c r="Q2717" s="60"/>
      <c r="AE2717" s="2">
        <v>6607.4</v>
      </c>
    </row>
    <row r="2718" spans="1:31" ht="23.25" customHeight="1" x14ac:dyDescent="0.15">
      <c r="A2718" s="9" t="s">
        <v>1649</v>
      </c>
      <c r="B2718" s="9" t="s">
        <v>1492</v>
      </c>
      <c r="C2718" s="148" t="s">
        <v>1650</v>
      </c>
      <c r="D2718" s="56" t="s">
        <v>1651</v>
      </c>
      <c r="E2718" s="62" t="s">
        <v>1652</v>
      </c>
      <c r="F2718" s="58" t="s">
        <v>616</v>
      </c>
      <c r="G2718" s="57">
        <v>1</v>
      </c>
      <c r="H2718" s="57">
        <v>198.19999999999982</v>
      </c>
      <c r="I2718" s="57">
        <v>198.19999999999982</v>
      </c>
      <c r="J2718" s="57">
        <v>1</v>
      </c>
      <c r="K2718" s="57"/>
      <c r="L2718" s="57" t="s">
        <v>2193</v>
      </c>
      <c r="M2718" s="57"/>
      <c r="N2718" s="57" t="s">
        <v>2193</v>
      </c>
      <c r="O2718" s="57">
        <v>198.19999999999982</v>
      </c>
      <c r="P2718" s="57">
        <v>198.19999999999982</v>
      </c>
      <c r="Q2718" s="60"/>
    </row>
    <row r="2719" spans="1:31" ht="23.25" customHeight="1" x14ac:dyDescent="0.15">
      <c r="B2719" s="9" t="s">
        <v>1646</v>
      </c>
      <c r="C2719" s="148"/>
      <c r="D2719" s="56" t="s">
        <v>1647</v>
      </c>
      <c r="E2719" s="62"/>
      <c r="F2719" s="58"/>
      <c r="G2719" s="57"/>
      <c r="H2719" s="57"/>
      <c r="I2719" s="57">
        <v>3194</v>
      </c>
      <c r="J2719" s="57"/>
      <c r="K2719" s="57"/>
      <c r="L2719" s="57">
        <v>6607</v>
      </c>
      <c r="M2719" s="57"/>
      <c r="N2719" s="57">
        <v>0</v>
      </c>
      <c r="O2719" s="57" t="s">
        <v>2193</v>
      </c>
      <c r="P2719" s="57">
        <v>9801</v>
      </c>
      <c r="Q2719" s="60"/>
      <c r="AC2719" s="2">
        <v>198.2</v>
      </c>
      <c r="AD2719" s="2">
        <v>6607</v>
      </c>
      <c r="AE2719" s="2">
        <v>6607</v>
      </c>
    </row>
    <row r="2720" spans="1:31" ht="23.25" customHeight="1" x14ac:dyDescent="0.15">
      <c r="C2720" s="148"/>
      <c r="D2720" s="56"/>
      <c r="E2720" s="62"/>
      <c r="F2720" s="58"/>
      <c r="G2720" s="57"/>
      <c r="H2720" s="57"/>
      <c r="I2720" s="57"/>
      <c r="J2720" s="57"/>
      <c r="K2720" s="57"/>
      <c r="L2720" s="57"/>
      <c r="M2720" s="57"/>
      <c r="N2720" s="57"/>
      <c r="O2720" s="57"/>
      <c r="P2720" s="57"/>
      <c r="Q2720" s="60"/>
    </row>
    <row r="2721" spans="1:31" ht="23.25" customHeight="1" x14ac:dyDescent="0.15">
      <c r="A2721" s="9" t="s">
        <v>1487</v>
      </c>
      <c r="B2721" s="9" t="s">
        <v>2293</v>
      </c>
      <c r="C2721" s="148" t="s">
        <v>1488</v>
      </c>
      <c r="D2721" s="56" t="s">
        <v>2894</v>
      </c>
      <c r="E2721" s="62"/>
      <c r="F2721" s="58"/>
      <c r="G2721" s="57"/>
      <c r="H2721" s="57"/>
      <c r="I2721" s="57"/>
      <c r="J2721" s="57"/>
      <c r="K2721" s="57"/>
      <c r="L2721" s="57"/>
      <c r="M2721" s="57"/>
      <c r="N2721" s="57"/>
      <c r="O2721" s="57"/>
      <c r="P2721" s="57"/>
      <c r="Q2721" s="60"/>
    </row>
    <row r="2722" spans="1:31" ht="23.25" customHeight="1" x14ac:dyDescent="0.15">
      <c r="A2722" s="9" t="s">
        <v>816</v>
      </c>
      <c r="B2722" s="9" t="s">
        <v>1495</v>
      </c>
      <c r="C2722" s="148" t="s">
        <v>419</v>
      </c>
      <c r="D2722" s="56" t="s">
        <v>417</v>
      </c>
      <c r="E2722" s="62" t="s">
        <v>420</v>
      </c>
      <c r="F2722" s="58" t="s">
        <v>132</v>
      </c>
      <c r="G2722" s="57">
        <v>1</v>
      </c>
      <c r="H2722" s="57">
        <v>3380</v>
      </c>
      <c r="I2722" s="57">
        <v>3380</v>
      </c>
      <c r="J2722" s="57">
        <v>1</v>
      </c>
      <c r="K2722" s="57">
        <v>0</v>
      </c>
      <c r="L2722" s="57" t="s">
        <v>2193</v>
      </c>
      <c r="M2722" s="57">
        <v>0</v>
      </c>
      <c r="N2722" s="57" t="s">
        <v>2193</v>
      </c>
      <c r="O2722" s="57">
        <v>3380</v>
      </c>
      <c r="P2722" s="57">
        <v>3380</v>
      </c>
      <c r="Q2722" s="60"/>
      <c r="AC2722" s="2">
        <v>3380</v>
      </c>
    </row>
    <row r="2723" spans="1:31" ht="23.25" customHeight="1" x14ac:dyDescent="0.15">
      <c r="A2723" s="9" t="s">
        <v>816</v>
      </c>
      <c r="B2723" s="9" t="s">
        <v>1495</v>
      </c>
      <c r="C2723" s="148" t="s">
        <v>419</v>
      </c>
      <c r="D2723" s="56" t="s">
        <v>417</v>
      </c>
      <c r="E2723" s="62" t="s">
        <v>420</v>
      </c>
      <c r="F2723" s="58" t="s">
        <v>132</v>
      </c>
      <c r="G2723" s="57">
        <v>0.05</v>
      </c>
      <c r="H2723" s="57">
        <v>3380</v>
      </c>
      <c r="I2723" s="57">
        <v>169</v>
      </c>
      <c r="J2723" s="57">
        <v>0.05</v>
      </c>
      <c r="K2723" s="57">
        <v>0</v>
      </c>
      <c r="L2723" s="57" t="s">
        <v>2193</v>
      </c>
      <c r="M2723" s="57">
        <v>0</v>
      </c>
      <c r="N2723" s="57" t="s">
        <v>2193</v>
      </c>
      <c r="O2723" s="57">
        <v>3380</v>
      </c>
      <c r="P2723" s="57">
        <v>169</v>
      </c>
      <c r="Q2723" s="60"/>
    </row>
    <row r="2724" spans="1:31" ht="23.25" customHeight="1" x14ac:dyDescent="0.15">
      <c r="A2724" s="9" t="s">
        <v>1658</v>
      </c>
      <c r="B2724" s="9" t="s">
        <v>1495</v>
      </c>
      <c r="C2724" s="148" t="s">
        <v>1659</v>
      </c>
      <c r="D2724" s="56" t="s">
        <v>1660</v>
      </c>
      <c r="E2724" s="62" t="s">
        <v>1661</v>
      </c>
      <c r="F2724" s="58" t="s">
        <v>616</v>
      </c>
      <c r="G2724" s="57">
        <v>1</v>
      </c>
      <c r="H2724" s="57">
        <v>67.599999999999909</v>
      </c>
      <c r="I2724" s="57">
        <v>67.599999999999909</v>
      </c>
      <c r="J2724" s="57">
        <v>1</v>
      </c>
      <c r="K2724" s="57"/>
      <c r="L2724" s="57" t="s">
        <v>2193</v>
      </c>
      <c r="M2724" s="57"/>
      <c r="N2724" s="57" t="s">
        <v>2193</v>
      </c>
      <c r="O2724" s="57">
        <v>67.599999999999909</v>
      </c>
      <c r="P2724" s="57">
        <v>67.599999999999909</v>
      </c>
      <c r="Q2724" s="60"/>
      <c r="AC2724" s="2">
        <v>67.599999999999994</v>
      </c>
      <c r="AD2724" s="2">
        <v>3549</v>
      </c>
    </row>
    <row r="2725" spans="1:31" ht="23.25" customHeight="1" x14ac:dyDescent="0.15">
      <c r="A2725" s="9" t="s">
        <v>920</v>
      </c>
      <c r="B2725" s="9" t="s">
        <v>1495</v>
      </c>
      <c r="C2725" s="148" t="s">
        <v>679</v>
      </c>
      <c r="D2725" s="56" t="s">
        <v>70</v>
      </c>
      <c r="E2725" s="62" t="s">
        <v>680</v>
      </c>
      <c r="F2725" s="58" t="s">
        <v>678</v>
      </c>
      <c r="G2725" s="57">
        <v>2.9000000000000001E-2</v>
      </c>
      <c r="H2725" s="57">
        <v>0</v>
      </c>
      <c r="I2725" s="57" t="s">
        <v>2193</v>
      </c>
      <c r="J2725" s="57">
        <v>2.9000000000000001E-2</v>
      </c>
      <c r="K2725" s="57">
        <v>300337</v>
      </c>
      <c r="L2725" s="57">
        <v>8709.7000000000007</v>
      </c>
      <c r="M2725" s="57">
        <v>0</v>
      </c>
      <c r="N2725" s="57" t="s">
        <v>2193</v>
      </c>
      <c r="O2725" s="57">
        <v>300337</v>
      </c>
      <c r="P2725" s="57">
        <v>8709.7000000000007</v>
      </c>
      <c r="Q2725" s="60"/>
      <c r="AE2725" s="2">
        <v>8709.7000000000007</v>
      </c>
    </row>
    <row r="2726" spans="1:31" ht="23.25" customHeight="1" x14ac:dyDescent="0.15">
      <c r="A2726" s="9" t="s">
        <v>1649</v>
      </c>
      <c r="B2726" s="9" t="s">
        <v>1495</v>
      </c>
      <c r="C2726" s="148" t="s">
        <v>1650</v>
      </c>
      <c r="D2726" s="56" t="s">
        <v>1651</v>
      </c>
      <c r="E2726" s="62" t="s">
        <v>1652</v>
      </c>
      <c r="F2726" s="58" t="s">
        <v>616</v>
      </c>
      <c r="G2726" s="57">
        <v>1</v>
      </c>
      <c r="H2726" s="57">
        <v>261.20000000000073</v>
      </c>
      <c r="I2726" s="57">
        <v>261.20000000000073</v>
      </c>
      <c r="J2726" s="57">
        <v>1</v>
      </c>
      <c r="K2726" s="57"/>
      <c r="L2726" s="57" t="s">
        <v>2193</v>
      </c>
      <c r="M2726" s="57"/>
      <c r="N2726" s="57" t="s">
        <v>2193</v>
      </c>
      <c r="O2726" s="57">
        <v>261.20000000000073</v>
      </c>
      <c r="P2726" s="57">
        <v>261.20000000000073</v>
      </c>
      <c r="Q2726" s="60"/>
    </row>
    <row r="2727" spans="1:31" ht="23.25" customHeight="1" x14ac:dyDescent="0.15">
      <c r="B2727" s="9" t="s">
        <v>1646</v>
      </c>
      <c r="C2727" s="148"/>
      <c r="D2727" s="56" t="s">
        <v>1647</v>
      </c>
      <c r="E2727" s="62"/>
      <c r="F2727" s="58"/>
      <c r="G2727" s="57"/>
      <c r="H2727" s="57"/>
      <c r="I2727" s="57">
        <v>3877</v>
      </c>
      <c r="J2727" s="57"/>
      <c r="K2727" s="57"/>
      <c r="L2727" s="57">
        <v>8709</v>
      </c>
      <c r="M2727" s="57"/>
      <c r="N2727" s="57">
        <v>0</v>
      </c>
      <c r="O2727" s="57" t="s">
        <v>2193</v>
      </c>
      <c r="P2727" s="57">
        <v>12586</v>
      </c>
      <c r="Q2727" s="60"/>
      <c r="AC2727" s="2">
        <v>261.2</v>
      </c>
      <c r="AD2727" s="2">
        <v>8709</v>
      </c>
      <c r="AE2727" s="2">
        <v>8709</v>
      </c>
    </row>
    <row r="2728" spans="1:31" ht="23.25" customHeight="1" x14ac:dyDescent="0.15">
      <c r="C2728" s="148"/>
      <c r="D2728" s="56"/>
      <c r="E2728" s="62"/>
      <c r="F2728" s="58"/>
      <c r="G2728" s="57"/>
      <c r="H2728" s="57"/>
      <c r="I2728" s="57"/>
      <c r="J2728" s="57"/>
      <c r="K2728" s="57"/>
      <c r="L2728" s="57"/>
      <c r="M2728" s="57"/>
      <c r="N2728" s="57"/>
      <c r="O2728" s="57"/>
      <c r="P2728" s="57"/>
      <c r="Q2728" s="60"/>
    </row>
    <row r="2729" spans="1:31" ht="23.25" customHeight="1" x14ac:dyDescent="0.15">
      <c r="A2729" s="9" t="s">
        <v>1490</v>
      </c>
      <c r="B2729" s="9" t="s">
        <v>2293</v>
      </c>
      <c r="C2729" s="148" t="s">
        <v>1491</v>
      </c>
      <c r="D2729" s="56" t="s">
        <v>2895</v>
      </c>
      <c r="E2729" s="62"/>
      <c r="F2729" s="58"/>
      <c r="G2729" s="57"/>
      <c r="H2729" s="57"/>
      <c r="I2729" s="57"/>
      <c r="J2729" s="57"/>
      <c r="K2729" s="57"/>
      <c r="L2729" s="57"/>
      <c r="M2729" s="57"/>
      <c r="N2729" s="57"/>
      <c r="O2729" s="57"/>
      <c r="P2729" s="57"/>
      <c r="Q2729" s="60"/>
    </row>
    <row r="2730" spans="1:31" ht="23.25" customHeight="1" x14ac:dyDescent="0.15">
      <c r="A2730" s="9" t="s">
        <v>817</v>
      </c>
      <c r="B2730" s="9" t="s">
        <v>1498</v>
      </c>
      <c r="C2730" s="148" t="s">
        <v>421</v>
      </c>
      <c r="D2730" s="56" t="s">
        <v>417</v>
      </c>
      <c r="E2730" s="62" t="s">
        <v>422</v>
      </c>
      <c r="F2730" s="58" t="s">
        <v>132</v>
      </c>
      <c r="G2730" s="57">
        <v>1</v>
      </c>
      <c r="H2730" s="57">
        <v>4896</v>
      </c>
      <c r="I2730" s="57">
        <v>4896</v>
      </c>
      <c r="J2730" s="57">
        <v>1</v>
      </c>
      <c r="K2730" s="57">
        <v>0</v>
      </c>
      <c r="L2730" s="57" t="s">
        <v>2193</v>
      </c>
      <c r="M2730" s="57">
        <v>0</v>
      </c>
      <c r="N2730" s="57" t="s">
        <v>2193</v>
      </c>
      <c r="O2730" s="57">
        <v>4896</v>
      </c>
      <c r="P2730" s="57">
        <v>4896</v>
      </c>
      <c r="Q2730" s="60"/>
      <c r="AC2730" s="2">
        <v>4896</v>
      </c>
    </row>
    <row r="2731" spans="1:31" ht="23.25" customHeight="1" x14ac:dyDescent="0.15">
      <c r="A2731" s="9" t="s">
        <v>817</v>
      </c>
      <c r="B2731" s="9" t="s">
        <v>1498</v>
      </c>
      <c r="C2731" s="148" t="s">
        <v>421</v>
      </c>
      <c r="D2731" s="56" t="s">
        <v>417</v>
      </c>
      <c r="E2731" s="62" t="s">
        <v>422</v>
      </c>
      <c r="F2731" s="58" t="s">
        <v>132</v>
      </c>
      <c r="G2731" s="57">
        <v>0.05</v>
      </c>
      <c r="H2731" s="57">
        <v>4896</v>
      </c>
      <c r="I2731" s="57">
        <v>244.8</v>
      </c>
      <c r="J2731" s="57">
        <v>0.05</v>
      </c>
      <c r="K2731" s="57">
        <v>0</v>
      </c>
      <c r="L2731" s="57" t="s">
        <v>2193</v>
      </c>
      <c r="M2731" s="57">
        <v>0</v>
      </c>
      <c r="N2731" s="57" t="s">
        <v>2193</v>
      </c>
      <c r="O2731" s="57">
        <v>4896</v>
      </c>
      <c r="P2731" s="57">
        <v>244.8</v>
      </c>
      <c r="Q2731" s="60"/>
    </row>
    <row r="2732" spans="1:31" ht="23.25" customHeight="1" x14ac:dyDescent="0.15">
      <c r="A2732" s="9" t="s">
        <v>1658</v>
      </c>
      <c r="B2732" s="9" t="s">
        <v>1498</v>
      </c>
      <c r="C2732" s="148" t="s">
        <v>1659</v>
      </c>
      <c r="D2732" s="56" t="s">
        <v>1660</v>
      </c>
      <c r="E2732" s="62" t="s">
        <v>1661</v>
      </c>
      <c r="F2732" s="58" t="s">
        <v>616</v>
      </c>
      <c r="G2732" s="57">
        <v>1</v>
      </c>
      <c r="H2732" s="57">
        <v>97.899999999999636</v>
      </c>
      <c r="I2732" s="57">
        <v>97.899999999999636</v>
      </c>
      <c r="J2732" s="57">
        <v>1</v>
      </c>
      <c r="K2732" s="57"/>
      <c r="L2732" s="57" t="s">
        <v>2193</v>
      </c>
      <c r="M2732" s="57"/>
      <c r="N2732" s="57" t="s">
        <v>2193</v>
      </c>
      <c r="O2732" s="57">
        <v>97.899999999999636</v>
      </c>
      <c r="P2732" s="57">
        <v>97.899999999999636</v>
      </c>
      <c r="Q2732" s="60"/>
      <c r="AC2732" s="2">
        <v>97.9</v>
      </c>
      <c r="AD2732" s="2">
        <v>5140</v>
      </c>
    </row>
    <row r="2733" spans="1:31" ht="23.25" customHeight="1" x14ac:dyDescent="0.15">
      <c r="A2733" s="9" t="s">
        <v>920</v>
      </c>
      <c r="B2733" s="9" t="s">
        <v>1498</v>
      </c>
      <c r="C2733" s="148" t="s">
        <v>679</v>
      </c>
      <c r="D2733" s="56" t="s">
        <v>70</v>
      </c>
      <c r="E2733" s="62" t="s">
        <v>680</v>
      </c>
      <c r="F2733" s="58" t="s">
        <v>678</v>
      </c>
      <c r="G2733" s="57">
        <v>3.4000000000000002E-2</v>
      </c>
      <c r="H2733" s="57">
        <v>0</v>
      </c>
      <c r="I2733" s="57" t="s">
        <v>2193</v>
      </c>
      <c r="J2733" s="57">
        <v>3.4000000000000002E-2</v>
      </c>
      <c r="K2733" s="57">
        <v>300337</v>
      </c>
      <c r="L2733" s="57">
        <v>10211.4</v>
      </c>
      <c r="M2733" s="57">
        <v>0</v>
      </c>
      <c r="N2733" s="57" t="s">
        <v>2193</v>
      </c>
      <c r="O2733" s="57">
        <v>300337</v>
      </c>
      <c r="P2733" s="57">
        <v>10211.4</v>
      </c>
      <c r="Q2733" s="60"/>
      <c r="AE2733" s="2">
        <v>10211.4</v>
      </c>
    </row>
    <row r="2734" spans="1:31" ht="23.25" customHeight="1" x14ac:dyDescent="0.15">
      <c r="A2734" s="9" t="s">
        <v>1649</v>
      </c>
      <c r="B2734" s="9" t="s">
        <v>1498</v>
      </c>
      <c r="C2734" s="148" t="s">
        <v>1650</v>
      </c>
      <c r="D2734" s="56" t="s">
        <v>1651</v>
      </c>
      <c r="E2734" s="62" t="s">
        <v>1652</v>
      </c>
      <c r="F2734" s="58" t="s">
        <v>616</v>
      </c>
      <c r="G2734" s="57">
        <v>1</v>
      </c>
      <c r="H2734" s="57">
        <v>306.29999999999927</v>
      </c>
      <c r="I2734" s="57">
        <v>306.29999999999927</v>
      </c>
      <c r="J2734" s="57">
        <v>1</v>
      </c>
      <c r="K2734" s="57"/>
      <c r="L2734" s="57" t="s">
        <v>2193</v>
      </c>
      <c r="M2734" s="57"/>
      <c r="N2734" s="57" t="s">
        <v>2193</v>
      </c>
      <c r="O2734" s="57">
        <v>306.29999999999927</v>
      </c>
      <c r="P2734" s="57">
        <v>306.29999999999927</v>
      </c>
      <c r="Q2734" s="60"/>
    </row>
    <row r="2735" spans="1:31" ht="23.25" customHeight="1" x14ac:dyDescent="0.15">
      <c r="B2735" s="9" t="s">
        <v>1646</v>
      </c>
      <c r="C2735" s="148"/>
      <c r="D2735" s="56" t="s">
        <v>1647</v>
      </c>
      <c r="E2735" s="62"/>
      <c r="F2735" s="58"/>
      <c r="G2735" s="57"/>
      <c r="H2735" s="57"/>
      <c r="I2735" s="57">
        <v>5545</v>
      </c>
      <c r="J2735" s="57"/>
      <c r="K2735" s="57"/>
      <c r="L2735" s="57">
        <v>10211</v>
      </c>
      <c r="M2735" s="57"/>
      <c r="N2735" s="57">
        <v>0</v>
      </c>
      <c r="O2735" s="57" t="s">
        <v>2193</v>
      </c>
      <c r="P2735" s="57">
        <v>15756</v>
      </c>
      <c r="Q2735" s="60"/>
      <c r="AC2735" s="2">
        <v>306.3</v>
      </c>
      <c r="AD2735" s="2">
        <v>10211</v>
      </c>
      <c r="AE2735" s="2">
        <v>10211</v>
      </c>
    </row>
    <row r="2736" spans="1:31" ht="23.25" customHeight="1" x14ac:dyDescent="0.15">
      <c r="C2736" s="148"/>
      <c r="D2736" s="56"/>
      <c r="E2736" s="62"/>
      <c r="F2736" s="58"/>
      <c r="G2736" s="57"/>
      <c r="H2736" s="57"/>
      <c r="I2736" s="57"/>
      <c r="J2736" s="57"/>
      <c r="K2736" s="57"/>
      <c r="L2736" s="57"/>
      <c r="M2736" s="57"/>
      <c r="N2736" s="57"/>
      <c r="O2736" s="57"/>
      <c r="P2736" s="57"/>
      <c r="Q2736" s="60"/>
    </row>
    <row r="2737" spans="1:31" ht="23.25" customHeight="1" x14ac:dyDescent="0.15">
      <c r="A2737" s="9" t="s">
        <v>1493</v>
      </c>
      <c r="B2737" s="9" t="s">
        <v>2293</v>
      </c>
      <c r="C2737" s="148" t="s">
        <v>1494</v>
      </c>
      <c r="D2737" s="56" t="s">
        <v>2896</v>
      </c>
      <c r="E2737" s="62"/>
      <c r="F2737" s="58"/>
      <c r="G2737" s="57"/>
      <c r="H2737" s="57"/>
      <c r="I2737" s="57"/>
      <c r="J2737" s="57"/>
      <c r="K2737" s="57"/>
      <c r="L2737" s="57"/>
      <c r="M2737" s="57"/>
      <c r="N2737" s="57"/>
      <c r="O2737" s="57"/>
      <c r="P2737" s="57"/>
      <c r="Q2737" s="60"/>
    </row>
    <row r="2738" spans="1:31" ht="23.25" customHeight="1" x14ac:dyDescent="0.15">
      <c r="A2738" s="9" t="s">
        <v>818</v>
      </c>
      <c r="B2738" s="9" t="s">
        <v>1501</v>
      </c>
      <c r="C2738" s="148" t="s">
        <v>423</v>
      </c>
      <c r="D2738" s="56" t="s">
        <v>417</v>
      </c>
      <c r="E2738" s="62" t="s">
        <v>424</v>
      </c>
      <c r="F2738" s="58" t="s">
        <v>132</v>
      </c>
      <c r="G2738" s="57">
        <v>1</v>
      </c>
      <c r="H2738" s="57">
        <v>7660</v>
      </c>
      <c r="I2738" s="57">
        <v>7660</v>
      </c>
      <c r="J2738" s="57">
        <v>1</v>
      </c>
      <c r="K2738" s="57">
        <v>0</v>
      </c>
      <c r="L2738" s="57" t="s">
        <v>2193</v>
      </c>
      <c r="M2738" s="57">
        <v>0</v>
      </c>
      <c r="N2738" s="57" t="s">
        <v>2193</v>
      </c>
      <c r="O2738" s="57">
        <v>7660</v>
      </c>
      <c r="P2738" s="57">
        <v>7660</v>
      </c>
      <c r="Q2738" s="60"/>
      <c r="AC2738" s="2">
        <v>7660</v>
      </c>
    </row>
    <row r="2739" spans="1:31" ht="23.25" customHeight="1" x14ac:dyDescent="0.15">
      <c r="A2739" s="9" t="s">
        <v>818</v>
      </c>
      <c r="B2739" s="9" t="s">
        <v>1501</v>
      </c>
      <c r="C2739" s="148" t="s">
        <v>423</v>
      </c>
      <c r="D2739" s="56" t="s">
        <v>417</v>
      </c>
      <c r="E2739" s="62" t="s">
        <v>424</v>
      </c>
      <c r="F2739" s="58" t="s">
        <v>132</v>
      </c>
      <c r="G2739" s="57">
        <v>0.05</v>
      </c>
      <c r="H2739" s="57">
        <v>7660</v>
      </c>
      <c r="I2739" s="57">
        <v>383</v>
      </c>
      <c r="J2739" s="57">
        <v>0.05</v>
      </c>
      <c r="K2739" s="57">
        <v>0</v>
      </c>
      <c r="L2739" s="57" t="s">
        <v>2193</v>
      </c>
      <c r="M2739" s="57">
        <v>0</v>
      </c>
      <c r="N2739" s="57" t="s">
        <v>2193</v>
      </c>
      <c r="O2739" s="57">
        <v>7660</v>
      </c>
      <c r="P2739" s="57">
        <v>383</v>
      </c>
      <c r="Q2739" s="60"/>
    </row>
    <row r="2740" spans="1:31" ht="23.25" customHeight="1" x14ac:dyDescent="0.15">
      <c r="A2740" s="9" t="s">
        <v>1658</v>
      </c>
      <c r="B2740" s="9" t="s">
        <v>1501</v>
      </c>
      <c r="C2740" s="148" t="s">
        <v>1659</v>
      </c>
      <c r="D2740" s="56" t="s">
        <v>1660</v>
      </c>
      <c r="E2740" s="62" t="s">
        <v>1661</v>
      </c>
      <c r="F2740" s="58" t="s">
        <v>616</v>
      </c>
      <c r="G2740" s="57">
        <v>1</v>
      </c>
      <c r="H2740" s="57">
        <v>153.20000000000073</v>
      </c>
      <c r="I2740" s="57">
        <v>153.20000000000073</v>
      </c>
      <c r="J2740" s="57">
        <v>1</v>
      </c>
      <c r="K2740" s="57"/>
      <c r="L2740" s="57" t="s">
        <v>2193</v>
      </c>
      <c r="M2740" s="57"/>
      <c r="N2740" s="57" t="s">
        <v>2193</v>
      </c>
      <c r="O2740" s="57">
        <v>153.20000000000073</v>
      </c>
      <c r="P2740" s="57">
        <v>153.20000000000073</v>
      </c>
      <c r="Q2740" s="60"/>
      <c r="AC2740" s="2">
        <v>153.19999999999999</v>
      </c>
      <c r="AD2740" s="2">
        <v>8043</v>
      </c>
    </row>
    <row r="2741" spans="1:31" ht="23.25" customHeight="1" x14ac:dyDescent="0.15">
      <c r="A2741" s="9" t="s">
        <v>920</v>
      </c>
      <c r="B2741" s="9" t="s">
        <v>1501</v>
      </c>
      <c r="C2741" s="148" t="s">
        <v>679</v>
      </c>
      <c r="D2741" s="56" t="s">
        <v>70</v>
      </c>
      <c r="E2741" s="62" t="s">
        <v>680</v>
      </c>
      <c r="F2741" s="58" t="s">
        <v>678</v>
      </c>
      <c r="G2741" s="57">
        <v>4.9000000000000002E-2</v>
      </c>
      <c r="H2741" s="57">
        <v>0</v>
      </c>
      <c r="I2741" s="57" t="s">
        <v>2193</v>
      </c>
      <c r="J2741" s="57">
        <v>4.9000000000000002E-2</v>
      </c>
      <c r="K2741" s="57">
        <v>300337</v>
      </c>
      <c r="L2741" s="57">
        <v>14716.5</v>
      </c>
      <c r="M2741" s="57">
        <v>0</v>
      </c>
      <c r="N2741" s="57" t="s">
        <v>2193</v>
      </c>
      <c r="O2741" s="57">
        <v>300337</v>
      </c>
      <c r="P2741" s="57">
        <v>14716.5</v>
      </c>
      <c r="Q2741" s="60"/>
      <c r="AE2741" s="2">
        <v>14716.5</v>
      </c>
    </row>
    <row r="2742" spans="1:31" ht="23.25" customHeight="1" x14ac:dyDescent="0.15">
      <c r="A2742" s="9" t="s">
        <v>1649</v>
      </c>
      <c r="B2742" s="9" t="s">
        <v>1501</v>
      </c>
      <c r="C2742" s="148" t="s">
        <v>1650</v>
      </c>
      <c r="D2742" s="56" t="s">
        <v>1651</v>
      </c>
      <c r="E2742" s="62" t="s">
        <v>1652</v>
      </c>
      <c r="F2742" s="58" t="s">
        <v>616</v>
      </c>
      <c r="G2742" s="57">
        <v>1</v>
      </c>
      <c r="H2742" s="57">
        <v>441.39999999999964</v>
      </c>
      <c r="I2742" s="57">
        <v>441.39999999999964</v>
      </c>
      <c r="J2742" s="57">
        <v>1</v>
      </c>
      <c r="K2742" s="57"/>
      <c r="L2742" s="57" t="s">
        <v>2193</v>
      </c>
      <c r="M2742" s="57"/>
      <c r="N2742" s="57" t="s">
        <v>2193</v>
      </c>
      <c r="O2742" s="57">
        <v>441.39999999999964</v>
      </c>
      <c r="P2742" s="57">
        <v>441.39999999999964</v>
      </c>
      <c r="Q2742" s="60"/>
    </row>
    <row r="2743" spans="1:31" ht="23.25" customHeight="1" x14ac:dyDescent="0.15">
      <c r="B2743" s="9" t="s">
        <v>1646</v>
      </c>
      <c r="C2743" s="148"/>
      <c r="D2743" s="56" t="s">
        <v>1647</v>
      </c>
      <c r="E2743" s="62"/>
      <c r="F2743" s="58"/>
      <c r="G2743" s="57"/>
      <c r="H2743" s="57"/>
      <c r="I2743" s="57">
        <v>8637</v>
      </c>
      <c r="J2743" s="57"/>
      <c r="K2743" s="57"/>
      <c r="L2743" s="57">
        <v>14716</v>
      </c>
      <c r="M2743" s="57"/>
      <c r="N2743" s="57">
        <v>0</v>
      </c>
      <c r="O2743" s="57" t="s">
        <v>2193</v>
      </c>
      <c r="P2743" s="57">
        <v>23353</v>
      </c>
      <c r="Q2743" s="60"/>
      <c r="AC2743" s="2">
        <v>441.4</v>
      </c>
      <c r="AD2743" s="2">
        <v>14716</v>
      </c>
      <c r="AE2743" s="2">
        <v>14716</v>
      </c>
    </row>
    <row r="2744" spans="1:31" ht="23.25" customHeight="1" x14ac:dyDescent="0.15">
      <c r="C2744" s="148"/>
      <c r="D2744" s="56"/>
      <c r="E2744" s="62"/>
      <c r="F2744" s="58"/>
      <c r="G2744" s="57"/>
      <c r="H2744" s="57"/>
      <c r="I2744" s="57"/>
      <c r="J2744" s="57"/>
      <c r="K2744" s="57"/>
      <c r="L2744" s="57"/>
      <c r="M2744" s="57"/>
      <c r="N2744" s="57"/>
      <c r="O2744" s="57"/>
      <c r="P2744" s="57"/>
      <c r="Q2744" s="60"/>
    </row>
    <row r="2745" spans="1:31" ht="23.25" customHeight="1" x14ac:dyDescent="0.15">
      <c r="A2745" s="9" t="s">
        <v>1496</v>
      </c>
      <c r="B2745" s="9" t="s">
        <v>2293</v>
      </c>
      <c r="C2745" s="148" t="s">
        <v>1497</v>
      </c>
      <c r="D2745" s="56" t="s">
        <v>2897</v>
      </c>
      <c r="E2745" s="62"/>
      <c r="F2745" s="58"/>
      <c r="G2745" s="57"/>
      <c r="H2745" s="57"/>
      <c r="I2745" s="57"/>
      <c r="J2745" s="57"/>
      <c r="K2745" s="57"/>
      <c r="L2745" s="57"/>
      <c r="M2745" s="57"/>
      <c r="N2745" s="57"/>
      <c r="O2745" s="57"/>
      <c r="P2745" s="57"/>
      <c r="Q2745" s="60"/>
    </row>
    <row r="2746" spans="1:31" ht="23.25" customHeight="1" x14ac:dyDescent="0.15">
      <c r="A2746" s="9" t="s">
        <v>819</v>
      </c>
      <c r="B2746" s="9" t="s">
        <v>1504</v>
      </c>
      <c r="C2746" s="148" t="s">
        <v>425</v>
      </c>
      <c r="D2746" s="56" t="s">
        <v>417</v>
      </c>
      <c r="E2746" s="62" t="s">
        <v>426</v>
      </c>
      <c r="F2746" s="58" t="s">
        <v>132</v>
      </c>
      <c r="G2746" s="57">
        <v>1</v>
      </c>
      <c r="H2746" s="57">
        <v>12531</v>
      </c>
      <c r="I2746" s="57">
        <v>12531</v>
      </c>
      <c r="J2746" s="57">
        <v>1</v>
      </c>
      <c r="K2746" s="57">
        <v>0</v>
      </c>
      <c r="L2746" s="57" t="s">
        <v>2193</v>
      </c>
      <c r="M2746" s="57">
        <v>0</v>
      </c>
      <c r="N2746" s="57" t="s">
        <v>2193</v>
      </c>
      <c r="O2746" s="57">
        <v>12531</v>
      </c>
      <c r="P2746" s="57">
        <v>12531</v>
      </c>
      <c r="Q2746" s="60"/>
      <c r="AC2746" s="2">
        <v>12531</v>
      </c>
    </row>
    <row r="2747" spans="1:31" ht="23.25" customHeight="1" x14ac:dyDescent="0.15">
      <c r="A2747" s="9" t="s">
        <v>819</v>
      </c>
      <c r="B2747" s="9" t="s">
        <v>1504</v>
      </c>
      <c r="C2747" s="148" t="s">
        <v>425</v>
      </c>
      <c r="D2747" s="56" t="s">
        <v>417</v>
      </c>
      <c r="E2747" s="62" t="s">
        <v>426</v>
      </c>
      <c r="F2747" s="58" t="s">
        <v>132</v>
      </c>
      <c r="G2747" s="57">
        <v>0.05</v>
      </c>
      <c r="H2747" s="57">
        <v>12531</v>
      </c>
      <c r="I2747" s="57">
        <v>626.5</v>
      </c>
      <c r="J2747" s="57">
        <v>0.05</v>
      </c>
      <c r="K2747" s="57">
        <v>0</v>
      </c>
      <c r="L2747" s="57" t="s">
        <v>2193</v>
      </c>
      <c r="M2747" s="57">
        <v>0</v>
      </c>
      <c r="N2747" s="57" t="s">
        <v>2193</v>
      </c>
      <c r="O2747" s="57">
        <v>12531</v>
      </c>
      <c r="P2747" s="57">
        <v>626.5</v>
      </c>
      <c r="Q2747" s="60"/>
    </row>
    <row r="2748" spans="1:31" ht="23.25" customHeight="1" x14ac:dyDescent="0.15">
      <c r="A2748" s="9" t="s">
        <v>1658</v>
      </c>
      <c r="B2748" s="9" t="s">
        <v>1504</v>
      </c>
      <c r="C2748" s="148" t="s">
        <v>1659</v>
      </c>
      <c r="D2748" s="56" t="s">
        <v>1660</v>
      </c>
      <c r="E2748" s="62" t="s">
        <v>1661</v>
      </c>
      <c r="F2748" s="58" t="s">
        <v>616</v>
      </c>
      <c r="G2748" s="57">
        <v>1</v>
      </c>
      <c r="H2748" s="57">
        <v>250.60000000000036</v>
      </c>
      <c r="I2748" s="57">
        <v>250.60000000000036</v>
      </c>
      <c r="J2748" s="57">
        <v>1</v>
      </c>
      <c r="K2748" s="57"/>
      <c r="L2748" s="57" t="s">
        <v>2193</v>
      </c>
      <c r="M2748" s="57"/>
      <c r="N2748" s="57" t="s">
        <v>2193</v>
      </c>
      <c r="O2748" s="57">
        <v>250.60000000000036</v>
      </c>
      <c r="P2748" s="57">
        <v>250.60000000000036</v>
      </c>
      <c r="Q2748" s="60"/>
      <c r="AC2748" s="2">
        <v>250.6</v>
      </c>
      <c r="AD2748" s="2">
        <v>13157</v>
      </c>
    </row>
    <row r="2749" spans="1:31" ht="23.25" customHeight="1" x14ac:dyDescent="0.15">
      <c r="A2749" s="9" t="s">
        <v>920</v>
      </c>
      <c r="B2749" s="9" t="s">
        <v>1504</v>
      </c>
      <c r="C2749" s="148" t="s">
        <v>679</v>
      </c>
      <c r="D2749" s="56" t="s">
        <v>70</v>
      </c>
      <c r="E2749" s="62" t="s">
        <v>680</v>
      </c>
      <c r="F2749" s="58" t="s">
        <v>678</v>
      </c>
      <c r="G2749" s="57">
        <v>5.9799999999999999E-2</v>
      </c>
      <c r="H2749" s="57">
        <v>0</v>
      </c>
      <c r="I2749" s="57" t="s">
        <v>2193</v>
      </c>
      <c r="J2749" s="57">
        <v>5.9799999999999999E-2</v>
      </c>
      <c r="K2749" s="57">
        <v>300337</v>
      </c>
      <c r="L2749" s="57">
        <v>17960.099999999999</v>
      </c>
      <c r="M2749" s="57">
        <v>0</v>
      </c>
      <c r="N2749" s="57" t="s">
        <v>2193</v>
      </c>
      <c r="O2749" s="57">
        <v>300337</v>
      </c>
      <c r="P2749" s="57">
        <v>17960.099999999999</v>
      </c>
      <c r="Q2749" s="60"/>
      <c r="AE2749" s="2">
        <v>17960.099999999999</v>
      </c>
    </row>
    <row r="2750" spans="1:31" ht="23.25" customHeight="1" x14ac:dyDescent="0.15">
      <c r="A2750" s="9" t="s">
        <v>1649</v>
      </c>
      <c r="B2750" s="9" t="s">
        <v>1504</v>
      </c>
      <c r="C2750" s="148" t="s">
        <v>1650</v>
      </c>
      <c r="D2750" s="56" t="s">
        <v>1651</v>
      </c>
      <c r="E2750" s="62" t="s">
        <v>1652</v>
      </c>
      <c r="F2750" s="58" t="s">
        <v>616</v>
      </c>
      <c r="G2750" s="57">
        <v>1</v>
      </c>
      <c r="H2750" s="57">
        <v>538.79999999999927</v>
      </c>
      <c r="I2750" s="57">
        <v>538.79999999999927</v>
      </c>
      <c r="J2750" s="57">
        <v>1</v>
      </c>
      <c r="K2750" s="57"/>
      <c r="L2750" s="57" t="s">
        <v>2193</v>
      </c>
      <c r="M2750" s="57"/>
      <c r="N2750" s="57" t="s">
        <v>2193</v>
      </c>
      <c r="O2750" s="57">
        <v>538.79999999999927</v>
      </c>
      <c r="P2750" s="57">
        <v>538.79999999999927</v>
      </c>
      <c r="Q2750" s="60"/>
    </row>
    <row r="2751" spans="1:31" ht="23.25" customHeight="1" x14ac:dyDescent="0.15">
      <c r="B2751" s="9" t="s">
        <v>1646</v>
      </c>
      <c r="C2751" s="148"/>
      <c r="D2751" s="56" t="s">
        <v>1647</v>
      </c>
      <c r="E2751" s="62"/>
      <c r="F2751" s="58"/>
      <c r="G2751" s="57"/>
      <c r="H2751" s="57"/>
      <c r="I2751" s="57">
        <v>13946</v>
      </c>
      <c r="J2751" s="57"/>
      <c r="K2751" s="57"/>
      <c r="L2751" s="57">
        <v>17960</v>
      </c>
      <c r="M2751" s="57"/>
      <c r="N2751" s="57">
        <v>0</v>
      </c>
      <c r="O2751" s="57" t="s">
        <v>2193</v>
      </c>
      <c r="P2751" s="57">
        <v>31906</v>
      </c>
      <c r="Q2751" s="60"/>
      <c r="AC2751" s="2">
        <v>538.79999999999995</v>
      </c>
      <c r="AD2751" s="2">
        <v>17960</v>
      </c>
      <c r="AE2751" s="2">
        <v>17960</v>
      </c>
    </row>
    <row r="2752" spans="1:31" ht="23.25" customHeight="1" x14ac:dyDescent="0.15">
      <c r="C2752" s="148"/>
      <c r="D2752" s="56"/>
      <c r="E2752" s="62"/>
      <c r="F2752" s="58"/>
      <c r="G2752" s="57"/>
      <c r="H2752" s="57"/>
      <c r="I2752" s="57"/>
      <c r="J2752" s="57"/>
      <c r="K2752" s="57"/>
      <c r="L2752" s="57"/>
      <c r="M2752" s="57"/>
      <c r="N2752" s="57"/>
      <c r="O2752" s="57"/>
      <c r="P2752" s="57"/>
      <c r="Q2752" s="60"/>
    </row>
    <row r="2753" spans="1:31" ht="23.25" customHeight="1" x14ac:dyDescent="0.15">
      <c r="A2753" s="9" t="s">
        <v>1499</v>
      </c>
      <c r="B2753" s="9" t="s">
        <v>2293</v>
      </c>
      <c r="C2753" s="148" t="s">
        <v>1500</v>
      </c>
      <c r="D2753" s="56" t="s">
        <v>2898</v>
      </c>
      <c r="E2753" s="62"/>
      <c r="F2753" s="58"/>
      <c r="G2753" s="57"/>
      <c r="H2753" s="57"/>
      <c r="I2753" s="57"/>
      <c r="J2753" s="57"/>
      <c r="K2753" s="57"/>
      <c r="L2753" s="57"/>
      <c r="M2753" s="57"/>
      <c r="N2753" s="57"/>
      <c r="O2753" s="57"/>
      <c r="P2753" s="57"/>
      <c r="Q2753" s="60"/>
    </row>
    <row r="2754" spans="1:31" ht="23.25" customHeight="1" x14ac:dyDescent="0.15">
      <c r="A2754" s="9" t="s">
        <v>820</v>
      </c>
      <c r="B2754" s="9" t="s">
        <v>1507</v>
      </c>
      <c r="C2754" s="148" t="s">
        <v>427</v>
      </c>
      <c r="D2754" s="56" t="s">
        <v>417</v>
      </c>
      <c r="E2754" s="62" t="s">
        <v>428</v>
      </c>
      <c r="F2754" s="58" t="s">
        <v>132</v>
      </c>
      <c r="G2754" s="57">
        <v>1</v>
      </c>
      <c r="H2754" s="57">
        <v>19345</v>
      </c>
      <c r="I2754" s="57">
        <v>19345</v>
      </c>
      <c r="J2754" s="57">
        <v>1</v>
      </c>
      <c r="K2754" s="57">
        <v>0</v>
      </c>
      <c r="L2754" s="57" t="s">
        <v>2193</v>
      </c>
      <c r="M2754" s="57">
        <v>0</v>
      </c>
      <c r="N2754" s="57" t="s">
        <v>2193</v>
      </c>
      <c r="O2754" s="57">
        <v>19345</v>
      </c>
      <c r="P2754" s="57">
        <v>19345</v>
      </c>
      <c r="Q2754" s="60"/>
      <c r="AC2754" s="2">
        <v>19345</v>
      </c>
    </row>
    <row r="2755" spans="1:31" ht="23.25" customHeight="1" x14ac:dyDescent="0.15">
      <c r="A2755" s="9" t="s">
        <v>820</v>
      </c>
      <c r="B2755" s="9" t="s">
        <v>1507</v>
      </c>
      <c r="C2755" s="148" t="s">
        <v>427</v>
      </c>
      <c r="D2755" s="56" t="s">
        <v>417</v>
      </c>
      <c r="E2755" s="62" t="s">
        <v>428</v>
      </c>
      <c r="F2755" s="58" t="s">
        <v>132</v>
      </c>
      <c r="G2755" s="57">
        <v>0.05</v>
      </c>
      <c r="H2755" s="57">
        <v>19345</v>
      </c>
      <c r="I2755" s="57">
        <v>967.2</v>
      </c>
      <c r="J2755" s="57">
        <v>0.05</v>
      </c>
      <c r="K2755" s="57">
        <v>0</v>
      </c>
      <c r="L2755" s="57" t="s">
        <v>2193</v>
      </c>
      <c r="M2755" s="57">
        <v>0</v>
      </c>
      <c r="N2755" s="57" t="s">
        <v>2193</v>
      </c>
      <c r="O2755" s="57">
        <v>19345</v>
      </c>
      <c r="P2755" s="57">
        <v>967.2</v>
      </c>
      <c r="Q2755" s="60"/>
    </row>
    <row r="2756" spans="1:31" ht="23.25" customHeight="1" x14ac:dyDescent="0.15">
      <c r="A2756" s="9" t="s">
        <v>1658</v>
      </c>
      <c r="B2756" s="9" t="s">
        <v>1507</v>
      </c>
      <c r="C2756" s="148" t="s">
        <v>1659</v>
      </c>
      <c r="D2756" s="56" t="s">
        <v>1660</v>
      </c>
      <c r="E2756" s="62" t="s">
        <v>1661</v>
      </c>
      <c r="F2756" s="58" t="s">
        <v>616</v>
      </c>
      <c r="G2756" s="57">
        <v>1</v>
      </c>
      <c r="H2756" s="57">
        <v>386.90000000000146</v>
      </c>
      <c r="I2756" s="57">
        <v>386.90000000000146</v>
      </c>
      <c r="J2756" s="57">
        <v>1</v>
      </c>
      <c r="K2756" s="57"/>
      <c r="L2756" s="57" t="s">
        <v>2193</v>
      </c>
      <c r="M2756" s="57"/>
      <c r="N2756" s="57" t="s">
        <v>2193</v>
      </c>
      <c r="O2756" s="57">
        <v>386.90000000000146</v>
      </c>
      <c r="P2756" s="57">
        <v>386.90000000000146</v>
      </c>
      <c r="Q2756" s="60"/>
      <c r="AC2756" s="2">
        <v>386.9</v>
      </c>
      <c r="AD2756" s="2">
        <v>20312</v>
      </c>
    </row>
    <row r="2757" spans="1:31" ht="23.25" customHeight="1" x14ac:dyDescent="0.15">
      <c r="A2757" s="9" t="s">
        <v>920</v>
      </c>
      <c r="B2757" s="9" t="s">
        <v>1507</v>
      </c>
      <c r="C2757" s="148" t="s">
        <v>679</v>
      </c>
      <c r="D2757" s="56" t="s">
        <v>70</v>
      </c>
      <c r="E2757" s="62" t="s">
        <v>680</v>
      </c>
      <c r="F2757" s="58" t="s">
        <v>678</v>
      </c>
      <c r="G2757" s="57">
        <v>7.8E-2</v>
      </c>
      <c r="H2757" s="57">
        <v>0</v>
      </c>
      <c r="I2757" s="57" t="s">
        <v>2193</v>
      </c>
      <c r="J2757" s="57">
        <v>7.8E-2</v>
      </c>
      <c r="K2757" s="57">
        <v>300337</v>
      </c>
      <c r="L2757" s="57">
        <v>23426.2</v>
      </c>
      <c r="M2757" s="57">
        <v>0</v>
      </c>
      <c r="N2757" s="57" t="s">
        <v>2193</v>
      </c>
      <c r="O2757" s="57">
        <v>300337</v>
      </c>
      <c r="P2757" s="57">
        <v>23426.2</v>
      </c>
      <c r="Q2757" s="60"/>
      <c r="AE2757" s="2">
        <v>23426.2</v>
      </c>
    </row>
    <row r="2758" spans="1:31" ht="23.25" customHeight="1" x14ac:dyDescent="0.15">
      <c r="A2758" s="9" t="s">
        <v>1649</v>
      </c>
      <c r="B2758" s="9" t="s">
        <v>1507</v>
      </c>
      <c r="C2758" s="148" t="s">
        <v>1650</v>
      </c>
      <c r="D2758" s="56" t="s">
        <v>1651</v>
      </c>
      <c r="E2758" s="62" t="s">
        <v>1652</v>
      </c>
      <c r="F2758" s="58" t="s">
        <v>616</v>
      </c>
      <c r="G2758" s="57">
        <v>1</v>
      </c>
      <c r="H2758" s="57">
        <v>702.70000000000073</v>
      </c>
      <c r="I2758" s="57">
        <v>702.70000000000073</v>
      </c>
      <c r="J2758" s="57">
        <v>1</v>
      </c>
      <c r="K2758" s="57"/>
      <c r="L2758" s="57" t="s">
        <v>2193</v>
      </c>
      <c r="M2758" s="57"/>
      <c r="N2758" s="57" t="s">
        <v>2193</v>
      </c>
      <c r="O2758" s="57">
        <v>702.70000000000073</v>
      </c>
      <c r="P2758" s="57">
        <v>702.70000000000073</v>
      </c>
      <c r="Q2758" s="60"/>
    </row>
    <row r="2759" spans="1:31" ht="23.25" customHeight="1" x14ac:dyDescent="0.15">
      <c r="B2759" s="9" t="s">
        <v>1646</v>
      </c>
      <c r="C2759" s="148"/>
      <c r="D2759" s="56" t="s">
        <v>1647</v>
      </c>
      <c r="E2759" s="62"/>
      <c r="F2759" s="58"/>
      <c r="G2759" s="57"/>
      <c r="H2759" s="57"/>
      <c r="I2759" s="57">
        <v>21401</v>
      </c>
      <c r="J2759" s="57"/>
      <c r="K2759" s="57"/>
      <c r="L2759" s="57">
        <v>23426</v>
      </c>
      <c r="M2759" s="57"/>
      <c r="N2759" s="57">
        <v>0</v>
      </c>
      <c r="O2759" s="57" t="s">
        <v>2193</v>
      </c>
      <c r="P2759" s="57">
        <v>44827</v>
      </c>
      <c r="Q2759" s="60"/>
      <c r="AC2759" s="2">
        <v>702.7</v>
      </c>
      <c r="AD2759" s="2">
        <v>23426</v>
      </c>
      <c r="AE2759" s="2">
        <v>23426</v>
      </c>
    </row>
    <row r="2760" spans="1:31" ht="23.25" customHeight="1" x14ac:dyDescent="0.15">
      <c r="C2760" s="148"/>
      <c r="D2760" s="56"/>
      <c r="E2760" s="62"/>
      <c r="F2760" s="58"/>
      <c r="G2760" s="57"/>
      <c r="H2760" s="57"/>
      <c r="I2760" s="57"/>
      <c r="J2760" s="57"/>
      <c r="K2760" s="57"/>
      <c r="L2760" s="57"/>
      <c r="M2760" s="57"/>
      <c r="N2760" s="57"/>
      <c r="O2760" s="57"/>
      <c r="P2760" s="57"/>
      <c r="Q2760" s="60"/>
    </row>
    <row r="2761" spans="1:31" ht="23.25" customHeight="1" x14ac:dyDescent="0.15">
      <c r="A2761" s="9" t="s">
        <v>1502</v>
      </c>
      <c r="B2761" s="9" t="s">
        <v>2293</v>
      </c>
      <c r="C2761" s="148" t="s">
        <v>1503</v>
      </c>
      <c r="D2761" s="56" t="s">
        <v>2899</v>
      </c>
      <c r="E2761" s="62"/>
      <c r="F2761" s="58"/>
      <c r="G2761" s="57"/>
      <c r="H2761" s="57"/>
      <c r="I2761" s="57"/>
      <c r="J2761" s="57"/>
      <c r="K2761" s="57"/>
      <c r="L2761" s="57"/>
      <c r="M2761" s="57"/>
      <c r="N2761" s="57"/>
      <c r="O2761" s="57"/>
      <c r="P2761" s="57"/>
      <c r="Q2761" s="60"/>
    </row>
    <row r="2762" spans="1:31" ht="23.25" customHeight="1" x14ac:dyDescent="0.15">
      <c r="A2762" s="9" t="s">
        <v>821</v>
      </c>
      <c r="B2762" s="9" t="s">
        <v>1510</v>
      </c>
      <c r="C2762" s="148" t="s">
        <v>429</v>
      </c>
      <c r="D2762" s="56" t="s">
        <v>430</v>
      </c>
      <c r="E2762" s="62" t="s">
        <v>431</v>
      </c>
      <c r="F2762" s="58" t="s">
        <v>132</v>
      </c>
      <c r="G2762" s="57">
        <v>1</v>
      </c>
      <c r="H2762" s="57">
        <v>4832</v>
      </c>
      <c r="I2762" s="57">
        <v>4832</v>
      </c>
      <c r="J2762" s="57">
        <v>1</v>
      </c>
      <c r="K2762" s="57">
        <v>0</v>
      </c>
      <c r="L2762" s="57" t="s">
        <v>2193</v>
      </c>
      <c r="M2762" s="57">
        <v>0</v>
      </c>
      <c r="N2762" s="57" t="s">
        <v>2193</v>
      </c>
      <c r="O2762" s="57">
        <v>4832</v>
      </c>
      <c r="P2762" s="57">
        <v>4832</v>
      </c>
      <c r="Q2762" s="60"/>
      <c r="AC2762" s="2">
        <v>4832</v>
      </c>
    </row>
    <row r="2763" spans="1:31" ht="23.25" customHeight="1" x14ac:dyDescent="0.15">
      <c r="A2763" s="9" t="s">
        <v>821</v>
      </c>
      <c r="B2763" s="9" t="s">
        <v>1510</v>
      </c>
      <c r="C2763" s="148" t="s">
        <v>429</v>
      </c>
      <c r="D2763" s="56" t="s">
        <v>430</v>
      </c>
      <c r="E2763" s="62" t="s">
        <v>431</v>
      </c>
      <c r="F2763" s="58" t="s">
        <v>132</v>
      </c>
      <c r="G2763" s="57">
        <v>0.05</v>
      </c>
      <c r="H2763" s="57">
        <v>4832</v>
      </c>
      <c r="I2763" s="57">
        <v>241.6</v>
      </c>
      <c r="J2763" s="57">
        <v>0.05</v>
      </c>
      <c r="K2763" s="57">
        <v>0</v>
      </c>
      <c r="L2763" s="57" t="s">
        <v>2193</v>
      </c>
      <c r="M2763" s="57">
        <v>0</v>
      </c>
      <c r="N2763" s="57" t="s">
        <v>2193</v>
      </c>
      <c r="O2763" s="57">
        <v>4832</v>
      </c>
      <c r="P2763" s="57">
        <v>241.6</v>
      </c>
      <c r="Q2763" s="60"/>
    </row>
    <row r="2764" spans="1:31" ht="23.25" customHeight="1" x14ac:dyDescent="0.15">
      <c r="A2764" s="9" t="s">
        <v>1658</v>
      </c>
      <c r="B2764" s="9" t="s">
        <v>1510</v>
      </c>
      <c r="C2764" s="148" t="s">
        <v>1659</v>
      </c>
      <c r="D2764" s="56" t="s">
        <v>1660</v>
      </c>
      <c r="E2764" s="62" t="s">
        <v>1661</v>
      </c>
      <c r="F2764" s="58" t="s">
        <v>616</v>
      </c>
      <c r="G2764" s="57">
        <v>1</v>
      </c>
      <c r="H2764" s="57">
        <v>96.600000000000364</v>
      </c>
      <c r="I2764" s="57">
        <v>96.600000000000364</v>
      </c>
      <c r="J2764" s="57">
        <v>1</v>
      </c>
      <c r="K2764" s="57"/>
      <c r="L2764" s="57" t="s">
        <v>2193</v>
      </c>
      <c r="M2764" s="57"/>
      <c r="N2764" s="57" t="s">
        <v>2193</v>
      </c>
      <c r="O2764" s="57">
        <v>96.600000000000364</v>
      </c>
      <c r="P2764" s="57">
        <v>96.600000000000364</v>
      </c>
      <c r="Q2764" s="60"/>
      <c r="AC2764" s="2">
        <v>96.6</v>
      </c>
      <c r="AD2764" s="2">
        <v>5073</v>
      </c>
    </row>
    <row r="2765" spans="1:31" ht="23.25" customHeight="1" x14ac:dyDescent="0.15">
      <c r="A2765" s="9" t="s">
        <v>920</v>
      </c>
      <c r="B2765" s="9" t="s">
        <v>1510</v>
      </c>
      <c r="C2765" s="148" t="s">
        <v>679</v>
      </c>
      <c r="D2765" s="56" t="s">
        <v>70</v>
      </c>
      <c r="E2765" s="62" t="s">
        <v>680</v>
      </c>
      <c r="F2765" s="58" t="s">
        <v>678</v>
      </c>
      <c r="G2765" s="57">
        <v>2.1999999999999999E-2</v>
      </c>
      <c r="H2765" s="57">
        <v>0</v>
      </c>
      <c r="I2765" s="57" t="s">
        <v>2193</v>
      </c>
      <c r="J2765" s="57">
        <v>2.1999999999999999E-2</v>
      </c>
      <c r="K2765" s="57">
        <v>300337</v>
      </c>
      <c r="L2765" s="57">
        <v>6607.4</v>
      </c>
      <c r="M2765" s="57">
        <v>0</v>
      </c>
      <c r="N2765" s="57" t="s">
        <v>2193</v>
      </c>
      <c r="O2765" s="57">
        <v>300337</v>
      </c>
      <c r="P2765" s="57">
        <v>6607.4</v>
      </c>
      <c r="Q2765" s="60"/>
      <c r="AE2765" s="2">
        <v>6607.4</v>
      </c>
    </row>
    <row r="2766" spans="1:31" ht="23.25" customHeight="1" x14ac:dyDescent="0.15">
      <c r="A2766" s="9" t="s">
        <v>1649</v>
      </c>
      <c r="B2766" s="9" t="s">
        <v>1510</v>
      </c>
      <c r="C2766" s="148" t="s">
        <v>1650</v>
      </c>
      <c r="D2766" s="56" t="s">
        <v>1651</v>
      </c>
      <c r="E2766" s="62" t="s">
        <v>1652</v>
      </c>
      <c r="F2766" s="58" t="s">
        <v>616</v>
      </c>
      <c r="G2766" s="57">
        <v>1</v>
      </c>
      <c r="H2766" s="57">
        <v>198.19999999999982</v>
      </c>
      <c r="I2766" s="57">
        <v>198.19999999999982</v>
      </c>
      <c r="J2766" s="57">
        <v>1</v>
      </c>
      <c r="K2766" s="57"/>
      <c r="L2766" s="57" t="s">
        <v>2193</v>
      </c>
      <c r="M2766" s="57"/>
      <c r="N2766" s="57" t="s">
        <v>2193</v>
      </c>
      <c r="O2766" s="57">
        <v>198.19999999999982</v>
      </c>
      <c r="P2766" s="57">
        <v>198.19999999999982</v>
      </c>
      <c r="Q2766" s="60"/>
    </row>
    <row r="2767" spans="1:31" ht="23.25" customHeight="1" x14ac:dyDescent="0.15">
      <c r="B2767" s="9" t="s">
        <v>1646</v>
      </c>
      <c r="C2767" s="148"/>
      <c r="D2767" s="56" t="s">
        <v>1647</v>
      </c>
      <c r="E2767" s="62"/>
      <c r="F2767" s="58"/>
      <c r="G2767" s="57"/>
      <c r="H2767" s="57"/>
      <c r="I2767" s="57">
        <v>5368</v>
      </c>
      <c r="J2767" s="57"/>
      <c r="K2767" s="57"/>
      <c r="L2767" s="57">
        <v>6607</v>
      </c>
      <c r="M2767" s="57"/>
      <c r="N2767" s="57">
        <v>0</v>
      </c>
      <c r="O2767" s="57" t="s">
        <v>2193</v>
      </c>
      <c r="P2767" s="57">
        <v>11975</v>
      </c>
      <c r="Q2767" s="60"/>
      <c r="AC2767" s="2">
        <v>198.2</v>
      </c>
      <c r="AD2767" s="2">
        <v>6607</v>
      </c>
      <c r="AE2767" s="2">
        <v>6607</v>
      </c>
    </row>
    <row r="2768" spans="1:31" ht="23.25" customHeight="1" x14ac:dyDescent="0.15">
      <c r="C2768" s="148"/>
      <c r="D2768" s="56"/>
      <c r="E2768" s="62"/>
      <c r="F2768" s="58"/>
      <c r="G2768" s="57"/>
      <c r="H2768" s="57"/>
      <c r="I2768" s="57"/>
      <c r="J2768" s="57"/>
      <c r="K2768" s="57"/>
      <c r="L2768" s="57"/>
      <c r="M2768" s="57"/>
      <c r="N2768" s="57"/>
      <c r="O2768" s="57"/>
      <c r="P2768" s="57"/>
      <c r="Q2768" s="60"/>
    </row>
    <row r="2769" spans="1:31" ht="23.25" customHeight="1" x14ac:dyDescent="0.15">
      <c r="A2769" s="9" t="s">
        <v>1505</v>
      </c>
      <c r="B2769" s="9" t="s">
        <v>2293</v>
      </c>
      <c r="C2769" s="148" t="s">
        <v>1506</v>
      </c>
      <c r="D2769" s="56" t="s">
        <v>2900</v>
      </c>
      <c r="E2769" s="62"/>
      <c r="F2769" s="58"/>
      <c r="G2769" s="57"/>
      <c r="H2769" s="57"/>
      <c r="I2769" s="57"/>
      <c r="J2769" s="57"/>
      <c r="K2769" s="57"/>
      <c r="L2769" s="57"/>
      <c r="M2769" s="57"/>
      <c r="N2769" s="57"/>
      <c r="O2769" s="57"/>
      <c r="P2769" s="57"/>
      <c r="Q2769" s="60"/>
    </row>
    <row r="2770" spans="1:31" ht="23.25" customHeight="1" x14ac:dyDescent="0.15">
      <c r="A2770" s="9" t="s">
        <v>2901</v>
      </c>
      <c r="B2770" s="9" t="s">
        <v>1513</v>
      </c>
      <c r="C2770" s="148" t="s">
        <v>2902</v>
      </c>
      <c r="D2770" s="56" t="s">
        <v>430</v>
      </c>
      <c r="E2770" s="62" t="s">
        <v>2576</v>
      </c>
      <c r="F2770" s="58" t="s">
        <v>132</v>
      </c>
      <c r="G2770" s="57">
        <v>1</v>
      </c>
      <c r="H2770" s="57">
        <v>7586</v>
      </c>
      <c r="I2770" s="57">
        <v>7586</v>
      </c>
      <c r="J2770" s="57">
        <v>1</v>
      </c>
      <c r="K2770" s="57">
        <v>0</v>
      </c>
      <c r="L2770" s="57" t="s">
        <v>2193</v>
      </c>
      <c r="M2770" s="57">
        <v>0</v>
      </c>
      <c r="N2770" s="57" t="s">
        <v>2193</v>
      </c>
      <c r="O2770" s="57">
        <v>7586</v>
      </c>
      <c r="P2770" s="57">
        <v>7586</v>
      </c>
      <c r="Q2770" s="60"/>
      <c r="AC2770" s="2">
        <v>7586</v>
      </c>
    </row>
    <row r="2771" spans="1:31" ht="23.25" customHeight="1" x14ac:dyDescent="0.15">
      <c r="A2771" s="9" t="s">
        <v>2901</v>
      </c>
      <c r="B2771" s="9" t="s">
        <v>1513</v>
      </c>
      <c r="C2771" s="148" t="s">
        <v>2902</v>
      </c>
      <c r="D2771" s="56" t="s">
        <v>430</v>
      </c>
      <c r="E2771" s="62" t="s">
        <v>2576</v>
      </c>
      <c r="F2771" s="58" t="s">
        <v>132</v>
      </c>
      <c r="G2771" s="57">
        <v>0.05</v>
      </c>
      <c r="H2771" s="57">
        <v>7586</v>
      </c>
      <c r="I2771" s="57">
        <v>379.3</v>
      </c>
      <c r="J2771" s="57">
        <v>0.05</v>
      </c>
      <c r="K2771" s="57">
        <v>0</v>
      </c>
      <c r="L2771" s="57" t="s">
        <v>2193</v>
      </c>
      <c r="M2771" s="57">
        <v>0</v>
      </c>
      <c r="N2771" s="57" t="s">
        <v>2193</v>
      </c>
      <c r="O2771" s="57">
        <v>7586</v>
      </c>
      <c r="P2771" s="57">
        <v>379.3</v>
      </c>
      <c r="Q2771" s="60"/>
    </row>
    <row r="2772" spans="1:31" ht="23.25" customHeight="1" x14ac:dyDescent="0.15">
      <c r="A2772" s="9" t="s">
        <v>1658</v>
      </c>
      <c r="B2772" s="9" t="s">
        <v>1513</v>
      </c>
      <c r="C2772" s="148" t="s">
        <v>1659</v>
      </c>
      <c r="D2772" s="56" t="s">
        <v>1660</v>
      </c>
      <c r="E2772" s="62" t="s">
        <v>1661</v>
      </c>
      <c r="F2772" s="58" t="s">
        <v>616</v>
      </c>
      <c r="G2772" s="57">
        <v>1</v>
      </c>
      <c r="H2772" s="57">
        <v>151.69999999999982</v>
      </c>
      <c r="I2772" s="57">
        <v>151.69999999999982</v>
      </c>
      <c r="J2772" s="57">
        <v>1</v>
      </c>
      <c r="K2772" s="57"/>
      <c r="L2772" s="57" t="s">
        <v>2193</v>
      </c>
      <c r="M2772" s="57"/>
      <c r="N2772" s="57" t="s">
        <v>2193</v>
      </c>
      <c r="O2772" s="57">
        <v>151.69999999999982</v>
      </c>
      <c r="P2772" s="57">
        <v>151.69999999999982</v>
      </c>
      <c r="Q2772" s="60"/>
      <c r="AC2772" s="2">
        <v>151.69999999999999</v>
      </c>
      <c r="AD2772" s="2">
        <v>7965</v>
      </c>
    </row>
    <row r="2773" spans="1:31" ht="23.25" customHeight="1" x14ac:dyDescent="0.15">
      <c r="A2773" s="9" t="s">
        <v>920</v>
      </c>
      <c r="B2773" s="9" t="s">
        <v>1513</v>
      </c>
      <c r="C2773" s="148" t="s">
        <v>679</v>
      </c>
      <c r="D2773" s="56" t="s">
        <v>70</v>
      </c>
      <c r="E2773" s="62" t="s">
        <v>680</v>
      </c>
      <c r="F2773" s="58" t="s">
        <v>678</v>
      </c>
      <c r="G2773" s="57">
        <v>3.4000000000000002E-2</v>
      </c>
      <c r="H2773" s="57">
        <v>0</v>
      </c>
      <c r="I2773" s="57" t="s">
        <v>2193</v>
      </c>
      <c r="J2773" s="57">
        <v>3.4000000000000002E-2</v>
      </c>
      <c r="K2773" s="57">
        <v>300337</v>
      </c>
      <c r="L2773" s="57">
        <v>10211.4</v>
      </c>
      <c r="M2773" s="57">
        <v>0</v>
      </c>
      <c r="N2773" s="57" t="s">
        <v>2193</v>
      </c>
      <c r="O2773" s="57">
        <v>300337</v>
      </c>
      <c r="P2773" s="57">
        <v>10211.4</v>
      </c>
      <c r="Q2773" s="60"/>
      <c r="AE2773" s="2">
        <v>10211.4</v>
      </c>
    </row>
    <row r="2774" spans="1:31" ht="23.25" customHeight="1" x14ac:dyDescent="0.15">
      <c r="A2774" s="9" t="s">
        <v>1649</v>
      </c>
      <c r="B2774" s="9" t="s">
        <v>1513</v>
      </c>
      <c r="C2774" s="148" t="s">
        <v>1650</v>
      </c>
      <c r="D2774" s="56" t="s">
        <v>1651</v>
      </c>
      <c r="E2774" s="62" t="s">
        <v>1652</v>
      </c>
      <c r="F2774" s="58" t="s">
        <v>616</v>
      </c>
      <c r="G2774" s="57">
        <v>1</v>
      </c>
      <c r="H2774" s="57">
        <v>306.29999999999927</v>
      </c>
      <c r="I2774" s="57">
        <v>306.29999999999927</v>
      </c>
      <c r="J2774" s="57">
        <v>1</v>
      </c>
      <c r="K2774" s="57"/>
      <c r="L2774" s="57" t="s">
        <v>2193</v>
      </c>
      <c r="M2774" s="57"/>
      <c r="N2774" s="57" t="s">
        <v>2193</v>
      </c>
      <c r="O2774" s="57">
        <v>306.29999999999927</v>
      </c>
      <c r="P2774" s="57">
        <v>306.29999999999927</v>
      </c>
      <c r="Q2774" s="60"/>
    </row>
    <row r="2775" spans="1:31" ht="23.25" customHeight="1" x14ac:dyDescent="0.15">
      <c r="B2775" s="9" t="s">
        <v>1646</v>
      </c>
      <c r="C2775" s="148"/>
      <c r="D2775" s="56" t="s">
        <v>1647</v>
      </c>
      <c r="E2775" s="62"/>
      <c r="F2775" s="58"/>
      <c r="G2775" s="57"/>
      <c r="H2775" s="57"/>
      <c r="I2775" s="57">
        <v>8423</v>
      </c>
      <c r="J2775" s="57"/>
      <c r="K2775" s="57"/>
      <c r="L2775" s="57">
        <v>10211</v>
      </c>
      <c r="M2775" s="57"/>
      <c r="N2775" s="57">
        <v>0</v>
      </c>
      <c r="O2775" s="57" t="s">
        <v>2193</v>
      </c>
      <c r="P2775" s="57">
        <v>18634</v>
      </c>
      <c r="Q2775" s="60"/>
      <c r="AC2775" s="2">
        <v>306.3</v>
      </c>
      <c r="AD2775" s="2">
        <v>10211</v>
      </c>
      <c r="AE2775" s="2">
        <v>10211</v>
      </c>
    </row>
    <row r="2776" spans="1:31" ht="23.25" customHeight="1" x14ac:dyDescent="0.15">
      <c r="C2776" s="148"/>
      <c r="D2776" s="56"/>
      <c r="E2776" s="62"/>
      <c r="F2776" s="58"/>
      <c r="G2776" s="57"/>
      <c r="H2776" s="57"/>
      <c r="I2776" s="57"/>
      <c r="J2776" s="57"/>
      <c r="K2776" s="57"/>
      <c r="L2776" s="57"/>
      <c r="M2776" s="57"/>
      <c r="N2776" s="57"/>
      <c r="O2776" s="57"/>
      <c r="P2776" s="57"/>
      <c r="Q2776" s="60"/>
    </row>
    <row r="2777" spans="1:31" ht="23.25" customHeight="1" x14ac:dyDescent="0.15">
      <c r="A2777" s="9" t="s">
        <v>1508</v>
      </c>
      <c r="B2777" s="9" t="s">
        <v>2293</v>
      </c>
      <c r="C2777" s="148" t="s">
        <v>1509</v>
      </c>
      <c r="D2777" s="56" t="s">
        <v>2903</v>
      </c>
      <c r="E2777" s="62"/>
      <c r="F2777" s="58"/>
      <c r="G2777" s="57"/>
      <c r="H2777" s="57"/>
      <c r="I2777" s="57"/>
      <c r="J2777" s="57"/>
      <c r="K2777" s="57"/>
      <c r="L2777" s="57"/>
      <c r="M2777" s="57"/>
      <c r="N2777" s="57"/>
      <c r="O2777" s="57"/>
      <c r="P2777" s="57"/>
      <c r="Q2777" s="60"/>
    </row>
    <row r="2778" spans="1:31" ht="23.25" customHeight="1" x14ac:dyDescent="0.15">
      <c r="A2778" s="9" t="s">
        <v>824</v>
      </c>
      <c r="B2778" s="9" t="s">
        <v>1516</v>
      </c>
      <c r="C2778" s="148" t="s">
        <v>439</v>
      </c>
      <c r="D2778" s="56" t="s">
        <v>440</v>
      </c>
      <c r="E2778" s="62" t="s">
        <v>441</v>
      </c>
      <c r="F2778" s="58" t="s">
        <v>132</v>
      </c>
      <c r="G2778" s="57">
        <v>1</v>
      </c>
      <c r="H2778" s="57">
        <v>4905</v>
      </c>
      <c r="I2778" s="57">
        <v>4905</v>
      </c>
      <c r="J2778" s="57">
        <v>1</v>
      </c>
      <c r="K2778" s="57">
        <v>0</v>
      </c>
      <c r="L2778" s="57" t="s">
        <v>2193</v>
      </c>
      <c r="M2778" s="57">
        <v>0</v>
      </c>
      <c r="N2778" s="57" t="s">
        <v>2193</v>
      </c>
      <c r="O2778" s="57">
        <v>4905</v>
      </c>
      <c r="P2778" s="57">
        <v>4905</v>
      </c>
      <c r="Q2778" s="60"/>
      <c r="R2778" s="2" t="s">
        <v>1653</v>
      </c>
      <c r="AB2778" s="2">
        <v>4905</v>
      </c>
      <c r="AC2778" s="2">
        <v>4905</v>
      </c>
    </row>
    <row r="2779" spans="1:31" ht="23.25" customHeight="1" x14ac:dyDescent="0.15">
      <c r="A2779" s="9" t="s">
        <v>824</v>
      </c>
      <c r="B2779" s="9" t="s">
        <v>1516</v>
      </c>
      <c r="C2779" s="148" t="s">
        <v>439</v>
      </c>
      <c r="D2779" s="56" t="s">
        <v>440</v>
      </c>
      <c r="E2779" s="62" t="s">
        <v>441</v>
      </c>
      <c r="F2779" s="58" t="s">
        <v>132</v>
      </c>
      <c r="G2779" s="57">
        <v>0.05</v>
      </c>
      <c r="H2779" s="57">
        <v>4905</v>
      </c>
      <c r="I2779" s="57">
        <v>245.2</v>
      </c>
      <c r="J2779" s="57">
        <v>0.05</v>
      </c>
      <c r="K2779" s="57">
        <v>0</v>
      </c>
      <c r="L2779" s="57" t="s">
        <v>2193</v>
      </c>
      <c r="M2779" s="57">
        <v>0</v>
      </c>
      <c r="N2779" s="57" t="s">
        <v>2193</v>
      </c>
      <c r="O2779" s="57">
        <v>4905</v>
      </c>
      <c r="P2779" s="57">
        <v>245.2</v>
      </c>
      <c r="Q2779" s="60"/>
      <c r="R2779" s="2" t="s">
        <v>1653</v>
      </c>
    </row>
    <row r="2780" spans="1:31" ht="23.25" customHeight="1" x14ac:dyDescent="0.15">
      <c r="A2780" s="9" t="s">
        <v>1654</v>
      </c>
      <c r="B2780" s="9" t="s">
        <v>1516</v>
      </c>
      <c r="C2780" s="148" t="s">
        <v>1655</v>
      </c>
      <c r="D2780" s="56" t="s">
        <v>1656</v>
      </c>
      <c r="E2780" s="62" t="s">
        <v>1657</v>
      </c>
      <c r="F2780" s="58" t="s">
        <v>616</v>
      </c>
      <c r="G2780" s="57">
        <v>1</v>
      </c>
      <c r="H2780" s="57">
        <v>735.7</v>
      </c>
      <c r="I2780" s="57">
        <v>735.7</v>
      </c>
      <c r="J2780" s="57">
        <v>1</v>
      </c>
      <c r="K2780" s="57"/>
      <c r="L2780" s="57" t="s">
        <v>2193</v>
      </c>
      <c r="M2780" s="57"/>
      <c r="N2780" s="57" t="s">
        <v>2193</v>
      </c>
      <c r="O2780" s="57">
        <v>735.7</v>
      </c>
      <c r="P2780" s="57">
        <v>735.7</v>
      </c>
      <c r="Q2780" s="60"/>
      <c r="AB2780" s="2">
        <v>4905</v>
      </c>
    </row>
    <row r="2781" spans="1:31" ht="23.25" customHeight="1" x14ac:dyDescent="0.15">
      <c r="A2781" s="9" t="s">
        <v>1658</v>
      </c>
      <c r="B2781" s="9" t="s">
        <v>1516</v>
      </c>
      <c r="C2781" s="148" t="s">
        <v>1659</v>
      </c>
      <c r="D2781" s="56" t="s">
        <v>1660</v>
      </c>
      <c r="E2781" s="62" t="s">
        <v>1661</v>
      </c>
      <c r="F2781" s="58" t="s">
        <v>616</v>
      </c>
      <c r="G2781" s="57">
        <v>1</v>
      </c>
      <c r="H2781" s="57">
        <v>98.100000000000364</v>
      </c>
      <c r="I2781" s="57">
        <v>98.100000000000364</v>
      </c>
      <c r="J2781" s="57">
        <v>1</v>
      </c>
      <c r="K2781" s="57"/>
      <c r="L2781" s="57" t="s">
        <v>2193</v>
      </c>
      <c r="M2781" s="57"/>
      <c r="N2781" s="57" t="s">
        <v>2193</v>
      </c>
      <c r="O2781" s="57">
        <v>98.100000000000364</v>
      </c>
      <c r="P2781" s="57">
        <v>98.100000000000364</v>
      </c>
      <c r="Q2781" s="60"/>
      <c r="AC2781" s="2">
        <v>98.1</v>
      </c>
      <c r="AD2781" s="2">
        <v>5885</v>
      </c>
    </row>
    <row r="2782" spans="1:31" ht="23.25" customHeight="1" x14ac:dyDescent="0.15">
      <c r="A2782" s="9" t="s">
        <v>920</v>
      </c>
      <c r="B2782" s="9" t="s">
        <v>1516</v>
      </c>
      <c r="C2782" s="148" t="s">
        <v>679</v>
      </c>
      <c r="D2782" s="56" t="s">
        <v>70</v>
      </c>
      <c r="E2782" s="62" t="s">
        <v>680</v>
      </c>
      <c r="F2782" s="58" t="s">
        <v>678</v>
      </c>
      <c r="G2782" s="57">
        <v>2.8500000000000001E-2</v>
      </c>
      <c r="H2782" s="57">
        <v>0</v>
      </c>
      <c r="I2782" s="57" t="s">
        <v>2193</v>
      </c>
      <c r="J2782" s="57">
        <v>2.8500000000000001E-2</v>
      </c>
      <c r="K2782" s="57">
        <v>300337</v>
      </c>
      <c r="L2782" s="57">
        <v>8559.6</v>
      </c>
      <c r="M2782" s="57">
        <v>0</v>
      </c>
      <c r="N2782" s="57" t="s">
        <v>2193</v>
      </c>
      <c r="O2782" s="57">
        <v>300337</v>
      </c>
      <c r="P2782" s="57">
        <v>8559.6</v>
      </c>
      <c r="Q2782" s="60"/>
      <c r="AE2782" s="2">
        <v>8559.6</v>
      </c>
    </row>
    <row r="2783" spans="1:31" ht="23.25" customHeight="1" x14ac:dyDescent="0.15">
      <c r="A2783" s="9" t="s">
        <v>1649</v>
      </c>
      <c r="B2783" s="9" t="s">
        <v>1516</v>
      </c>
      <c r="C2783" s="148" t="s">
        <v>1650</v>
      </c>
      <c r="D2783" s="56" t="s">
        <v>1651</v>
      </c>
      <c r="E2783" s="62" t="s">
        <v>1652</v>
      </c>
      <c r="F2783" s="58" t="s">
        <v>616</v>
      </c>
      <c r="G2783" s="57">
        <v>1</v>
      </c>
      <c r="H2783" s="57">
        <v>256.70000000000073</v>
      </c>
      <c r="I2783" s="57">
        <v>256.70000000000073</v>
      </c>
      <c r="J2783" s="57">
        <v>1</v>
      </c>
      <c r="K2783" s="57"/>
      <c r="L2783" s="57" t="s">
        <v>2193</v>
      </c>
      <c r="M2783" s="57"/>
      <c r="N2783" s="57" t="s">
        <v>2193</v>
      </c>
      <c r="O2783" s="57">
        <v>256.70000000000073</v>
      </c>
      <c r="P2783" s="57">
        <v>256.70000000000073</v>
      </c>
      <c r="Q2783" s="60"/>
    </row>
    <row r="2784" spans="1:31" ht="23.25" customHeight="1" x14ac:dyDescent="0.15">
      <c r="B2784" s="9" t="s">
        <v>1646</v>
      </c>
      <c r="C2784" s="148"/>
      <c r="D2784" s="56" t="s">
        <v>1647</v>
      </c>
      <c r="E2784" s="62"/>
      <c r="F2784" s="58"/>
      <c r="G2784" s="57"/>
      <c r="H2784" s="57"/>
      <c r="I2784" s="57">
        <v>6240</v>
      </c>
      <c r="J2784" s="57"/>
      <c r="K2784" s="57"/>
      <c r="L2784" s="57">
        <v>8559</v>
      </c>
      <c r="M2784" s="57"/>
      <c r="N2784" s="57">
        <v>0</v>
      </c>
      <c r="O2784" s="57" t="s">
        <v>2193</v>
      </c>
      <c r="P2784" s="57">
        <v>14799</v>
      </c>
      <c r="Q2784" s="60"/>
      <c r="AC2784" s="2">
        <v>256.7</v>
      </c>
      <c r="AD2784" s="2">
        <v>8559</v>
      </c>
      <c r="AE2784" s="2">
        <v>8559</v>
      </c>
    </row>
    <row r="2785" spans="1:31" ht="23.25" customHeight="1" x14ac:dyDescent="0.15">
      <c r="C2785" s="148"/>
      <c r="D2785" s="56"/>
      <c r="E2785" s="62"/>
      <c r="F2785" s="58"/>
      <c r="G2785" s="57"/>
      <c r="H2785" s="57"/>
      <c r="I2785" s="57"/>
      <c r="J2785" s="57"/>
      <c r="K2785" s="57"/>
      <c r="L2785" s="57"/>
      <c r="M2785" s="57"/>
      <c r="N2785" s="57"/>
      <c r="O2785" s="57"/>
      <c r="P2785" s="57"/>
      <c r="Q2785" s="60"/>
    </row>
    <row r="2786" spans="1:31" ht="23.25" customHeight="1" x14ac:dyDescent="0.15">
      <c r="A2786" s="9" t="s">
        <v>1511</v>
      </c>
      <c r="B2786" s="9" t="s">
        <v>2293</v>
      </c>
      <c r="C2786" s="148" t="s">
        <v>1512</v>
      </c>
      <c r="D2786" s="56" t="s">
        <v>2904</v>
      </c>
      <c r="E2786" s="62"/>
      <c r="F2786" s="58"/>
      <c r="G2786" s="57"/>
      <c r="H2786" s="57"/>
      <c r="I2786" s="57"/>
      <c r="J2786" s="57"/>
      <c r="K2786" s="57"/>
      <c r="L2786" s="57"/>
      <c r="M2786" s="57"/>
      <c r="N2786" s="57"/>
      <c r="O2786" s="57"/>
      <c r="P2786" s="57"/>
      <c r="Q2786" s="60"/>
    </row>
    <row r="2787" spans="1:31" ht="23.25" customHeight="1" x14ac:dyDescent="0.15">
      <c r="A2787" s="9" t="s">
        <v>825</v>
      </c>
      <c r="B2787" s="9" t="s">
        <v>1519</v>
      </c>
      <c r="C2787" s="148" t="s">
        <v>445</v>
      </c>
      <c r="D2787" s="56" t="s">
        <v>446</v>
      </c>
      <c r="E2787" s="62" t="s">
        <v>447</v>
      </c>
      <c r="F2787" s="58" t="s">
        <v>132</v>
      </c>
      <c r="G2787" s="57">
        <v>1</v>
      </c>
      <c r="H2787" s="57">
        <v>1643</v>
      </c>
      <c r="I2787" s="57">
        <v>1643</v>
      </c>
      <c r="J2787" s="57">
        <v>1</v>
      </c>
      <c r="K2787" s="57">
        <v>0</v>
      </c>
      <c r="L2787" s="57" t="s">
        <v>2193</v>
      </c>
      <c r="M2787" s="57">
        <v>0</v>
      </c>
      <c r="N2787" s="57" t="s">
        <v>2193</v>
      </c>
      <c r="O2787" s="57">
        <v>1643</v>
      </c>
      <c r="P2787" s="57">
        <v>1643</v>
      </c>
      <c r="Q2787" s="60"/>
      <c r="AC2787" s="2">
        <v>1643</v>
      </c>
    </row>
    <row r="2788" spans="1:31" ht="23.25" customHeight="1" x14ac:dyDescent="0.15">
      <c r="A2788" s="9" t="s">
        <v>825</v>
      </c>
      <c r="B2788" s="9" t="s">
        <v>1519</v>
      </c>
      <c r="C2788" s="148" t="s">
        <v>445</v>
      </c>
      <c r="D2788" s="56" t="s">
        <v>446</v>
      </c>
      <c r="E2788" s="62" t="s">
        <v>447</v>
      </c>
      <c r="F2788" s="58" t="s">
        <v>132</v>
      </c>
      <c r="G2788" s="57">
        <v>0.05</v>
      </c>
      <c r="H2788" s="57">
        <v>1643</v>
      </c>
      <c r="I2788" s="57">
        <v>82.1</v>
      </c>
      <c r="J2788" s="57">
        <v>0.05</v>
      </c>
      <c r="K2788" s="57">
        <v>0</v>
      </c>
      <c r="L2788" s="57" t="s">
        <v>2193</v>
      </c>
      <c r="M2788" s="57">
        <v>0</v>
      </c>
      <c r="N2788" s="57" t="s">
        <v>2193</v>
      </c>
      <c r="O2788" s="57">
        <v>1643</v>
      </c>
      <c r="P2788" s="57">
        <v>82.1</v>
      </c>
      <c r="Q2788" s="60"/>
    </row>
    <row r="2789" spans="1:31" ht="23.25" customHeight="1" x14ac:dyDescent="0.15">
      <c r="A2789" s="9" t="s">
        <v>1658</v>
      </c>
      <c r="B2789" s="9" t="s">
        <v>1519</v>
      </c>
      <c r="C2789" s="148" t="s">
        <v>1659</v>
      </c>
      <c r="D2789" s="56" t="s">
        <v>1660</v>
      </c>
      <c r="E2789" s="62" t="s">
        <v>1661</v>
      </c>
      <c r="F2789" s="58" t="s">
        <v>616</v>
      </c>
      <c r="G2789" s="57">
        <v>1</v>
      </c>
      <c r="H2789" s="57">
        <v>32.799999999999955</v>
      </c>
      <c r="I2789" s="57">
        <v>32.799999999999955</v>
      </c>
      <c r="J2789" s="57">
        <v>1</v>
      </c>
      <c r="K2789" s="57"/>
      <c r="L2789" s="57" t="s">
        <v>2193</v>
      </c>
      <c r="M2789" s="57"/>
      <c r="N2789" s="57" t="s">
        <v>2193</v>
      </c>
      <c r="O2789" s="57">
        <v>32.799999999999955</v>
      </c>
      <c r="P2789" s="57">
        <v>32.799999999999955</v>
      </c>
      <c r="Q2789" s="60"/>
      <c r="AC2789" s="2">
        <v>32.799999999999997</v>
      </c>
      <c r="AD2789" s="2">
        <v>1725</v>
      </c>
    </row>
    <row r="2790" spans="1:31" ht="23.25" customHeight="1" x14ac:dyDescent="0.15">
      <c r="A2790" s="9" t="s">
        <v>920</v>
      </c>
      <c r="B2790" s="9" t="s">
        <v>1519</v>
      </c>
      <c r="C2790" s="148" t="s">
        <v>679</v>
      </c>
      <c r="D2790" s="56" t="s">
        <v>70</v>
      </c>
      <c r="E2790" s="62" t="s">
        <v>680</v>
      </c>
      <c r="F2790" s="58" t="s">
        <v>678</v>
      </c>
      <c r="G2790" s="57">
        <v>1.9E-2</v>
      </c>
      <c r="H2790" s="57">
        <v>0</v>
      </c>
      <c r="I2790" s="57" t="s">
        <v>2193</v>
      </c>
      <c r="J2790" s="57">
        <v>1.9E-2</v>
      </c>
      <c r="K2790" s="57">
        <v>300337</v>
      </c>
      <c r="L2790" s="57">
        <v>5706.4</v>
      </c>
      <c r="M2790" s="57">
        <v>0</v>
      </c>
      <c r="N2790" s="57" t="s">
        <v>2193</v>
      </c>
      <c r="O2790" s="57">
        <v>300337</v>
      </c>
      <c r="P2790" s="57">
        <v>5706.4</v>
      </c>
      <c r="Q2790" s="60"/>
      <c r="AE2790" s="2">
        <v>5706.4</v>
      </c>
    </row>
    <row r="2791" spans="1:31" ht="23.25" customHeight="1" x14ac:dyDescent="0.15">
      <c r="A2791" s="9" t="s">
        <v>1649</v>
      </c>
      <c r="B2791" s="9" t="s">
        <v>1519</v>
      </c>
      <c r="C2791" s="148" t="s">
        <v>1650</v>
      </c>
      <c r="D2791" s="56" t="s">
        <v>1651</v>
      </c>
      <c r="E2791" s="62" t="s">
        <v>1652</v>
      </c>
      <c r="F2791" s="58" t="s">
        <v>616</v>
      </c>
      <c r="G2791" s="57">
        <v>1</v>
      </c>
      <c r="H2791" s="57">
        <v>171.10000000000036</v>
      </c>
      <c r="I2791" s="57">
        <v>171.10000000000036</v>
      </c>
      <c r="J2791" s="57">
        <v>1</v>
      </c>
      <c r="K2791" s="57"/>
      <c r="L2791" s="57" t="s">
        <v>2193</v>
      </c>
      <c r="M2791" s="57"/>
      <c r="N2791" s="57" t="s">
        <v>2193</v>
      </c>
      <c r="O2791" s="57">
        <v>171.10000000000036</v>
      </c>
      <c r="P2791" s="57">
        <v>171.10000000000036</v>
      </c>
      <c r="Q2791" s="60"/>
    </row>
    <row r="2792" spans="1:31" ht="23.25" customHeight="1" x14ac:dyDescent="0.15">
      <c r="B2792" s="9" t="s">
        <v>1646</v>
      </c>
      <c r="C2792" s="148"/>
      <c r="D2792" s="56" t="s">
        <v>1647</v>
      </c>
      <c r="E2792" s="62"/>
      <c r="F2792" s="58"/>
      <c r="G2792" s="57"/>
      <c r="H2792" s="57"/>
      <c r="I2792" s="57">
        <v>1929</v>
      </c>
      <c r="J2792" s="57"/>
      <c r="K2792" s="57"/>
      <c r="L2792" s="57">
        <v>5706</v>
      </c>
      <c r="M2792" s="57"/>
      <c r="N2792" s="57">
        <v>0</v>
      </c>
      <c r="O2792" s="57" t="s">
        <v>2193</v>
      </c>
      <c r="P2792" s="57">
        <v>7635</v>
      </c>
      <c r="Q2792" s="60"/>
      <c r="AC2792" s="2">
        <v>171.1</v>
      </c>
      <c r="AD2792" s="2">
        <v>5706</v>
      </c>
      <c r="AE2792" s="2">
        <v>5706</v>
      </c>
    </row>
    <row r="2793" spans="1:31" ht="23.25" customHeight="1" x14ac:dyDescent="0.15">
      <c r="C2793" s="148"/>
      <c r="D2793" s="56"/>
      <c r="E2793" s="62"/>
      <c r="F2793" s="58"/>
      <c r="G2793" s="57"/>
      <c r="H2793" s="57"/>
      <c r="I2793" s="57"/>
      <c r="J2793" s="57"/>
      <c r="K2793" s="57"/>
      <c r="L2793" s="57"/>
      <c r="M2793" s="57"/>
      <c r="N2793" s="57"/>
      <c r="O2793" s="57"/>
      <c r="P2793" s="57"/>
      <c r="Q2793" s="60"/>
    </row>
    <row r="2794" spans="1:31" ht="23.25" customHeight="1" x14ac:dyDescent="0.15">
      <c r="A2794" s="9" t="s">
        <v>1514</v>
      </c>
      <c r="B2794" s="9" t="s">
        <v>2293</v>
      </c>
      <c r="C2794" s="148" t="s">
        <v>1515</v>
      </c>
      <c r="D2794" s="56" t="s">
        <v>2905</v>
      </c>
      <c r="E2794" s="62"/>
      <c r="F2794" s="58"/>
      <c r="G2794" s="57"/>
      <c r="H2794" s="57"/>
      <c r="I2794" s="57"/>
      <c r="J2794" s="57"/>
      <c r="K2794" s="57"/>
      <c r="L2794" s="57"/>
      <c r="M2794" s="57"/>
      <c r="N2794" s="57"/>
      <c r="O2794" s="57"/>
      <c r="P2794" s="57"/>
      <c r="Q2794" s="60"/>
    </row>
    <row r="2795" spans="1:31" ht="23.25" customHeight="1" x14ac:dyDescent="0.15">
      <c r="A2795" s="9" t="s">
        <v>2906</v>
      </c>
      <c r="B2795" s="9" t="s">
        <v>1522</v>
      </c>
      <c r="C2795" s="148" t="s">
        <v>2907</v>
      </c>
      <c r="D2795" s="56" t="s">
        <v>446</v>
      </c>
      <c r="E2795" s="62" t="s">
        <v>2678</v>
      </c>
      <c r="F2795" s="58" t="s">
        <v>132</v>
      </c>
      <c r="G2795" s="57">
        <v>1</v>
      </c>
      <c r="H2795" s="57">
        <v>1989</v>
      </c>
      <c r="I2795" s="57">
        <v>1989</v>
      </c>
      <c r="J2795" s="57">
        <v>1</v>
      </c>
      <c r="K2795" s="57">
        <v>0</v>
      </c>
      <c r="L2795" s="57" t="s">
        <v>2193</v>
      </c>
      <c r="M2795" s="57">
        <v>0</v>
      </c>
      <c r="N2795" s="57" t="s">
        <v>2193</v>
      </c>
      <c r="O2795" s="57">
        <v>1989</v>
      </c>
      <c r="P2795" s="57">
        <v>1989</v>
      </c>
      <c r="Q2795" s="60"/>
      <c r="AC2795" s="2">
        <v>1989</v>
      </c>
    </row>
    <row r="2796" spans="1:31" ht="23.25" customHeight="1" x14ac:dyDescent="0.15">
      <c r="A2796" s="9" t="s">
        <v>2906</v>
      </c>
      <c r="B2796" s="9" t="s">
        <v>1522</v>
      </c>
      <c r="C2796" s="148" t="s">
        <v>2907</v>
      </c>
      <c r="D2796" s="56" t="s">
        <v>446</v>
      </c>
      <c r="E2796" s="62" t="s">
        <v>2678</v>
      </c>
      <c r="F2796" s="58" t="s">
        <v>132</v>
      </c>
      <c r="G2796" s="57">
        <v>0.05</v>
      </c>
      <c r="H2796" s="57">
        <v>1989</v>
      </c>
      <c r="I2796" s="57">
        <v>99.4</v>
      </c>
      <c r="J2796" s="57">
        <v>0.05</v>
      </c>
      <c r="K2796" s="57">
        <v>0</v>
      </c>
      <c r="L2796" s="57" t="s">
        <v>2193</v>
      </c>
      <c r="M2796" s="57">
        <v>0</v>
      </c>
      <c r="N2796" s="57" t="s">
        <v>2193</v>
      </c>
      <c r="O2796" s="57">
        <v>1989</v>
      </c>
      <c r="P2796" s="57">
        <v>99.4</v>
      </c>
      <c r="Q2796" s="60"/>
    </row>
    <row r="2797" spans="1:31" ht="23.25" customHeight="1" x14ac:dyDescent="0.15">
      <c r="A2797" s="9" t="s">
        <v>1658</v>
      </c>
      <c r="B2797" s="9" t="s">
        <v>1522</v>
      </c>
      <c r="C2797" s="148" t="s">
        <v>1659</v>
      </c>
      <c r="D2797" s="56" t="s">
        <v>1660</v>
      </c>
      <c r="E2797" s="62" t="s">
        <v>1661</v>
      </c>
      <c r="F2797" s="58" t="s">
        <v>616</v>
      </c>
      <c r="G2797" s="57">
        <v>1</v>
      </c>
      <c r="H2797" s="57">
        <v>39.699999999999818</v>
      </c>
      <c r="I2797" s="57">
        <v>39.699999999999818</v>
      </c>
      <c r="J2797" s="57">
        <v>1</v>
      </c>
      <c r="K2797" s="57"/>
      <c r="L2797" s="57" t="s">
        <v>2193</v>
      </c>
      <c r="M2797" s="57"/>
      <c r="N2797" s="57" t="s">
        <v>2193</v>
      </c>
      <c r="O2797" s="57">
        <v>39.699999999999818</v>
      </c>
      <c r="P2797" s="57">
        <v>39.699999999999818</v>
      </c>
      <c r="Q2797" s="60"/>
      <c r="AC2797" s="2">
        <v>39.700000000000003</v>
      </c>
      <c r="AD2797" s="2">
        <v>2088</v>
      </c>
    </row>
    <row r="2798" spans="1:31" ht="23.25" customHeight="1" x14ac:dyDescent="0.15">
      <c r="A2798" s="9" t="s">
        <v>920</v>
      </c>
      <c r="B2798" s="9" t="s">
        <v>1522</v>
      </c>
      <c r="C2798" s="148" t="s">
        <v>679</v>
      </c>
      <c r="D2798" s="56" t="s">
        <v>70</v>
      </c>
      <c r="E2798" s="62" t="s">
        <v>680</v>
      </c>
      <c r="F2798" s="58" t="s">
        <v>678</v>
      </c>
      <c r="G2798" s="57">
        <v>1.6799999999999999E-2</v>
      </c>
      <c r="H2798" s="57">
        <v>0</v>
      </c>
      <c r="I2798" s="57" t="s">
        <v>2193</v>
      </c>
      <c r="J2798" s="57">
        <v>1.6799999999999999E-2</v>
      </c>
      <c r="K2798" s="57">
        <v>300337</v>
      </c>
      <c r="L2798" s="57">
        <v>5045.6000000000004</v>
      </c>
      <c r="M2798" s="57">
        <v>0</v>
      </c>
      <c r="N2798" s="57" t="s">
        <v>2193</v>
      </c>
      <c r="O2798" s="57">
        <v>300337</v>
      </c>
      <c r="P2798" s="57">
        <v>5045.6000000000004</v>
      </c>
      <c r="Q2798" s="60"/>
      <c r="AE2798" s="2">
        <v>5045.6000000000004</v>
      </c>
    </row>
    <row r="2799" spans="1:31" ht="23.25" customHeight="1" x14ac:dyDescent="0.15">
      <c r="A2799" s="9" t="s">
        <v>1649</v>
      </c>
      <c r="B2799" s="9" t="s">
        <v>1522</v>
      </c>
      <c r="C2799" s="148" t="s">
        <v>1650</v>
      </c>
      <c r="D2799" s="56" t="s">
        <v>1651</v>
      </c>
      <c r="E2799" s="62" t="s">
        <v>1652</v>
      </c>
      <c r="F2799" s="58" t="s">
        <v>616</v>
      </c>
      <c r="G2799" s="57">
        <v>1</v>
      </c>
      <c r="H2799" s="57">
        <v>151.30000000000018</v>
      </c>
      <c r="I2799" s="57">
        <v>151.30000000000018</v>
      </c>
      <c r="J2799" s="57">
        <v>1</v>
      </c>
      <c r="K2799" s="57"/>
      <c r="L2799" s="57" t="s">
        <v>2193</v>
      </c>
      <c r="M2799" s="57"/>
      <c r="N2799" s="57" t="s">
        <v>2193</v>
      </c>
      <c r="O2799" s="57">
        <v>151.30000000000018</v>
      </c>
      <c r="P2799" s="57">
        <v>151.30000000000018</v>
      </c>
      <c r="Q2799" s="60"/>
    </row>
    <row r="2800" spans="1:31" ht="23.25" customHeight="1" x14ac:dyDescent="0.15">
      <c r="B2800" s="9" t="s">
        <v>1646</v>
      </c>
      <c r="C2800" s="148"/>
      <c r="D2800" s="56" t="s">
        <v>1647</v>
      </c>
      <c r="E2800" s="62"/>
      <c r="F2800" s="58"/>
      <c r="G2800" s="57"/>
      <c r="H2800" s="57"/>
      <c r="I2800" s="57">
        <v>2279</v>
      </c>
      <c r="J2800" s="57"/>
      <c r="K2800" s="57"/>
      <c r="L2800" s="57">
        <v>5045</v>
      </c>
      <c r="M2800" s="57"/>
      <c r="N2800" s="57">
        <v>0</v>
      </c>
      <c r="O2800" s="57" t="s">
        <v>2193</v>
      </c>
      <c r="P2800" s="57">
        <v>7324</v>
      </c>
      <c r="Q2800" s="60"/>
      <c r="AC2800" s="2">
        <v>151.30000000000001</v>
      </c>
      <c r="AD2800" s="2">
        <v>5045</v>
      </c>
      <c r="AE2800" s="2">
        <v>5045</v>
      </c>
    </row>
    <row r="2801" spans="1:31" ht="23.25" customHeight="1" x14ac:dyDescent="0.15">
      <c r="C2801" s="148"/>
      <c r="D2801" s="56"/>
      <c r="E2801" s="62"/>
      <c r="F2801" s="58"/>
      <c r="G2801" s="57"/>
      <c r="H2801" s="57"/>
      <c r="I2801" s="57"/>
      <c r="J2801" s="57"/>
      <c r="K2801" s="57"/>
      <c r="L2801" s="57"/>
      <c r="M2801" s="57"/>
      <c r="N2801" s="57"/>
      <c r="O2801" s="57"/>
      <c r="P2801" s="57"/>
      <c r="Q2801" s="60"/>
    </row>
    <row r="2802" spans="1:31" ht="23.25" customHeight="1" x14ac:dyDescent="0.15">
      <c r="A2802" s="9" t="s">
        <v>1517</v>
      </c>
      <c r="B2802" s="9" t="s">
        <v>2293</v>
      </c>
      <c r="C2802" s="148" t="s">
        <v>1518</v>
      </c>
      <c r="D2802" s="56" t="s">
        <v>2908</v>
      </c>
      <c r="E2802" s="62"/>
      <c r="F2802" s="58"/>
      <c r="G2802" s="57"/>
      <c r="H2802" s="57"/>
      <c r="I2802" s="57"/>
      <c r="J2802" s="57"/>
      <c r="K2802" s="57"/>
      <c r="L2802" s="57"/>
      <c r="M2802" s="57"/>
      <c r="N2802" s="57"/>
      <c r="O2802" s="57"/>
      <c r="P2802" s="57"/>
      <c r="Q2802" s="60"/>
    </row>
    <row r="2803" spans="1:31" ht="23.25" customHeight="1" x14ac:dyDescent="0.15">
      <c r="A2803" s="9" t="s">
        <v>2909</v>
      </c>
      <c r="B2803" s="9" t="s">
        <v>1525</v>
      </c>
      <c r="C2803" s="148" t="s">
        <v>2910</v>
      </c>
      <c r="D2803" s="56" t="s">
        <v>2548</v>
      </c>
      <c r="E2803" s="62" t="s">
        <v>2549</v>
      </c>
      <c r="F2803" s="58" t="s">
        <v>132</v>
      </c>
      <c r="G2803" s="57">
        <v>1</v>
      </c>
      <c r="H2803" s="57">
        <v>17478</v>
      </c>
      <c r="I2803" s="57">
        <v>17478</v>
      </c>
      <c r="J2803" s="57">
        <v>1</v>
      </c>
      <c r="K2803" s="57">
        <v>0</v>
      </c>
      <c r="L2803" s="57" t="s">
        <v>2193</v>
      </c>
      <c r="M2803" s="57">
        <v>0</v>
      </c>
      <c r="N2803" s="57" t="s">
        <v>2193</v>
      </c>
      <c r="O2803" s="57">
        <v>17478</v>
      </c>
      <c r="P2803" s="57">
        <v>17478</v>
      </c>
      <c r="Q2803" s="60"/>
      <c r="AC2803" s="2">
        <v>17478</v>
      </c>
    </row>
    <row r="2804" spans="1:31" ht="23.25" customHeight="1" x14ac:dyDescent="0.15">
      <c r="A2804" s="9" t="s">
        <v>2909</v>
      </c>
      <c r="B2804" s="9" t="s">
        <v>1525</v>
      </c>
      <c r="C2804" s="148" t="s">
        <v>2910</v>
      </c>
      <c r="D2804" s="56" t="s">
        <v>2548</v>
      </c>
      <c r="E2804" s="62" t="s">
        <v>2549</v>
      </c>
      <c r="F2804" s="58" t="s">
        <v>132</v>
      </c>
      <c r="G2804" s="57">
        <v>0.05</v>
      </c>
      <c r="H2804" s="57">
        <v>17478</v>
      </c>
      <c r="I2804" s="57">
        <v>873.9</v>
      </c>
      <c r="J2804" s="57">
        <v>0.05</v>
      </c>
      <c r="K2804" s="57">
        <v>0</v>
      </c>
      <c r="L2804" s="57" t="s">
        <v>2193</v>
      </c>
      <c r="M2804" s="57">
        <v>0</v>
      </c>
      <c r="N2804" s="57" t="s">
        <v>2193</v>
      </c>
      <c r="O2804" s="57">
        <v>17478</v>
      </c>
      <c r="P2804" s="57">
        <v>873.9</v>
      </c>
      <c r="Q2804" s="60"/>
    </row>
    <row r="2805" spans="1:31" ht="23.25" customHeight="1" x14ac:dyDescent="0.15">
      <c r="A2805" s="9" t="s">
        <v>1658</v>
      </c>
      <c r="B2805" s="9" t="s">
        <v>1525</v>
      </c>
      <c r="C2805" s="148" t="s">
        <v>1659</v>
      </c>
      <c r="D2805" s="56" t="s">
        <v>1660</v>
      </c>
      <c r="E2805" s="62" t="s">
        <v>1661</v>
      </c>
      <c r="F2805" s="58" t="s">
        <v>616</v>
      </c>
      <c r="G2805" s="57">
        <v>1</v>
      </c>
      <c r="H2805" s="57">
        <v>349.5</v>
      </c>
      <c r="I2805" s="57">
        <v>349.5</v>
      </c>
      <c r="J2805" s="57">
        <v>1</v>
      </c>
      <c r="K2805" s="57"/>
      <c r="L2805" s="57" t="s">
        <v>2193</v>
      </c>
      <c r="M2805" s="57"/>
      <c r="N2805" s="57" t="s">
        <v>2193</v>
      </c>
      <c r="O2805" s="57">
        <v>349.5</v>
      </c>
      <c r="P2805" s="57">
        <v>349.5</v>
      </c>
      <c r="Q2805" s="60"/>
      <c r="AC2805" s="2">
        <v>349.5</v>
      </c>
      <c r="AD2805" s="2">
        <v>18351</v>
      </c>
    </row>
    <row r="2806" spans="1:31" ht="23.25" customHeight="1" x14ac:dyDescent="0.15">
      <c r="A2806" s="9" t="s">
        <v>2911</v>
      </c>
      <c r="B2806" s="9" t="s">
        <v>1525</v>
      </c>
      <c r="C2806" s="148" t="s">
        <v>2912</v>
      </c>
      <c r="D2806" s="56" t="s">
        <v>70</v>
      </c>
      <c r="E2806" s="62" t="s">
        <v>2913</v>
      </c>
      <c r="F2806" s="58" t="s">
        <v>678</v>
      </c>
      <c r="G2806" s="57">
        <v>1.0489999999999999E-2</v>
      </c>
      <c r="H2806" s="57">
        <v>0</v>
      </c>
      <c r="I2806" s="57" t="s">
        <v>2193</v>
      </c>
      <c r="J2806" s="57">
        <v>1.048E-2</v>
      </c>
      <c r="K2806" s="57">
        <v>436458</v>
      </c>
      <c r="L2806" s="57">
        <v>4578.3999999999996</v>
      </c>
      <c r="M2806" s="57">
        <v>0</v>
      </c>
      <c r="N2806" s="57" t="s">
        <v>2193</v>
      </c>
      <c r="O2806" s="57">
        <v>436458</v>
      </c>
      <c r="P2806" s="57">
        <v>4578.3999999999996</v>
      </c>
      <c r="Q2806" s="60"/>
      <c r="AE2806" s="2">
        <v>4578.3999999999996</v>
      </c>
    </row>
    <row r="2807" spans="1:31" ht="23.25" customHeight="1" x14ac:dyDescent="0.15">
      <c r="A2807" s="9" t="s">
        <v>925</v>
      </c>
      <c r="B2807" s="9" t="s">
        <v>1525</v>
      </c>
      <c r="C2807" s="148" t="s">
        <v>689</v>
      </c>
      <c r="D2807" s="56" t="s">
        <v>70</v>
      </c>
      <c r="E2807" s="62" t="s">
        <v>690</v>
      </c>
      <c r="F2807" s="58" t="s">
        <v>678</v>
      </c>
      <c r="G2807" s="57">
        <v>1.0489999999999999E-2</v>
      </c>
      <c r="H2807" s="57">
        <v>0</v>
      </c>
      <c r="I2807" s="57" t="s">
        <v>2193</v>
      </c>
      <c r="J2807" s="57">
        <v>1.048E-2</v>
      </c>
      <c r="K2807" s="57">
        <v>169804</v>
      </c>
      <c r="L2807" s="57">
        <v>1781.2</v>
      </c>
      <c r="M2807" s="57">
        <v>0</v>
      </c>
      <c r="N2807" s="57" t="s">
        <v>2193</v>
      </c>
      <c r="O2807" s="57">
        <v>169804</v>
      </c>
      <c r="P2807" s="57">
        <v>1781.2</v>
      </c>
      <c r="Q2807" s="60"/>
      <c r="AE2807" s="2">
        <v>1781.2</v>
      </c>
    </row>
    <row r="2808" spans="1:31" ht="23.25" customHeight="1" x14ac:dyDescent="0.15">
      <c r="A2808" s="9" t="s">
        <v>1649</v>
      </c>
      <c r="B2808" s="9" t="s">
        <v>1525</v>
      </c>
      <c r="C2808" s="148" t="s">
        <v>1650</v>
      </c>
      <c r="D2808" s="56" t="s">
        <v>1651</v>
      </c>
      <c r="E2808" s="62" t="s">
        <v>1652</v>
      </c>
      <c r="F2808" s="58" t="s">
        <v>616</v>
      </c>
      <c r="G2808" s="57">
        <v>1</v>
      </c>
      <c r="H2808" s="57">
        <v>190.69999999999982</v>
      </c>
      <c r="I2808" s="57">
        <v>190.69999999999982</v>
      </c>
      <c r="J2808" s="57">
        <v>1</v>
      </c>
      <c r="K2808" s="57"/>
      <c r="L2808" s="57" t="s">
        <v>2193</v>
      </c>
      <c r="M2808" s="57"/>
      <c r="N2808" s="57" t="s">
        <v>2193</v>
      </c>
      <c r="O2808" s="57">
        <v>190.69999999999982</v>
      </c>
      <c r="P2808" s="57">
        <v>190.69999999999982</v>
      </c>
      <c r="Q2808" s="60"/>
    </row>
    <row r="2809" spans="1:31" ht="23.25" customHeight="1" x14ac:dyDescent="0.15">
      <c r="B2809" s="9" t="s">
        <v>1646</v>
      </c>
      <c r="C2809" s="148"/>
      <c r="D2809" s="56" t="s">
        <v>1647</v>
      </c>
      <c r="E2809" s="62"/>
      <c r="F2809" s="58"/>
      <c r="G2809" s="57"/>
      <c r="H2809" s="57"/>
      <c r="I2809" s="57">
        <v>18892</v>
      </c>
      <c r="J2809" s="57"/>
      <c r="K2809" s="57"/>
      <c r="L2809" s="57">
        <v>6359</v>
      </c>
      <c r="M2809" s="57"/>
      <c r="N2809" s="57">
        <v>0</v>
      </c>
      <c r="O2809" s="57" t="s">
        <v>2193</v>
      </c>
      <c r="P2809" s="57">
        <v>25251</v>
      </c>
      <c r="Q2809" s="60"/>
      <c r="AC2809" s="2">
        <v>190.7</v>
      </c>
      <c r="AD2809" s="2">
        <v>6359</v>
      </c>
      <c r="AE2809" s="2">
        <v>6359</v>
      </c>
    </row>
    <row r="2810" spans="1:31" ht="23.25" customHeight="1" x14ac:dyDescent="0.15">
      <c r="C2810" s="148"/>
      <c r="D2810" s="56"/>
      <c r="E2810" s="62"/>
      <c r="F2810" s="58"/>
      <c r="G2810" s="57"/>
      <c r="H2810" s="57"/>
      <c r="I2810" s="57"/>
      <c r="J2810" s="57"/>
      <c r="K2810" s="57"/>
      <c r="L2810" s="57"/>
      <c r="M2810" s="57"/>
      <c r="N2810" s="57"/>
      <c r="O2810" s="57"/>
      <c r="P2810" s="57"/>
      <c r="Q2810" s="60"/>
    </row>
    <row r="2811" spans="1:31" ht="23.25" customHeight="1" x14ac:dyDescent="0.15">
      <c r="A2811" s="9" t="s">
        <v>1520</v>
      </c>
      <c r="B2811" s="9" t="s">
        <v>2293</v>
      </c>
      <c r="C2811" s="148" t="s">
        <v>1521</v>
      </c>
      <c r="D2811" s="56" t="s">
        <v>2914</v>
      </c>
      <c r="E2811" s="62"/>
      <c r="F2811" s="58"/>
      <c r="G2811" s="57"/>
      <c r="H2811" s="57"/>
      <c r="I2811" s="57"/>
      <c r="J2811" s="57"/>
      <c r="K2811" s="57"/>
      <c r="L2811" s="57"/>
      <c r="M2811" s="57"/>
      <c r="N2811" s="57"/>
      <c r="O2811" s="57"/>
      <c r="P2811" s="57"/>
      <c r="Q2811" s="60"/>
    </row>
    <row r="2812" spans="1:31" ht="23.25" customHeight="1" x14ac:dyDescent="0.15">
      <c r="A2812" s="9" t="s">
        <v>2915</v>
      </c>
      <c r="B2812" s="9" t="s">
        <v>1528</v>
      </c>
      <c r="C2812" s="148" t="s">
        <v>2916</v>
      </c>
      <c r="D2812" s="56" t="s">
        <v>2550</v>
      </c>
      <c r="E2812" s="62" t="s">
        <v>2549</v>
      </c>
      <c r="F2812" s="58" t="s">
        <v>132</v>
      </c>
      <c r="G2812" s="57">
        <v>1</v>
      </c>
      <c r="H2812" s="57">
        <v>17478</v>
      </c>
      <c r="I2812" s="57">
        <v>17478</v>
      </c>
      <c r="J2812" s="57">
        <v>1</v>
      </c>
      <c r="K2812" s="57">
        <v>0</v>
      </c>
      <c r="L2812" s="57" t="s">
        <v>2193</v>
      </c>
      <c r="M2812" s="57">
        <v>0</v>
      </c>
      <c r="N2812" s="57" t="s">
        <v>2193</v>
      </c>
      <c r="O2812" s="57">
        <v>17478</v>
      </c>
      <c r="P2812" s="57">
        <v>17478</v>
      </c>
      <c r="Q2812" s="60"/>
      <c r="AC2812" s="2">
        <v>17478</v>
      </c>
    </row>
    <row r="2813" spans="1:31" ht="23.25" customHeight="1" x14ac:dyDescent="0.15">
      <c r="A2813" s="9" t="s">
        <v>2915</v>
      </c>
      <c r="B2813" s="9" t="s">
        <v>1528</v>
      </c>
      <c r="C2813" s="148" t="s">
        <v>2916</v>
      </c>
      <c r="D2813" s="56" t="s">
        <v>2550</v>
      </c>
      <c r="E2813" s="62" t="s">
        <v>2549</v>
      </c>
      <c r="F2813" s="58" t="s">
        <v>132</v>
      </c>
      <c r="G2813" s="57">
        <v>0.03</v>
      </c>
      <c r="H2813" s="57">
        <v>17478</v>
      </c>
      <c r="I2813" s="57">
        <v>524.29999999999995</v>
      </c>
      <c r="J2813" s="57">
        <v>0.03</v>
      </c>
      <c r="K2813" s="57">
        <v>0</v>
      </c>
      <c r="L2813" s="57" t="s">
        <v>2193</v>
      </c>
      <c r="M2813" s="57">
        <v>0</v>
      </c>
      <c r="N2813" s="57" t="s">
        <v>2193</v>
      </c>
      <c r="O2813" s="57">
        <v>17478</v>
      </c>
      <c r="P2813" s="57">
        <v>524.29999999999995</v>
      </c>
      <c r="Q2813" s="60"/>
    </row>
    <row r="2814" spans="1:31" ht="23.25" customHeight="1" x14ac:dyDescent="0.15">
      <c r="A2814" s="9" t="s">
        <v>1658</v>
      </c>
      <c r="B2814" s="9" t="s">
        <v>1528</v>
      </c>
      <c r="C2814" s="148" t="s">
        <v>1659</v>
      </c>
      <c r="D2814" s="56" t="s">
        <v>1660</v>
      </c>
      <c r="E2814" s="62" t="s">
        <v>1661</v>
      </c>
      <c r="F2814" s="58" t="s">
        <v>616</v>
      </c>
      <c r="G2814" s="57">
        <v>1</v>
      </c>
      <c r="H2814" s="57">
        <v>349.5</v>
      </c>
      <c r="I2814" s="57">
        <v>349.5</v>
      </c>
      <c r="J2814" s="57">
        <v>1</v>
      </c>
      <c r="K2814" s="57"/>
      <c r="L2814" s="57" t="s">
        <v>2193</v>
      </c>
      <c r="M2814" s="57"/>
      <c r="N2814" s="57" t="s">
        <v>2193</v>
      </c>
      <c r="O2814" s="57">
        <v>349.5</v>
      </c>
      <c r="P2814" s="57">
        <v>349.5</v>
      </c>
      <c r="Q2814" s="60"/>
      <c r="AC2814" s="2">
        <v>349.5</v>
      </c>
      <c r="AD2814" s="2">
        <v>18002</v>
      </c>
    </row>
    <row r="2815" spans="1:31" ht="23.25" customHeight="1" x14ac:dyDescent="0.15">
      <c r="A2815" s="9" t="s">
        <v>2911</v>
      </c>
      <c r="B2815" s="9" t="s">
        <v>1528</v>
      </c>
      <c r="C2815" s="148" t="s">
        <v>2912</v>
      </c>
      <c r="D2815" s="56" t="s">
        <v>70</v>
      </c>
      <c r="E2815" s="62" t="s">
        <v>2913</v>
      </c>
      <c r="F2815" s="58" t="s">
        <v>678</v>
      </c>
      <c r="G2815" s="57">
        <v>1.0489999999999999E-2</v>
      </c>
      <c r="H2815" s="57">
        <v>0</v>
      </c>
      <c r="I2815" s="57" t="s">
        <v>2193</v>
      </c>
      <c r="J2815" s="57">
        <v>1.048E-2</v>
      </c>
      <c r="K2815" s="57">
        <v>436458</v>
      </c>
      <c r="L2815" s="57">
        <v>4578.3999999999996</v>
      </c>
      <c r="M2815" s="57">
        <v>0</v>
      </c>
      <c r="N2815" s="57" t="s">
        <v>2193</v>
      </c>
      <c r="O2815" s="57">
        <v>436458</v>
      </c>
      <c r="P2815" s="57">
        <v>4578.3999999999996</v>
      </c>
      <c r="Q2815" s="60"/>
      <c r="AE2815" s="2">
        <v>4578.3999999999996</v>
      </c>
    </row>
    <row r="2816" spans="1:31" ht="23.25" customHeight="1" x14ac:dyDescent="0.15">
      <c r="A2816" s="9" t="s">
        <v>925</v>
      </c>
      <c r="B2816" s="9" t="s">
        <v>1528</v>
      </c>
      <c r="C2816" s="148" t="s">
        <v>689</v>
      </c>
      <c r="D2816" s="56" t="s">
        <v>70</v>
      </c>
      <c r="E2816" s="62" t="s">
        <v>690</v>
      </c>
      <c r="F2816" s="58" t="s">
        <v>678</v>
      </c>
      <c r="G2816" s="57">
        <v>1.0489999999999999E-2</v>
      </c>
      <c r="H2816" s="57">
        <v>0</v>
      </c>
      <c r="I2816" s="57" t="s">
        <v>2193</v>
      </c>
      <c r="J2816" s="57">
        <v>1.048E-2</v>
      </c>
      <c r="K2816" s="57">
        <v>169804</v>
      </c>
      <c r="L2816" s="57">
        <v>1781.2</v>
      </c>
      <c r="M2816" s="57">
        <v>0</v>
      </c>
      <c r="N2816" s="57" t="s">
        <v>2193</v>
      </c>
      <c r="O2816" s="57">
        <v>169804</v>
      </c>
      <c r="P2816" s="57">
        <v>1781.2</v>
      </c>
      <c r="Q2816" s="60"/>
      <c r="AE2816" s="2">
        <v>1781.2</v>
      </c>
    </row>
    <row r="2817" spans="1:31" ht="23.25" customHeight="1" x14ac:dyDescent="0.15">
      <c r="A2817" s="9" t="s">
        <v>1649</v>
      </c>
      <c r="B2817" s="9" t="s">
        <v>1528</v>
      </c>
      <c r="C2817" s="148" t="s">
        <v>1650</v>
      </c>
      <c r="D2817" s="56" t="s">
        <v>1651</v>
      </c>
      <c r="E2817" s="62" t="s">
        <v>1652</v>
      </c>
      <c r="F2817" s="58" t="s">
        <v>616</v>
      </c>
      <c r="G2817" s="57">
        <v>1</v>
      </c>
      <c r="H2817" s="57">
        <v>190.69999999999982</v>
      </c>
      <c r="I2817" s="57">
        <v>190.69999999999982</v>
      </c>
      <c r="J2817" s="57">
        <v>1</v>
      </c>
      <c r="K2817" s="57"/>
      <c r="L2817" s="57" t="s">
        <v>2193</v>
      </c>
      <c r="M2817" s="57"/>
      <c r="N2817" s="57" t="s">
        <v>2193</v>
      </c>
      <c r="O2817" s="57">
        <v>190.69999999999982</v>
      </c>
      <c r="P2817" s="57">
        <v>190.69999999999982</v>
      </c>
      <c r="Q2817" s="60"/>
    </row>
    <row r="2818" spans="1:31" ht="23.25" customHeight="1" x14ac:dyDescent="0.15">
      <c r="B2818" s="9" t="s">
        <v>1646</v>
      </c>
      <c r="C2818" s="148"/>
      <c r="D2818" s="56" t="s">
        <v>1647</v>
      </c>
      <c r="E2818" s="62"/>
      <c r="F2818" s="58"/>
      <c r="G2818" s="57"/>
      <c r="H2818" s="57"/>
      <c r="I2818" s="57">
        <v>18542</v>
      </c>
      <c r="J2818" s="57"/>
      <c r="K2818" s="57"/>
      <c r="L2818" s="57">
        <v>6359</v>
      </c>
      <c r="M2818" s="57"/>
      <c r="N2818" s="57">
        <v>0</v>
      </c>
      <c r="O2818" s="57" t="s">
        <v>2193</v>
      </c>
      <c r="P2818" s="57">
        <v>24901</v>
      </c>
      <c r="Q2818" s="60"/>
      <c r="AC2818" s="2">
        <v>190.7</v>
      </c>
      <c r="AD2818" s="2">
        <v>6359</v>
      </c>
      <c r="AE2818" s="2">
        <v>6359</v>
      </c>
    </row>
    <row r="2819" spans="1:31" ht="23.25" customHeight="1" x14ac:dyDescent="0.15">
      <c r="C2819" s="148"/>
      <c r="D2819" s="56"/>
      <c r="E2819" s="62"/>
      <c r="F2819" s="58"/>
      <c r="G2819" s="57"/>
      <c r="H2819" s="57"/>
      <c r="I2819" s="57"/>
      <c r="J2819" s="57"/>
      <c r="K2819" s="57"/>
      <c r="L2819" s="57"/>
      <c r="M2819" s="57"/>
      <c r="N2819" s="57"/>
      <c r="O2819" s="57"/>
      <c r="P2819" s="57"/>
      <c r="Q2819" s="60"/>
    </row>
    <row r="2820" spans="1:31" ht="23.25" customHeight="1" x14ac:dyDescent="0.15">
      <c r="A2820" s="9" t="s">
        <v>1523</v>
      </c>
      <c r="B2820" s="9" t="s">
        <v>2293</v>
      </c>
      <c r="C2820" s="148" t="s">
        <v>1524</v>
      </c>
      <c r="D2820" s="56" t="s">
        <v>2917</v>
      </c>
      <c r="E2820" s="62"/>
      <c r="F2820" s="58"/>
      <c r="G2820" s="57"/>
      <c r="H2820" s="57"/>
      <c r="I2820" s="57"/>
      <c r="J2820" s="57"/>
      <c r="K2820" s="57"/>
      <c r="L2820" s="57"/>
      <c r="M2820" s="57"/>
      <c r="N2820" s="57"/>
      <c r="O2820" s="57"/>
      <c r="P2820" s="57"/>
      <c r="Q2820" s="60"/>
    </row>
    <row r="2821" spans="1:31" ht="23.25" customHeight="1" x14ac:dyDescent="0.15">
      <c r="A2821" s="9" t="s">
        <v>827</v>
      </c>
      <c r="B2821" s="9" t="s">
        <v>1531</v>
      </c>
      <c r="C2821" s="148" t="s">
        <v>453</v>
      </c>
      <c r="D2821" s="56" t="s">
        <v>454</v>
      </c>
      <c r="E2821" s="62" t="s">
        <v>455</v>
      </c>
      <c r="F2821" s="58" t="s">
        <v>132</v>
      </c>
      <c r="G2821" s="57">
        <v>1</v>
      </c>
      <c r="H2821" s="57">
        <v>400</v>
      </c>
      <c r="I2821" s="57">
        <v>400</v>
      </c>
      <c r="J2821" s="57">
        <v>1</v>
      </c>
      <c r="K2821" s="57">
        <v>0</v>
      </c>
      <c r="L2821" s="57" t="s">
        <v>2193</v>
      </c>
      <c r="M2821" s="57">
        <v>0</v>
      </c>
      <c r="N2821" s="57" t="s">
        <v>2193</v>
      </c>
      <c r="O2821" s="57">
        <v>400</v>
      </c>
      <c r="P2821" s="57">
        <v>400</v>
      </c>
      <c r="Q2821" s="60"/>
      <c r="AC2821" s="2">
        <v>400</v>
      </c>
    </row>
    <row r="2822" spans="1:31" ht="23.25" customHeight="1" x14ac:dyDescent="0.15">
      <c r="A2822" s="9" t="s">
        <v>827</v>
      </c>
      <c r="B2822" s="9" t="s">
        <v>1531</v>
      </c>
      <c r="C2822" s="148" t="s">
        <v>453</v>
      </c>
      <c r="D2822" s="56" t="s">
        <v>454</v>
      </c>
      <c r="E2822" s="62" t="s">
        <v>455</v>
      </c>
      <c r="F2822" s="58" t="s">
        <v>132</v>
      </c>
      <c r="G2822" s="57">
        <v>7.4999999999999997E-2</v>
      </c>
      <c r="H2822" s="57">
        <v>400</v>
      </c>
      <c r="I2822" s="57">
        <v>30</v>
      </c>
      <c r="J2822" s="57">
        <v>7.4999999999999997E-2</v>
      </c>
      <c r="K2822" s="57">
        <v>0</v>
      </c>
      <c r="L2822" s="57" t="s">
        <v>2193</v>
      </c>
      <c r="M2822" s="57">
        <v>0</v>
      </c>
      <c r="N2822" s="57" t="s">
        <v>2193</v>
      </c>
      <c r="O2822" s="57">
        <v>400</v>
      </c>
      <c r="P2822" s="57">
        <v>30</v>
      </c>
      <c r="Q2822" s="60"/>
    </row>
    <row r="2823" spans="1:31" ht="23.25" customHeight="1" x14ac:dyDescent="0.15">
      <c r="A2823" s="9" t="s">
        <v>1658</v>
      </c>
      <c r="B2823" s="9" t="s">
        <v>1531</v>
      </c>
      <c r="C2823" s="148" t="s">
        <v>1659</v>
      </c>
      <c r="D2823" s="56" t="s">
        <v>1660</v>
      </c>
      <c r="E2823" s="62" t="s">
        <v>1661</v>
      </c>
      <c r="F2823" s="58" t="s">
        <v>616</v>
      </c>
      <c r="G2823" s="57">
        <v>1</v>
      </c>
      <c r="H2823" s="57">
        <v>8</v>
      </c>
      <c r="I2823" s="57">
        <v>8</v>
      </c>
      <c r="J2823" s="57">
        <v>1</v>
      </c>
      <c r="K2823" s="57"/>
      <c r="L2823" s="57" t="s">
        <v>2193</v>
      </c>
      <c r="M2823" s="57"/>
      <c r="N2823" s="57" t="s">
        <v>2193</v>
      </c>
      <c r="O2823" s="57">
        <v>8</v>
      </c>
      <c r="P2823" s="57">
        <v>8</v>
      </c>
      <c r="Q2823" s="60"/>
      <c r="AC2823" s="2">
        <v>8</v>
      </c>
      <c r="AD2823" s="2">
        <v>430</v>
      </c>
    </row>
    <row r="2824" spans="1:31" ht="23.25" customHeight="1" x14ac:dyDescent="0.15">
      <c r="A2824" s="9" t="s">
        <v>924</v>
      </c>
      <c r="B2824" s="9" t="s">
        <v>1531</v>
      </c>
      <c r="C2824" s="148" t="s">
        <v>687</v>
      </c>
      <c r="D2824" s="56" t="s">
        <v>70</v>
      </c>
      <c r="E2824" s="62" t="s">
        <v>688</v>
      </c>
      <c r="F2824" s="58" t="s">
        <v>678</v>
      </c>
      <c r="G2824" s="57">
        <v>1.4999999999999999E-2</v>
      </c>
      <c r="H2824" s="57">
        <v>0</v>
      </c>
      <c r="I2824" s="57" t="s">
        <v>2193</v>
      </c>
      <c r="J2824" s="57">
        <v>1.4999999999999999E-2</v>
      </c>
      <c r="K2824" s="57">
        <v>433400</v>
      </c>
      <c r="L2824" s="57">
        <v>6501</v>
      </c>
      <c r="M2824" s="57">
        <v>0</v>
      </c>
      <c r="N2824" s="57" t="s">
        <v>2193</v>
      </c>
      <c r="O2824" s="57">
        <v>433400</v>
      </c>
      <c r="P2824" s="57">
        <v>6501</v>
      </c>
      <c r="Q2824" s="60"/>
      <c r="AE2824" s="2">
        <v>6501</v>
      </c>
    </row>
    <row r="2825" spans="1:31" ht="23.25" customHeight="1" x14ac:dyDescent="0.15">
      <c r="A2825" s="9" t="s">
        <v>1649</v>
      </c>
      <c r="B2825" s="9" t="s">
        <v>1531</v>
      </c>
      <c r="C2825" s="148" t="s">
        <v>1650</v>
      </c>
      <c r="D2825" s="56" t="s">
        <v>1651</v>
      </c>
      <c r="E2825" s="62" t="s">
        <v>1652</v>
      </c>
      <c r="F2825" s="58" t="s">
        <v>616</v>
      </c>
      <c r="G2825" s="57">
        <v>1</v>
      </c>
      <c r="H2825" s="57">
        <v>195</v>
      </c>
      <c r="I2825" s="57">
        <v>195</v>
      </c>
      <c r="J2825" s="57">
        <v>1</v>
      </c>
      <c r="K2825" s="57"/>
      <c r="L2825" s="57" t="s">
        <v>2193</v>
      </c>
      <c r="M2825" s="57"/>
      <c r="N2825" s="57" t="s">
        <v>2193</v>
      </c>
      <c r="O2825" s="57">
        <v>195</v>
      </c>
      <c r="P2825" s="57">
        <v>195</v>
      </c>
      <c r="Q2825" s="60"/>
    </row>
    <row r="2826" spans="1:31" ht="23.25" customHeight="1" x14ac:dyDescent="0.15">
      <c r="B2826" s="9" t="s">
        <v>1646</v>
      </c>
      <c r="C2826" s="148"/>
      <c r="D2826" s="56" t="s">
        <v>1647</v>
      </c>
      <c r="E2826" s="62"/>
      <c r="F2826" s="58"/>
      <c r="G2826" s="57"/>
      <c r="H2826" s="57"/>
      <c r="I2826" s="57">
        <v>633</v>
      </c>
      <c r="J2826" s="57"/>
      <c r="K2826" s="57"/>
      <c r="L2826" s="57">
        <v>6501</v>
      </c>
      <c r="M2826" s="57"/>
      <c r="N2826" s="57">
        <v>0</v>
      </c>
      <c r="O2826" s="57" t="s">
        <v>2193</v>
      </c>
      <c r="P2826" s="57">
        <v>7134</v>
      </c>
      <c r="Q2826" s="60"/>
      <c r="AC2826" s="2">
        <v>195</v>
      </c>
      <c r="AD2826" s="2">
        <v>6501</v>
      </c>
      <c r="AE2826" s="2">
        <v>6501</v>
      </c>
    </row>
    <row r="2827" spans="1:31" ht="23.25" customHeight="1" x14ac:dyDescent="0.15">
      <c r="C2827" s="148"/>
      <c r="D2827" s="56"/>
      <c r="E2827" s="62"/>
      <c r="F2827" s="58"/>
      <c r="G2827" s="57"/>
      <c r="H2827" s="57"/>
      <c r="I2827" s="57"/>
      <c r="J2827" s="57"/>
      <c r="K2827" s="57"/>
      <c r="L2827" s="57"/>
      <c r="M2827" s="57"/>
      <c r="N2827" s="57"/>
      <c r="O2827" s="57"/>
      <c r="P2827" s="57"/>
      <c r="Q2827" s="60"/>
    </row>
    <row r="2828" spans="1:31" ht="23.25" customHeight="1" x14ac:dyDescent="0.15">
      <c r="A2828" s="9" t="s">
        <v>1526</v>
      </c>
      <c r="B2828" s="9" t="s">
        <v>2293</v>
      </c>
      <c r="C2828" s="148" t="s">
        <v>1527</v>
      </c>
      <c r="D2828" s="56" t="s">
        <v>2918</v>
      </c>
      <c r="E2828" s="62"/>
      <c r="F2828" s="58"/>
      <c r="G2828" s="57"/>
      <c r="H2828" s="57"/>
      <c r="I2828" s="57"/>
      <c r="J2828" s="57"/>
      <c r="K2828" s="57"/>
      <c r="L2828" s="57"/>
      <c r="M2828" s="57"/>
      <c r="N2828" s="57"/>
      <c r="O2828" s="57"/>
      <c r="P2828" s="57"/>
      <c r="Q2828" s="60"/>
    </row>
    <row r="2829" spans="1:31" ht="23.25" customHeight="1" x14ac:dyDescent="0.15">
      <c r="A2829" s="9" t="s">
        <v>2919</v>
      </c>
      <c r="B2829" s="9" t="s">
        <v>1534</v>
      </c>
      <c r="C2829" s="148" t="s">
        <v>2920</v>
      </c>
      <c r="D2829" s="56" t="s">
        <v>454</v>
      </c>
      <c r="E2829" s="62" t="s">
        <v>2679</v>
      </c>
      <c r="F2829" s="58" t="s">
        <v>132</v>
      </c>
      <c r="G2829" s="57">
        <v>1</v>
      </c>
      <c r="H2829" s="57">
        <v>570</v>
      </c>
      <c r="I2829" s="57">
        <v>570</v>
      </c>
      <c r="J2829" s="57">
        <v>1</v>
      </c>
      <c r="K2829" s="57">
        <v>0</v>
      </c>
      <c r="L2829" s="57" t="s">
        <v>2193</v>
      </c>
      <c r="M2829" s="57">
        <v>0</v>
      </c>
      <c r="N2829" s="57" t="s">
        <v>2193</v>
      </c>
      <c r="O2829" s="57">
        <v>570</v>
      </c>
      <c r="P2829" s="57">
        <v>570</v>
      </c>
      <c r="Q2829" s="60"/>
      <c r="AC2829" s="2">
        <v>570</v>
      </c>
    </row>
    <row r="2830" spans="1:31" ht="23.25" customHeight="1" x14ac:dyDescent="0.15">
      <c r="A2830" s="9" t="s">
        <v>2919</v>
      </c>
      <c r="B2830" s="9" t="s">
        <v>1534</v>
      </c>
      <c r="C2830" s="148" t="s">
        <v>2920</v>
      </c>
      <c r="D2830" s="56" t="s">
        <v>454</v>
      </c>
      <c r="E2830" s="62" t="s">
        <v>2679</v>
      </c>
      <c r="F2830" s="58" t="s">
        <v>132</v>
      </c>
      <c r="G2830" s="57">
        <v>7.4999999999999997E-2</v>
      </c>
      <c r="H2830" s="57">
        <v>570</v>
      </c>
      <c r="I2830" s="57">
        <v>42.7</v>
      </c>
      <c r="J2830" s="57">
        <v>7.4999999999999997E-2</v>
      </c>
      <c r="K2830" s="57">
        <v>0</v>
      </c>
      <c r="L2830" s="57" t="s">
        <v>2193</v>
      </c>
      <c r="M2830" s="57">
        <v>0</v>
      </c>
      <c r="N2830" s="57" t="s">
        <v>2193</v>
      </c>
      <c r="O2830" s="57">
        <v>570</v>
      </c>
      <c r="P2830" s="57">
        <v>42.7</v>
      </c>
      <c r="Q2830" s="60"/>
    </row>
    <row r="2831" spans="1:31" ht="23.25" customHeight="1" x14ac:dyDescent="0.15">
      <c r="A2831" s="9" t="s">
        <v>1658</v>
      </c>
      <c r="B2831" s="9" t="s">
        <v>1534</v>
      </c>
      <c r="C2831" s="148" t="s">
        <v>1659</v>
      </c>
      <c r="D2831" s="56" t="s">
        <v>1660</v>
      </c>
      <c r="E2831" s="62" t="s">
        <v>1661</v>
      </c>
      <c r="F2831" s="58" t="s">
        <v>616</v>
      </c>
      <c r="G2831" s="57">
        <v>1</v>
      </c>
      <c r="H2831" s="57">
        <v>11.399999999999977</v>
      </c>
      <c r="I2831" s="57">
        <v>11.399999999999977</v>
      </c>
      <c r="J2831" s="57">
        <v>1</v>
      </c>
      <c r="K2831" s="57"/>
      <c r="L2831" s="57" t="s">
        <v>2193</v>
      </c>
      <c r="M2831" s="57"/>
      <c r="N2831" s="57" t="s">
        <v>2193</v>
      </c>
      <c r="O2831" s="57">
        <v>11.399999999999977</v>
      </c>
      <c r="P2831" s="57">
        <v>11.399999999999977</v>
      </c>
      <c r="Q2831" s="60"/>
      <c r="AC2831" s="2">
        <v>11.4</v>
      </c>
      <c r="AD2831" s="2">
        <v>612</v>
      </c>
    </row>
    <row r="2832" spans="1:31" ht="23.25" customHeight="1" x14ac:dyDescent="0.15">
      <c r="A2832" s="9" t="s">
        <v>924</v>
      </c>
      <c r="B2832" s="9" t="s">
        <v>1534</v>
      </c>
      <c r="C2832" s="148" t="s">
        <v>687</v>
      </c>
      <c r="D2832" s="56" t="s">
        <v>70</v>
      </c>
      <c r="E2832" s="62" t="s">
        <v>688</v>
      </c>
      <c r="F2832" s="58" t="s">
        <v>678</v>
      </c>
      <c r="G2832" s="57">
        <v>1.4999999999999999E-2</v>
      </c>
      <c r="H2832" s="57">
        <v>0</v>
      </c>
      <c r="I2832" s="57" t="s">
        <v>2193</v>
      </c>
      <c r="J2832" s="57">
        <v>1.4999999999999999E-2</v>
      </c>
      <c r="K2832" s="57">
        <v>433400</v>
      </c>
      <c r="L2832" s="57">
        <v>6501</v>
      </c>
      <c r="M2832" s="57">
        <v>0</v>
      </c>
      <c r="N2832" s="57" t="s">
        <v>2193</v>
      </c>
      <c r="O2832" s="57">
        <v>433400</v>
      </c>
      <c r="P2832" s="57">
        <v>6501</v>
      </c>
      <c r="Q2832" s="60"/>
      <c r="AE2832" s="2">
        <v>6501</v>
      </c>
    </row>
    <row r="2833" spans="1:31" ht="23.25" customHeight="1" x14ac:dyDescent="0.15">
      <c r="A2833" s="9" t="s">
        <v>1649</v>
      </c>
      <c r="B2833" s="9" t="s">
        <v>1534</v>
      </c>
      <c r="C2833" s="148" t="s">
        <v>1650</v>
      </c>
      <c r="D2833" s="56" t="s">
        <v>1651</v>
      </c>
      <c r="E2833" s="62" t="s">
        <v>1652</v>
      </c>
      <c r="F2833" s="58" t="s">
        <v>616</v>
      </c>
      <c r="G2833" s="57">
        <v>1</v>
      </c>
      <c r="H2833" s="57">
        <v>195</v>
      </c>
      <c r="I2833" s="57">
        <v>195</v>
      </c>
      <c r="J2833" s="57">
        <v>1</v>
      </c>
      <c r="K2833" s="57"/>
      <c r="L2833" s="57" t="s">
        <v>2193</v>
      </c>
      <c r="M2833" s="57"/>
      <c r="N2833" s="57" t="s">
        <v>2193</v>
      </c>
      <c r="O2833" s="57">
        <v>195</v>
      </c>
      <c r="P2833" s="57">
        <v>195</v>
      </c>
      <c r="Q2833" s="60"/>
    </row>
    <row r="2834" spans="1:31" ht="23.25" customHeight="1" x14ac:dyDescent="0.15">
      <c r="B2834" s="9" t="s">
        <v>1646</v>
      </c>
      <c r="C2834" s="148"/>
      <c r="D2834" s="56" t="s">
        <v>1647</v>
      </c>
      <c r="E2834" s="62"/>
      <c r="F2834" s="58"/>
      <c r="G2834" s="57"/>
      <c r="H2834" s="57"/>
      <c r="I2834" s="57">
        <v>819</v>
      </c>
      <c r="J2834" s="57"/>
      <c r="K2834" s="57"/>
      <c r="L2834" s="57">
        <v>6501</v>
      </c>
      <c r="M2834" s="57"/>
      <c r="N2834" s="57">
        <v>0</v>
      </c>
      <c r="O2834" s="57" t="s">
        <v>2193</v>
      </c>
      <c r="P2834" s="57">
        <v>7320</v>
      </c>
      <c r="Q2834" s="60"/>
      <c r="AC2834" s="2">
        <v>195</v>
      </c>
      <c r="AD2834" s="2">
        <v>6501</v>
      </c>
      <c r="AE2834" s="2">
        <v>6501</v>
      </c>
    </row>
    <row r="2835" spans="1:31" ht="23.25" customHeight="1" x14ac:dyDescent="0.15">
      <c r="C2835" s="148"/>
      <c r="D2835" s="56"/>
      <c r="E2835" s="62"/>
      <c r="F2835" s="58"/>
      <c r="G2835" s="57"/>
      <c r="H2835" s="57"/>
      <c r="I2835" s="57"/>
      <c r="J2835" s="57"/>
      <c r="K2835" s="57"/>
      <c r="L2835" s="57"/>
      <c r="M2835" s="57"/>
      <c r="N2835" s="57"/>
      <c r="O2835" s="57"/>
      <c r="P2835" s="57"/>
      <c r="Q2835" s="60"/>
    </row>
    <row r="2836" spans="1:31" ht="23.25" customHeight="1" x14ac:dyDescent="0.15">
      <c r="A2836" s="9" t="s">
        <v>1529</v>
      </c>
      <c r="B2836" s="9" t="s">
        <v>2293</v>
      </c>
      <c r="C2836" s="148" t="s">
        <v>1530</v>
      </c>
      <c r="D2836" s="56" t="s">
        <v>2921</v>
      </c>
      <c r="E2836" s="62"/>
      <c r="F2836" s="58"/>
      <c r="G2836" s="57"/>
      <c r="H2836" s="57"/>
      <c r="I2836" s="57"/>
      <c r="J2836" s="57"/>
      <c r="K2836" s="57"/>
      <c r="L2836" s="57"/>
      <c r="M2836" s="57"/>
      <c r="N2836" s="57"/>
      <c r="O2836" s="57"/>
      <c r="P2836" s="57"/>
      <c r="Q2836" s="60"/>
    </row>
    <row r="2837" spans="1:31" ht="23.25" customHeight="1" x14ac:dyDescent="0.15">
      <c r="A2837" s="9" t="s">
        <v>828</v>
      </c>
      <c r="B2837" s="9" t="s">
        <v>1537</v>
      </c>
      <c r="C2837" s="148" t="s">
        <v>458</v>
      </c>
      <c r="D2837" s="56" t="s">
        <v>459</v>
      </c>
      <c r="E2837" s="62" t="s">
        <v>455</v>
      </c>
      <c r="F2837" s="58" t="s">
        <v>132</v>
      </c>
      <c r="G2837" s="57">
        <v>1</v>
      </c>
      <c r="H2837" s="57">
        <v>2690</v>
      </c>
      <c r="I2837" s="57">
        <v>2690</v>
      </c>
      <c r="J2837" s="57">
        <v>1</v>
      </c>
      <c r="K2837" s="57">
        <v>0</v>
      </c>
      <c r="L2837" s="57" t="s">
        <v>2193</v>
      </c>
      <c r="M2837" s="57">
        <v>0</v>
      </c>
      <c r="N2837" s="57" t="s">
        <v>2193</v>
      </c>
      <c r="O2837" s="57">
        <v>2690</v>
      </c>
      <c r="P2837" s="57">
        <v>2690</v>
      </c>
      <c r="Q2837" s="60"/>
      <c r="AC2837" s="2">
        <v>2690</v>
      </c>
    </row>
    <row r="2838" spans="1:31" ht="23.25" customHeight="1" x14ac:dyDescent="0.15">
      <c r="A2838" s="9" t="s">
        <v>828</v>
      </c>
      <c r="B2838" s="9" t="s">
        <v>1537</v>
      </c>
      <c r="C2838" s="148" t="s">
        <v>458</v>
      </c>
      <c r="D2838" s="56" t="s">
        <v>459</v>
      </c>
      <c r="E2838" s="62" t="s">
        <v>455</v>
      </c>
      <c r="F2838" s="58" t="s">
        <v>132</v>
      </c>
      <c r="G2838" s="57">
        <v>7.4999999999999997E-2</v>
      </c>
      <c r="H2838" s="57">
        <v>2690</v>
      </c>
      <c r="I2838" s="57">
        <v>201.7</v>
      </c>
      <c r="J2838" s="57">
        <v>7.4999999999999997E-2</v>
      </c>
      <c r="K2838" s="57">
        <v>0</v>
      </c>
      <c r="L2838" s="57" t="s">
        <v>2193</v>
      </c>
      <c r="M2838" s="57">
        <v>0</v>
      </c>
      <c r="N2838" s="57" t="s">
        <v>2193</v>
      </c>
      <c r="O2838" s="57">
        <v>2690</v>
      </c>
      <c r="P2838" s="57">
        <v>201.7</v>
      </c>
      <c r="Q2838" s="60"/>
    </row>
    <row r="2839" spans="1:31" ht="23.25" customHeight="1" x14ac:dyDescent="0.15">
      <c r="A2839" s="9" t="s">
        <v>1658</v>
      </c>
      <c r="B2839" s="9" t="s">
        <v>1537</v>
      </c>
      <c r="C2839" s="148" t="s">
        <v>1659</v>
      </c>
      <c r="D2839" s="56" t="s">
        <v>1660</v>
      </c>
      <c r="E2839" s="62" t="s">
        <v>1661</v>
      </c>
      <c r="F2839" s="58" t="s">
        <v>616</v>
      </c>
      <c r="G2839" s="57">
        <v>1</v>
      </c>
      <c r="H2839" s="57">
        <v>53.800000000000182</v>
      </c>
      <c r="I2839" s="57">
        <v>53.800000000000182</v>
      </c>
      <c r="J2839" s="57">
        <v>1</v>
      </c>
      <c r="K2839" s="57"/>
      <c r="L2839" s="57" t="s">
        <v>2193</v>
      </c>
      <c r="M2839" s="57"/>
      <c r="N2839" s="57" t="s">
        <v>2193</v>
      </c>
      <c r="O2839" s="57">
        <v>53.800000000000182</v>
      </c>
      <c r="P2839" s="57">
        <v>53.800000000000182</v>
      </c>
      <c r="Q2839" s="60"/>
      <c r="AC2839" s="2">
        <v>53.8</v>
      </c>
      <c r="AD2839" s="2">
        <v>2891</v>
      </c>
    </row>
    <row r="2840" spans="1:31" ht="23.25" customHeight="1" x14ac:dyDescent="0.15">
      <c r="A2840" s="9" t="s">
        <v>924</v>
      </c>
      <c r="B2840" s="9" t="s">
        <v>1537</v>
      </c>
      <c r="C2840" s="148" t="s">
        <v>687</v>
      </c>
      <c r="D2840" s="56" t="s">
        <v>70</v>
      </c>
      <c r="E2840" s="62" t="s">
        <v>688</v>
      </c>
      <c r="F2840" s="58" t="s">
        <v>678</v>
      </c>
      <c r="G2840" s="57">
        <v>1.7999999999999999E-2</v>
      </c>
      <c r="H2840" s="57">
        <v>0</v>
      </c>
      <c r="I2840" s="57" t="s">
        <v>2193</v>
      </c>
      <c r="J2840" s="57">
        <v>1.7999999999999999E-2</v>
      </c>
      <c r="K2840" s="57">
        <v>433400</v>
      </c>
      <c r="L2840" s="57">
        <v>7801.2</v>
      </c>
      <c r="M2840" s="57">
        <v>0</v>
      </c>
      <c r="N2840" s="57" t="s">
        <v>2193</v>
      </c>
      <c r="O2840" s="57">
        <v>433400</v>
      </c>
      <c r="P2840" s="57">
        <v>7801.2</v>
      </c>
      <c r="Q2840" s="60"/>
      <c r="AE2840" s="2">
        <v>7801.2</v>
      </c>
    </row>
    <row r="2841" spans="1:31" ht="23.25" customHeight="1" x14ac:dyDescent="0.15">
      <c r="A2841" s="9" t="s">
        <v>1649</v>
      </c>
      <c r="B2841" s="9" t="s">
        <v>1537</v>
      </c>
      <c r="C2841" s="148" t="s">
        <v>1650</v>
      </c>
      <c r="D2841" s="56" t="s">
        <v>1651</v>
      </c>
      <c r="E2841" s="62" t="s">
        <v>1652</v>
      </c>
      <c r="F2841" s="58" t="s">
        <v>616</v>
      </c>
      <c r="G2841" s="57">
        <v>1</v>
      </c>
      <c r="H2841" s="57">
        <v>234</v>
      </c>
      <c r="I2841" s="57">
        <v>234</v>
      </c>
      <c r="J2841" s="57">
        <v>1</v>
      </c>
      <c r="K2841" s="57"/>
      <c r="L2841" s="57" t="s">
        <v>2193</v>
      </c>
      <c r="M2841" s="57"/>
      <c r="N2841" s="57" t="s">
        <v>2193</v>
      </c>
      <c r="O2841" s="57">
        <v>234</v>
      </c>
      <c r="P2841" s="57">
        <v>234</v>
      </c>
      <c r="Q2841" s="60"/>
    </row>
    <row r="2842" spans="1:31" ht="23.25" customHeight="1" x14ac:dyDescent="0.15">
      <c r="B2842" s="9" t="s">
        <v>1646</v>
      </c>
      <c r="C2842" s="148"/>
      <c r="D2842" s="56" t="s">
        <v>1647</v>
      </c>
      <c r="E2842" s="62"/>
      <c r="F2842" s="58"/>
      <c r="G2842" s="57"/>
      <c r="H2842" s="57"/>
      <c r="I2842" s="57">
        <v>3179</v>
      </c>
      <c r="J2842" s="57"/>
      <c r="K2842" s="57"/>
      <c r="L2842" s="57">
        <v>7801</v>
      </c>
      <c r="M2842" s="57"/>
      <c r="N2842" s="57">
        <v>0</v>
      </c>
      <c r="O2842" s="57" t="s">
        <v>2193</v>
      </c>
      <c r="P2842" s="57">
        <v>10980</v>
      </c>
      <c r="Q2842" s="60"/>
      <c r="AC2842" s="2">
        <v>234</v>
      </c>
      <c r="AD2842" s="2">
        <v>7801</v>
      </c>
      <c r="AE2842" s="2">
        <v>7801</v>
      </c>
    </row>
    <row r="2843" spans="1:31" ht="23.25" customHeight="1" x14ac:dyDescent="0.15">
      <c r="C2843" s="148"/>
      <c r="D2843" s="56"/>
      <c r="E2843" s="62"/>
      <c r="F2843" s="58"/>
      <c r="G2843" s="57"/>
      <c r="H2843" s="57"/>
      <c r="I2843" s="57"/>
      <c r="J2843" s="57"/>
      <c r="K2843" s="57"/>
      <c r="L2843" s="57"/>
      <c r="M2843" s="57"/>
      <c r="N2843" s="57"/>
      <c r="O2843" s="57"/>
      <c r="P2843" s="57"/>
      <c r="Q2843" s="60"/>
    </row>
    <row r="2844" spans="1:31" ht="23.25" customHeight="1" x14ac:dyDescent="0.15">
      <c r="A2844" s="9" t="s">
        <v>1532</v>
      </c>
      <c r="B2844" s="9" t="s">
        <v>2293</v>
      </c>
      <c r="C2844" s="148" t="s">
        <v>1533</v>
      </c>
      <c r="D2844" s="56" t="s">
        <v>2922</v>
      </c>
      <c r="E2844" s="62"/>
      <c r="F2844" s="58"/>
      <c r="G2844" s="57"/>
      <c r="H2844" s="57"/>
      <c r="I2844" s="57"/>
      <c r="J2844" s="57"/>
      <c r="K2844" s="57"/>
      <c r="L2844" s="57"/>
      <c r="M2844" s="57"/>
      <c r="N2844" s="57"/>
      <c r="O2844" s="57"/>
      <c r="P2844" s="57"/>
      <c r="Q2844" s="60"/>
    </row>
    <row r="2845" spans="1:31" ht="23.25" customHeight="1" x14ac:dyDescent="0.15">
      <c r="A2845" s="9" t="s">
        <v>829</v>
      </c>
      <c r="B2845" s="9" t="s">
        <v>1540</v>
      </c>
      <c r="C2845" s="148" t="s">
        <v>460</v>
      </c>
      <c r="D2845" s="56" t="s">
        <v>461</v>
      </c>
      <c r="E2845" s="62" t="s">
        <v>462</v>
      </c>
      <c r="F2845" s="58" t="s">
        <v>181</v>
      </c>
      <c r="G2845" s="57">
        <v>1</v>
      </c>
      <c r="H2845" s="57">
        <v>1324</v>
      </c>
      <c r="I2845" s="57">
        <v>1324</v>
      </c>
      <c r="J2845" s="57">
        <v>1</v>
      </c>
      <c r="K2845" s="57">
        <v>0</v>
      </c>
      <c r="L2845" s="57" t="s">
        <v>2193</v>
      </c>
      <c r="M2845" s="57">
        <v>0</v>
      </c>
      <c r="N2845" s="57" t="s">
        <v>2193</v>
      </c>
      <c r="O2845" s="57">
        <v>1324</v>
      </c>
      <c r="P2845" s="57">
        <v>1324</v>
      </c>
      <c r="Q2845" s="60"/>
    </row>
    <row r="2846" spans="1:31" ht="23.25" customHeight="1" x14ac:dyDescent="0.15">
      <c r="A2846" s="9" t="s">
        <v>919</v>
      </c>
      <c r="B2846" s="9" t="s">
        <v>1540</v>
      </c>
      <c r="C2846" s="148" t="s">
        <v>676</v>
      </c>
      <c r="D2846" s="56" t="s">
        <v>70</v>
      </c>
      <c r="E2846" s="62" t="s">
        <v>677</v>
      </c>
      <c r="F2846" s="58" t="s">
        <v>678</v>
      </c>
      <c r="G2846" s="57">
        <v>8.5000000000000006E-2</v>
      </c>
      <c r="H2846" s="57">
        <v>0</v>
      </c>
      <c r="I2846" s="57" t="s">
        <v>2193</v>
      </c>
      <c r="J2846" s="57">
        <v>8.5000000000000006E-2</v>
      </c>
      <c r="K2846" s="57">
        <v>268915</v>
      </c>
      <c r="L2846" s="57">
        <v>22857.7</v>
      </c>
      <c r="M2846" s="57">
        <v>0</v>
      </c>
      <c r="N2846" s="57" t="s">
        <v>2193</v>
      </c>
      <c r="O2846" s="57">
        <v>268915</v>
      </c>
      <c r="P2846" s="57">
        <v>22857.7</v>
      </c>
      <c r="Q2846" s="60"/>
      <c r="AE2846" s="2">
        <v>22857.7</v>
      </c>
    </row>
    <row r="2847" spans="1:31" ht="23.25" customHeight="1" x14ac:dyDescent="0.15">
      <c r="A2847" s="9" t="s">
        <v>1649</v>
      </c>
      <c r="B2847" s="9" t="s">
        <v>1540</v>
      </c>
      <c r="C2847" s="148" t="s">
        <v>1650</v>
      </c>
      <c r="D2847" s="56" t="s">
        <v>1651</v>
      </c>
      <c r="E2847" s="62" t="s">
        <v>1652</v>
      </c>
      <c r="F2847" s="58" t="s">
        <v>616</v>
      </c>
      <c r="G2847" s="57">
        <v>1</v>
      </c>
      <c r="H2847" s="57">
        <v>685.70000000000073</v>
      </c>
      <c r="I2847" s="57">
        <v>685.70000000000073</v>
      </c>
      <c r="J2847" s="57">
        <v>1</v>
      </c>
      <c r="K2847" s="57"/>
      <c r="L2847" s="57" t="s">
        <v>2193</v>
      </c>
      <c r="M2847" s="57"/>
      <c r="N2847" s="57" t="s">
        <v>2193</v>
      </c>
      <c r="O2847" s="57">
        <v>685.70000000000073</v>
      </c>
      <c r="P2847" s="57">
        <v>685.70000000000073</v>
      </c>
      <c r="Q2847" s="60"/>
    </row>
    <row r="2848" spans="1:31" ht="23.25" customHeight="1" x14ac:dyDescent="0.15">
      <c r="B2848" s="9" t="s">
        <v>1646</v>
      </c>
      <c r="C2848" s="148"/>
      <c r="D2848" s="56" t="s">
        <v>1647</v>
      </c>
      <c r="E2848" s="62"/>
      <c r="F2848" s="58"/>
      <c r="G2848" s="57"/>
      <c r="H2848" s="57"/>
      <c r="I2848" s="57">
        <v>2009</v>
      </c>
      <c r="J2848" s="57"/>
      <c r="K2848" s="57"/>
      <c r="L2848" s="57">
        <v>22857</v>
      </c>
      <c r="M2848" s="57"/>
      <c r="N2848" s="57">
        <v>0</v>
      </c>
      <c r="O2848" s="57" t="s">
        <v>2193</v>
      </c>
      <c r="P2848" s="57">
        <v>24866</v>
      </c>
      <c r="Q2848" s="60"/>
      <c r="AC2848" s="2">
        <v>685.7</v>
      </c>
      <c r="AD2848" s="2">
        <v>22857</v>
      </c>
      <c r="AE2848" s="2">
        <v>22857</v>
      </c>
    </row>
    <row r="2849" spans="1:31" ht="23.25" customHeight="1" x14ac:dyDescent="0.15">
      <c r="C2849" s="148"/>
      <c r="D2849" s="56"/>
      <c r="E2849" s="62"/>
      <c r="F2849" s="58"/>
      <c r="G2849" s="57"/>
      <c r="H2849" s="57"/>
      <c r="I2849" s="57"/>
      <c r="J2849" s="57"/>
      <c r="K2849" s="57"/>
      <c r="L2849" s="57"/>
      <c r="M2849" s="57"/>
      <c r="N2849" s="57"/>
      <c r="O2849" s="57"/>
      <c r="P2849" s="57"/>
      <c r="Q2849" s="60"/>
    </row>
    <row r="2850" spans="1:31" ht="23.25" customHeight="1" x14ac:dyDescent="0.15">
      <c r="A2850" s="9" t="s">
        <v>1535</v>
      </c>
      <c r="B2850" s="9" t="s">
        <v>2293</v>
      </c>
      <c r="C2850" s="148" t="s">
        <v>1536</v>
      </c>
      <c r="D2850" s="56" t="s">
        <v>2923</v>
      </c>
      <c r="E2850" s="62"/>
      <c r="F2850" s="58"/>
      <c r="G2850" s="57"/>
      <c r="H2850" s="57"/>
      <c r="I2850" s="57"/>
      <c r="J2850" s="57"/>
      <c r="K2850" s="57"/>
      <c r="L2850" s="57"/>
      <c r="M2850" s="57"/>
      <c r="N2850" s="57"/>
      <c r="O2850" s="57"/>
      <c r="P2850" s="57"/>
      <c r="Q2850" s="60"/>
    </row>
    <row r="2851" spans="1:31" ht="23.25" customHeight="1" x14ac:dyDescent="0.15">
      <c r="A2851" s="9" t="s">
        <v>830</v>
      </c>
      <c r="B2851" s="9" t="s">
        <v>1543</v>
      </c>
      <c r="C2851" s="148" t="s">
        <v>466</v>
      </c>
      <c r="D2851" s="56" t="s">
        <v>461</v>
      </c>
      <c r="E2851" s="62" t="s">
        <v>467</v>
      </c>
      <c r="F2851" s="58" t="s">
        <v>181</v>
      </c>
      <c r="G2851" s="57">
        <v>1</v>
      </c>
      <c r="H2851" s="57">
        <v>1853</v>
      </c>
      <c r="I2851" s="57">
        <v>1853</v>
      </c>
      <c r="J2851" s="57">
        <v>1</v>
      </c>
      <c r="K2851" s="57">
        <v>0</v>
      </c>
      <c r="L2851" s="57" t="s">
        <v>2193</v>
      </c>
      <c r="M2851" s="57">
        <v>0</v>
      </c>
      <c r="N2851" s="57" t="s">
        <v>2193</v>
      </c>
      <c r="O2851" s="57">
        <v>1853</v>
      </c>
      <c r="P2851" s="57">
        <v>1853</v>
      </c>
      <c r="Q2851" s="60"/>
    </row>
    <row r="2852" spans="1:31" ht="23.25" customHeight="1" x14ac:dyDescent="0.15">
      <c r="A2852" s="9" t="s">
        <v>919</v>
      </c>
      <c r="B2852" s="9" t="s">
        <v>1543</v>
      </c>
      <c r="C2852" s="148" t="s">
        <v>676</v>
      </c>
      <c r="D2852" s="56" t="s">
        <v>70</v>
      </c>
      <c r="E2852" s="62" t="s">
        <v>677</v>
      </c>
      <c r="F2852" s="58" t="s">
        <v>678</v>
      </c>
      <c r="G2852" s="57">
        <v>8.5000000000000006E-2</v>
      </c>
      <c r="H2852" s="57">
        <v>0</v>
      </c>
      <c r="I2852" s="57" t="s">
        <v>2193</v>
      </c>
      <c r="J2852" s="57">
        <v>8.5000000000000006E-2</v>
      </c>
      <c r="K2852" s="57">
        <v>268915</v>
      </c>
      <c r="L2852" s="57">
        <v>22857.7</v>
      </c>
      <c r="M2852" s="57">
        <v>0</v>
      </c>
      <c r="N2852" s="57" t="s">
        <v>2193</v>
      </c>
      <c r="O2852" s="57">
        <v>268915</v>
      </c>
      <c r="P2852" s="57">
        <v>22857.7</v>
      </c>
      <c r="Q2852" s="60"/>
      <c r="AE2852" s="2">
        <v>22857.7</v>
      </c>
    </row>
    <row r="2853" spans="1:31" ht="23.25" customHeight="1" x14ac:dyDescent="0.15">
      <c r="A2853" s="9" t="s">
        <v>1649</v>
      </c>
      <c r="B2853" s="9" t="s">
        <v>1543</v>
      </c>
      <c r="C2853" s="148" t="s">
        <v>1650</v>
      </c>
      <c r="D2853" s="56" t="s">
        <v>1651</v>
      </c>
      <c r="E2853" s="62" t="s">
        <v>1652</v>
      </c>
      <c r="F2853" s="58" t="s">
        <v>616</v>
      </c>
      <c r="G2853" s="57">
        <v>1</v>
      </c>
      <c r="H2853" s="57">
        <v>685.70000000000073</v>
      </c>
      <c r="I2853" s="57">
        <v>685.70000000000073</v>
      </c>
      <c r="J2853" s="57">
        <v>1</v>
      </c>
      <c r="K2853" s="57"/>
      <c r="L2853" s="57" t="s">
        <v>2193</v>
      </c>
      <c r="M2853" s="57"/>
      <c r="N2853" s="57" t="s">
        <v>2193</v>
      </c>
      <c r="O2853" s="57">
        <v>685.70000000000073</v>
      </c>
      <c r="P2853" s="57">
        <v>685.70000000000073</v>
      </c>
      <c r="Q2853" s="60"/>
    </row>
    <row r="2854" spans="1:31" ht="23.25" customHeight="1" x14ac:dyDescent="0.15">
      <c r="B2854" s="9" t="s">
        <v>1646</v>
      </c>
      <c r="C2854" s="148"/>
      <c r="D2854" s="56" t="s">
        <v>1647</v>
      </c>
      <c r="E2854" s="62"/>
      <c r="F2854" s="58"/>
      <c r="G2854" s="57"/>
      <c r="H2854" s="57"/>
      <c r="I2854" s="57">
        <v>2538</v>
      </c>
      <c r="J2854" s="57"/>
      <c r="K2854" s="57"/>
      <c r="L2854" s="57">
        <v>22857</v>
      </c>
      <c r="M2854" s="57"/>
      <c r="N2854" s="57">
        <v>0</v>
      </c>
      <c r="O2854" s="57" t="s">
        <v>2193</v>
      </c>
      <c r="P2854" s="57">
        <v>25395</v>
      </c>
      <c r="Q2854" s="60"/>
      <c r="AC2854" s="2">
        <v>685.7</v>
      </c>
      <c r="AD2854" s="2">
        <v>22857</v>
      </c>
      <c r="AE2854" s="2">
        <v>22857</v>
      </c>
    </row>
    <row r="2855" spans="1:31" ht="23.25" customHeight="1" x14ac:dyDescent="0.15">
      <c r="C2855" s="148"/>
      <c r="D2855" s="56"/>
      <c r="E2855" s="62"/>
      <c r="F2855" s="58"/>
      <c r="G2855" s="57"/>
      <c r="H2855" s="57"/>
      <c r="I2855" s="57"/>
      <c r="J2855" s="57"/>
      <c r="K2855" s="57"/>
      <c r="L2855" s="57"/>
      <c r="M2855" s="57"/>
      <c r="N2855" s="57"/>
      <c r="O2855" s="57"/>
      <c r="P2855" s="57"/>
      <c r="Q2855" s="60"/>
    </row>
    <row r="2856" spans="1:31" ht="23.25" customHeight="1" x14ac:dyDescent="0.15">
      <c r="A2856" s="9" t="s">
        <v>1538</v>
      </c>
      <c r="B2856" s="9" t="s">
        <v>2293</v>
      </c>
      <c r="C2856" s="148" t="s">
        <v>1539</v>
      </c>
      <c r="D2856" s="56" t="s">
        <v>2924</v>
      </c>
      <c r="E2856" s="62"/>
      <c r="F2856" s="58"/>
      <c r="G2856" s="57"/>
      <c r="H2856" s="57"/>
      <c r="I2856" s="57"/>
      <c r="J2856" s="57"/>
      <c r="K2856" s="57"/>
      <c r="L2856" s="57"/>
      <c r="M2856" s="57"/>
      <c r="N2856" s="57"/>
      <c r="O2856" s="57"/>
      <c r="P2856" s="57"/>
      <c r="Q2856" s="60"/>
    </row>
    <row r="2857" spans="1:31" ht="23.25" customHeight="1" x14ac:dyDescent="0.15">
      <c r="A2857" s="9" t="s">
        <v>831</v>
      </c>
      <c r="B2857" s="9" t="s">
        <v>1546</v>
      </c>
      <c r="C2857" s="148" t="s">
        <v>468</v>
      </c>
      <c r="D2857" s="56" t="s">
        <v>461</v>
      </c>
      <c r="E2857" s="62" t="s">
        <v>469</v>
      </c>
      <c r="F2857" s="58" t="s">
        <v>181</v>
      </c>
      <c r="G2857" s="57">
        <v>1</v>
      </c>
      <c r="H2857" s="57">
        <v>2395</v>
      </c>
      <c r="I2857" s="57">
        <v>2395</v>
      </c>
      <c r="J2857" s="57">
        <v>1</v>
      </c>
      <c r="K2857" s="57">
        <v>0</v>
      </c>
      <c r="L2857" s="57" t="s">
        <v>2193</v>
      </c>
      <c r="M2857" s="57">
        <v>0</v>
      </c>
      <c r="N2857" s="57" t="s">
        <v>2193</v>
      </c>
      <c r="O2857" s="57">
        <v>2395</v>
      </c>
      <c r="P2857" s="57">
        <v>2395</v>
      </c>
      <c r="Q2857" s="60"/>
    </row>
    <row r="2858" spans="1:31" ht="23.25" customHeight="1" x14ac:dyDescent="0.15">
      <c r="A2858" s="9" t="s">
        <v>919</v>
      </c>
      <c r="B2858" s="9" t="s">
        <v>1546</v>
      </c>
      <c r="C2858" s="148" t="s">
        <v>676</v>
      </c>
      <c r="D2858" s="56" t="s">
        <v>70</v>
      </c>
      <c r="E2858" s="62" t="s">
        <v>677</v>
      </c>
      <c r="F2858" s="58" t="s">
        <v>678</v>
      </c>
      <c r="G2858" s="57">
        <v>8.5000000000000006E-2</v>
      </c>
      <c r="H2858" s="57">
        <v>0</v>
      </c>
      <c r="I2858" s="57" t="s">
        <v>2193</v>
      </c>
      <c r="J2858" s="57">
        <v>8.5000000000000006E-2</v>
      </c>
      <c r="K2858" s="57">
        <v>268915</v>
      </c>
      <c r="L2858" s="57">
        <v>22857.7</v>
      </c>
      <c r="M2858" s="57">
        <v>0</v>
      </c>
      <c r="N2858" s="57" t="s">
        <v>2193</v>
      </c>
      <c r="O2858" s="57">
        <v>268915</v>
      </c>
      <c r="P2858" s="57">
        <v>22857.7</v>
      </c>
      <c r="Q2858" s="60"/>
      <c r="AE2858" s="2">
        <v>22857.7</v>
      </c>
    </row>
    <row r="2859" spans="1:31" ht="23.25" customHeight="1" x14ac:dyDescent="0.15">
      <c r="A2859" s="9" t="s">
        <v>1649</v>
      </c>
      <c r="B2859" s="9" t="s">
        <v>1546</v>
      </c>
      <c r="C2859" s="148" t="s">
        <v>1650</v>
      </c>
      <c r="D2859" s="56" t="s">
        <v>1651</v>
      </c>
      <c r="E2859" s="62" t="s">
        <v>1652</v>
      </c>
      <c r="F2859" s="58" t="s">
        <v>616</v>
      </c>
      <c r="G2859" s="57">
        <v>1</v>
      </c>
      <c r="H2859" s="57">
        <v>685.70000000000073</v>
      </c>
      <c r="I2859" s="57">
        <v>685.70000000000073</v>
      </c>
      <c r="J2859" s="57">
        <v>1</v>
      </c>
      <c r="K2859" s="57"/>
      <c r="L2859" s="57" t="s">
        <v>2193</v>
      </c>
      <c r="M2859" s="57"/>
      <c r="N2859" s="57" t="s">
        <v>2193</v>
      </c>
      <c r="O2859" s="57">
        <v>685.70000000000073</v>
      </c>
      <c r="P2859" s="57">
        <v>685.70000000000073</v>
      </c>
      <c r="Q2859" s="60"/>
    </row>
    <row r="2860" spans="1:31" ht="23.25" customHeight="1" x14ac:dyDescent="0.15">
      <c r="B2860" s="9" t="s">
        <v>1646</v>
      </c>
      <c r="C2860" s="148"/>
      <c r="D2860" s="56" t="s">
        <v>1647</v>
      </c>
      <c r="E2860" s="62"/>
      <c r="F2860" s="58"/>
      <c r="G2860" s="57"/>
      <c r="H2860" s="57"/>
      <c r="I2860" s="57">
        <v>3080</v>
      </c>
      <c r="J2860" s="57"/>
      <c r="K2860" s="57"/>
      <c r="L2860" s="57">
        <v>22857</v>
      </c>
      <c r="M2860" s="57"/>
      <c r="N2860" s="57">
        <v>0</v>
      </c>
      <c r="O2860" s="57" t="s">
        <v>2193</v>
      </c>
      <c r="P2860" s="57">
        <v>25937</v>
      </c>
      <c r="Q2860" s="60"/>
      <c r="AC2860" s="2">
        <v>685.7</v>
      </c>
      <c r="AD2860" s="2">
        <v>22857</v>
      </c>
      <c r="AE2860" s="2">
        <v>22857</v>
      </c>
    </row>
    <row r="2861" spans="1:31" ht="23.25" customHeight="1" x14ac:dyDescent="0.15">
      <c r="C2861" s="148"/>
      <c r="D2861" s="56"/>
      <c r="E2861" s="62"/>
      <c r="F2861" s="58"/>
      <c r="G2861" s="57"/>
      <c r="H2861" s="57"/>
      <c r="I2861" s="57"/>
      <c r="J2861" s="57"/>
      <c r="K2861" s="57"/>
      <c r="L2861" s="57"/>
      <c r="M2861" s="57"/>
      <c r="N2861" s="57"/>
      <c r="O2861" s="57"/>
      <c r="P2861" s="57"/>
      <c r="Q2861" s="60"/>
    </row>
    <row r="2862" spans="1:31" ht="23.25" customHeight="1" x14ac:dyDescent="0.15">
      <c r="A2862" s="9" t="s">
        <v>1541</v>
      </c>
      <c r="B2862" s="9" t="s">
        <v>2293</v>
      </c>
      <c r="C2862" s="148" t="s">
        <v>1542</v>
      </c>
      <c r="D2862" s="56" t="s">
        <v>2925</v>
      </c>
      <c r="E2862" s="62"/>
      <c r="F2862" s="58"/>
      <c r="G2862" s="57"/>
      <c r="H2862" s="57"/>
      <c r="I2862" s="57"/>
      <c r="J2862" s="57"/>
      <c r="K2862" s="57"/>
      <c r="L2862" s="57"/>
      <c r="M2862" s="57"/>
      <c r="N2862" s="57"/>
      <c r="O2862" s="57"/>
      <c r="P2862" s="57"/>
      <c r="Q2862" s="60"/>
    </row>
    <row r="2863" spans="1:31" ht="23.25" customHeight="1" x14ac:dyDescent="0.15">
      <c r="A2863" s="9" t="s">
        <v>832</v>
      </c>
      <c r="B2863" s="9" t="s">
        <v>1549</v>
      </c>
      <c r="C2863" s="148" t="s">
        <v>470</v>
      </c>
      <c r="D2863" s="56" t="s">
        <v>461</v>
      </c>
      <c r="E2863" s="62" t="s">
        <v>471</v>
      </c>
      <c r="F2863" s="58" t="s">
        <v>181</v>
      </c>
      <c r="G2863" s="57">
        <v>1</v>
      </c>
      <c r="H2863" s="57">
        <v>1570</v>
      </c>
      <c r="I2863" s="57">
        <v>1570</v>
      </c>
      <c r="J2863" s="57">
        <v>1</v>
      </c>
      <c r="K2863" s="57">
        <v>0</v>
      </c>
      <c r="L2863" s="57" t="s">
        <v>2193</v>
      </c>
      <c r="M2863" s="57">
        <v>0</v>
      </c>
      <c r="N2863" s="57" t="s">
        <v>2193</v>
      </c>
      <c r="O2863" s="57">
        <v>1570</v>
      </c>
      <c r="P2863" s="57">
        <v>1570</v>
      </c>
      <c r="Q2863" s="60"/>
    </row>
    <row r="2864" spans="1:31" ht="23.25" customHeight="1" x14ac:dyDescent="0.15">
      <c r="A2864" s="9" t="s">
        <v>919</v>
      </c>
      <c r="B2864" s="9" t="s">
        <v>1549</v>
      </c>
      <c r="C2864" s="148" t="s">
        <v>676</v>
      </c>
      <c r="D2864" s="56" t="s">
        <v>70</v>
      </c>
      <c r="E2864" s="62" t="s">
        <v>677</v>
      </c>
      <c r="F2864" s="58" t="s">
        <v>678</v>
      </c>
      <c r="G2864" s="57">
        <v>8.5000000000000006E-2</v>
      </c>
      <c r="H2864" s="57">
        <v>0</v>
      </c>
      <c r="I2864" s="57" t="s">
        <v>2193</v>
      </c>
      <c r="J2864" s="57">
        <v>8.5000000000000006E-2</v>
      </c>
      <c r="K2864" s="57">
        <v>268915</v>
      </c>
      <c r="L2864" s="57">
        <v>22857.7</v>
      </c>
      <c r="M2864" s="57">
        <v>0</v>
      </c>
      <c r="N2864" s="57" t="s">
        <v>2193</v>
      </c>
      <c r="O2864" s="57">
        <v>268915</v>
      </c>
      <c r="P2864" s="57">
        <v>22857.7</v>
      </c>
      <c r="Q2864" s="60"/>
      <c r="AE2864" s="2">
        <v>22857.7</v>
      </c>
    </row>
    <row r="2865" spans="1:31" ht="23.25" customHeight="1" x14ac:dyDescent="0.15">
      <c r="A2865" s="9" t="s">
        <v>1649</v>
      </c>
      <c r="B2865" s="9" t="s">
        <v>1549</v>
      </c>
      <c r="C2865" s="148" t="s">
        <v>1650</v>
      </c>
      <c r="D2865" s="56" t="s">
        <v>1651</v>
      </c>
      <c r="E2865" s="62" t="s">
        <v>1652</v>
      </c>
      <c r="F2865" s="58" t="s">
        <v>616</v>
      </c>
      <c r="G2865" s="57">
        <v>1</v>
      </c>
      <c r="H2865" s="57">
        <v>685.70000000000073</v>
      </c>
      <c r="I2865" s="57">
        <v>685.70000000000073</v>
      </c>
      <c r="J2865" s="57">
        <v>1</v>
      </c>
      <c r="K2865" s="57"/>
      <c r="L2865" s="57" t="s">
        <v>2193</v>
      </c>
      <c r="M2865" s="57"/>
      <c r="N2865" s="57" t="s">
        <v>2193</v>
      </c>
      <c r="O2865" s="57">
        <v>685.70000000000073</v>
      </c>
      <c r="P2865" s="57">
        <v>685.70000000000073</v>
      </c>
      <c r="Q2865" s="60"/>
    </row>
    <row r="2866" spans="1:31" ht="23.25" customHeight="1" x14ac:dyDescent="0.15">
      <c r="B2866" s="9" t="s">
        <v>1646</v>
      </c>
      <c r="C2866" s="148"/>
      <c r="D2866" s="56" t="s">
        <v>1647</v>
      </c>
      <c r="E2866" s="62"/>
      <c r="F2866" s="58"/>
      <c r="G2866" s="57"/>
      <c r="H2866" s="57"/>
      <c r="I2866" s="57">
        <v>2255</v>
      </c>
      <c r="J2866" s="57"/>
      <c r="K2866" s="57"/>
      <c r="L2866" s="57">
        <v>22857</v>
      </c>
      <c r="M2866" s="57"/>
      <c r="N2866" s="57">
        <v>0</v>
      </c>
      <c r="O2866" s="57" t="s">
        <v>2193</v>
      </c>
      <c r="P2866" s="57">
        <v>25112</v>
      </c>
      <c r="Q2866" s="60"/>
      <c r="AC2866" s="2">
        <v>685.7</v>
      </c>
      <c r="AD2866" s="2">
        <v>22857</v>
      </c>
      <c r="AE2866" s="2">
        <v>22857</v>
      </c>
    </row>
    <row r="2867" spans="1:31" ht="23.25" customHeight="1" x14ac:dyDescent="0.15">
      <c r="C2867" s="148"/>
      <c r="D2867" s="56"/>
      <c r="E2867" s="62"/>
      <c r="F2867" s="58"/>
      <c r="G2867" s="57"/>
      <c r="H2867" s="57"/>
      <c r="I2867" s="57"/>
      <c r="J2867" s="57"/>
      <c r="K2867" s="57"/>
      <c r="L2867" s="57"/>
      <c r="M2867" s="57"/>
      <c r="N2867" s="57"/>
      <c r="O2867" s="57"/>
      <c r="P2867" s="57"/>
      <c r="Q2867" s="60"/>
    </row>
    <row r="2868" spans="1:31" ht="23.25" customHeight="1" x14ac:dyDescent="0.15">
      <c r="A2868" s="9" t="s">
        <v>1544</v>
      </c>
      <c r="B2868" s="9" t="s">
        <v>2293</v>
      </c>
      <c r="C2868" s="148" t="s">
        <v>1545</v>
      </c>
      <c r="D2868" s="56" t="s">
        <v>2926</v>
      </c>
      <c r="E2868" s="62"/>
      <c r="F2868" s="58"/>
      <c r="G2868" s="57"/>
      <c r="H2868" s="57"/>
      <c r="I2868" s="57"/>
      <c r="J2868" s="57"/>
      <c r="K2868" s="57"/>
      <c r="L2868" s="57"/>
      <c r="M2868" s="57"/>
      <c r="N2868" s="57"/>
      <c r="O2868" s="57"/>
      <c r="P2868" s="57"/>
      <c r="Q2868" s="60"/>
    </row>
    <row r="2869" spans="1:31" ht="23.25" customHeight="1" x14ac:dyDescent="0.15">
      <c r="A2869" s="9" t="s">
        <v>833</v>
      </c>
      <c r="B2869" s="9" t="s">
        <v>1552</v>
      </c>
      <c r="C2869" s="148" t="s">
        <v>472</v>
      </c>
      <c r="D2869" s="56" t="s">
        <v>461</v>
      </c>
      <c r="E2869" s="62" t="s">
        <v>473</v>
      </c>
      <c r="F2869" s="58" t="s">
        <v>181</v>
      </c>
      <c r="G2869" s="57">
        <v>1</v>
      </c>
      <c r="H2869" s="57">
        <v>2355</v>
      </c>
      <c r="I2869" s="57">
        <v>2355</v>
      </c>
      <c r="J2869" s="57">
        <v>1</v>
      </c>
      <c r="K2869" s="57">
        <v>0</v>
      </c>
      <c r="L2869" s="57" t="s">
        <v>2193</v>
      </c>
      <c r="M2869" s="57">
        <v>0</v>
      </c>
      <c r="N2869" s="57" t="s">
        <v>2193</v>
      </c>
      <c r="O2869" s="57">
        <v>2355</v>
      </c>
      <c r="P2869" s="57">
        <v>2355</v>
      </c>
      <c r="Q2869" s="60"/>
    </row>
    <row r="2870" spans="1:31" ht="23.25" customHeight="1" x14ac:dyDescent="0.15">
      <c r="A2870" s="9" t="s">
        <v>919</v>
      </c>
      <c r="B2870" s="9" t="s">
        <v>1552</v>
      </c>
      <c r="C2870" s="148" t="s">
        <v>676</v>
      </c>
      <c r="D2870" s="56" t="s">
        <v>70</v>
      </c>
      <c r="E2870" s="62" t="s">
        <v>677</v>
      </c>
      <c r="F2870" s="58" t="s">
        <v>678</v>
      </c>
      <c r="G2870" s="57">
        <v>8.5000000000000006E-2</v>
      </c>
      <c r="H2870" s="57">
        <v>0</v>
      </c>
      <c r="I2870" s="57" t="s">
        <v>2193</v>
      </c>
      <c r="J2870" s="57">
        <v>8.5000000000000006E-2</v>
      </c>
      <c r="K2870" s="57">
        <v>268915</v>
      </c>
      <c r="L2870" s="57">
        <v>22857.7</v>
      </c>
      <c r="M2870" s="57">
        <v>0</v>
      </c>
      <c r="N2870" s="57" t="s">
        <v>2193</v>
      </c>
      <c r="O2870" s="57">
        <v>268915</v>
      </c>
      <c r="P2870" s="57">
        <v>22857.7</v>
      </c>
      <c r="Q2870" s="60"/>
      <c r="AE2870" s="2">
        <v>22857.7</v>
      </c>
    </row>
    <row r="2871" spans="1:31" ht="23.25" customHeight="1" x14ac:dyDescent="0.15">
      <c r="A2871" s="9" t="s">
        <v>1649</v>
      </c>
      <c r="B2871" s="9" t="s">
        <v>1552</v>
      </c>
      <c r="C2871" s="148" t="s">
        <v>1650</v>
      </c>
      <c r="D2871" s="56" t="s">
        <v>1651</v>
      </c>
      <c r="E2871" s="62" t="s">
        <v>1652</v>
      </c>
      <c r="F2871" s="58" t="s">
        <v>616</v>
      </c>
      <c r="G2871" s="57">
        <v>1</v>
      </c>
      <c r="H2871" s="57">
        <v>685.70000000000073</v>
      </c>
      <c r="I2871" s="57">
        <v>685.70000000000073</v>
      </c>
      <c r="J2871" s="57">
        <v>1</v>
      </c>
      <c r="K2871" s="57"/>
      <c r="L2871" s="57" t="s">
        <v>2193</v>
      </c>
      <c r="M2871" s="57"/>
      <c r="N2871" s="57" t="s">
        <v>2193</v>
      </c>
      <c r="O2871" s="57">
        <v>685.70000000000073</v>
      </c>
      <c r="P2871" s="57">
        <v>685.70000000000073</v>
      </c>
      <c r="Q2871" s="60"/>
    </row>
    <row r="2872" spans="1:31" ht="23.25" customHeight="1" x14ac:dyDescent="0.15">
      <c r="B2872" s="9" t="s">
        <v>1646</v>
      </c>
      <c r="C2872" s="148"/>
      <c r="D2872" s="56" t="s">
        <v>1647</v>
      </c>
      <c r="E2872" s="62"/>
      <c r="F2872" s="58"/>
      <c r="G2872" s="57"/>
      <c r="H2872" s="57"/>
      <c r="I2872" s="57">
        <v>3040</v>
      </c>
      <c r="J2872" s="57"/>
      <c r="K2872" s="57"/>
      <c r="L2872" s="57">
        <v>22857</v>
      </c>
      <c r="M2872" s="57"/>
      <c r="N2872" s="57">
        <v>0</v>
      </c>
      <c r="O2872" s="57" t="s">
        <v>2193</v>
      </c>
      <c r="P2872" s="57">
        <v>25897</v>
      </c>
      <c r="Q2872" s="60"/>
      <c r="AC2872" s="2">
        <v>685.7</v>
      </c>
      <c r="AD2872" s="2">
        <v>22857</v>
      </c>
      <c r="AE2872" s="2">
        <v>22857</v>
      </c>
    </row>
    <row r="2873" spans="1:31" ht="23.25" customHeight="1" x14ac:dyDescent="0.15">
      <c r="C2873" s="148"/>
      <c r="D2873" s="56"/>
      <c r="E2873" s="62"/>
      <c r="F2873" s="58"/>
      <c r="G2873" s="57"/>
      <c r="H2873" s="57"/>
      <c r="I2873" s="57"/>
      <c r="J2873" s="57"/>
      <c r="K2873" s="57"/>
      <c r="L2873" s="57"/>
      <c r="M2873" s="57"/>
      <c r="N2873" s="57"/>
      <c r="O2873" s="57"/>
      <c r="P2873" s="57"/>
      <c r="Q2873" s="60"/>
    </row>
    <row r="2874" spans="1:31" ht="23.25" customHeight="1" x14ac:dyDescent="0.15">
      <c r="A2874" s="9" t="s">
        <v>1547</v>
      </c>
      <c r="B2874" s="9" t="s">
        <v>2293</v>
      </c>
      <c r="C2874" s="148" t="s">
        <v>1548</v>
      </c>
      <c r="D2874" s="56" t="s">
        <v>2927</v>
      </c>
      <c r="E2874" s="62"/>
      <c r="F2874" s="58"/>
      <c r="G2874" s="57"/>
      <c r="H2874" s="57"/>
      <c r="I2874" s="57"/>
      <c r="J2874" s="57"/>
      <c r="K2874" s="57"/>
      <c r="L2874" s="57"/>
      <c r="M2874" s="57"/>
      <c r="N2874" s="57"/>
      <c r="O2874" s="57"/>
      <c r="P2874" s="57"/>
      <c r="Q2874" s="60"/>
    </row>
    <row r="2875" spans="1:31" ht="23.25" customHeight="1" x14ac:dyDescent="0.15">
      <c r="A2875" s="9" t="s">
        <v>2928</v>
      </c>
      <c r="B2875" s="9" t="s">
        <v>1555</v>
      </c>
      <c r="C2875" s="148" t="s">
        <v>2929</v>
      </c>
      <c r="D2875" s="56" t="s">
        <v>461</v>
      </c>
      <c r="E2875" s="62" t="s">
        <v>2629</v>
      </c>
      <c r="F2875" s="58" t="s">
        <v>181</v>
      </c>
      <c r="G2875" s="57">
        <v>1</v>
      </c>
      <c r="H2875" s="57">
        <v>3224</v>
      </c>
      <c r="I2875" s="57">
        <v>3224</v>
      </c>
      <c r="J2875" s="57">
        <v>1</v>
      </c>
      <c r="K2875" s="57">
        <v>0</v>
      </c>
      <c r="L2875" s="57" t="s">
        <v>2193</v>
      </c>
      <c r="M2875" s="57">
        <v>0</v>
      </c>
      <c r="N2875" s="57" t="s">
        <v>2193</v>
      </c>
      <c r="O2875" s="57">
        <v>3224</v>
      </c>
      <c r="P2875" s="57">
        <v>3224</v>
      </c>
      <c r="Q2875" s="60"/>
    </row>
    <row r="2876" spans="1:31" ht="23.25" customHeight="1" x14ac:dyDescent="0.15">
      <c r="A2876" s="9" t="s">
        <v>919</v>
      </c>
      <c r="B2876" s="9" t="s">
        <v>1555</v>
      </c>
      <c r="C2876" s="148" t="s">
        <v>676</v>
      </c>
      <c r="D2876" s="56" t="s">
        <v>70</v>
      </c>
      <c r="E2876" s="62" t="s">
        <v>677</v>
      </c>
      <c r="F2876" s="58" t="s">
        <v>678</v>
      </c>
      <c r="G2876" s="57">
        <v>8.5000000000000006E-2</v>
      </c>
      <c r="H2876" s="57">
        <v>0</v>
      </c>
      <c r="I2876" s="57" t="s">
        <v>2193</v>
      </c>
      <c r="J2876" s="57">
        <v>8.5000000000000006E-2</v>
      </c>
      <c r="K2876" s="57">
        <v>268915</v>
      </c>
      <c r="L2876" s="57">
        <v>22857.7</v>
      </c>
      <c r="M2876" s="57">
        <v>0</v>
      </c>
      <c r="N2876" s="57" t="s">
        <v>2193</v>
      </c>
      <c r="O2876" s="57">
        <v>268915</v>
      </c>
      <c r="P2876" s="57">
        <v>22857.7</v>
      </c>
      <c r="Q2876" s="60"/>
      <c r="AE2876" s="2">
        <v>22857.7</v>
      </c>
    </row>
    <row r="2877" spans="1:31" ht="23.25" customHeight="1" x14ac:dyDescent="0.15">
      <c r="A2877" s="9" t="s">
        <v>1649</v>
      </c>
      <c r="B2877" s="9" t="s">
        <v>1555</v>
      </c>
      <c r="C2877" s="148" t="s">
        <v>1650</v>
      </c>
      <c r="D2877" s="56" t="s">
        <v>1651</v>
      </c>
      <c r="E2877" s="62" t="s">
        <v>1652</v>
      </c>
      <c r="F2877" s="58" t="s">
        <v>616</v>
      </c>
      <c r="G2877" s="57">
        <v>1</v>
      </c>
      <c r="H2877" s="57">
        <v>685.70000000000073</v>
      </c>
      <c r="I2877" s="57">
        <v>685.70000000000073</v>
      </c>
      <c r="J2877" s="57">
        <v>1</v>
      </c>
      <c r="K2877" s="57"/>
      <c r="L2877" s="57" t="s">
        <v>2193</v>
      </c>
      <c r="M2877" s="57"/>
      <c r="N2877" s="57" t="s">
        <v>2193</v>
      </c>
      <c r="O2877" s="57">
        <v>685.70000000000073</v>
      </c>
      <c r="P2877" s="57">
        <v>685.70000000000073</v>
      </c>
      <c r="Q2877" s="60"/>
    </row>
    <row r="2878" spans="1:31" ht="23.25" customHeight="1" x14ac:dyDescent="0.15">
      <c r="B2878" s="9" t="s">
        <v>1646</v>
      </c>
      <c r="C2878" s="148"/>
      <c r="D2878" s="56" t="s">
        <v>1647</v>
      </c>
      <c r="E2878" s="62"/>
      <c r="F2878" s="58"/>
      <c r="G2878" s="57"/>
      <c r="H2878" s="57"/>
      <c r="I2878" s="57">
        <v>3909</v>
      </c>
      <c r="J2878" s="57"/>
      <c r="K2878" s="57"/>
      <c r="L2878" s="57">
        <v>22857</v>
      </c>
      <c r="M2878" s="57"/>
      <c r="N2878" s="57">
        <v>0</v>
      </c>
      <c r="O2878" s="57" t="s">
        <v>2193</v>
      </c>
      <c r="P2878" s="57">
        <v>26766</v>
      </c>
      <c r="Q2878" s="60"/>
      <c r="AC2878" s="2">
        <v>685.7</v>
      </c>
      <c r="AD2878" s="2">
        <v>22857</v>
      </c>
      <c r="AE2878" s="2">
        <v>22857</v>
      </c>
    </row>
    <row r="2879" spans="1:31" ht="23.25" customHeight="1" x14ac:dyDescent="0.15">
      <c r="C2879" s="148"/>
      <c r="D2879" s="56"/>
      <c r="E2879" s="62"/>
      <c r="F2879" s="58"/>
      <c r="G2879" s="57"/>
      <c r="H2879" s="57"/>
      <c r="I2879" s="57"/>
      <c r="J2879" s="57"/>
      <c r="K2879" s="57"/>
      <c r="L2879" s="57"/>
      <c r="M2879" s="57"/>
      <c r="N2879" s="57"/>
      <c r="O2879" s="57"/>
      <c r="P2879" s="57"/>
      <c r="Q2879" s="60"/>
    </row>
    <row r="2880" spans="1:31" ht="23.25" customHeight="1" x14ac:dyDescent="0.15">
      <c r="A2880" s="9" t="s">
        <v>1550</v>
      </c>
      <c r="B2880" s="9" t="s">
        <v>2293</v>
      </c>
      <c r="C2880" s="148" t="s">
        <v>1551</v>
      </c>
      <c r="D2880" s="56" t="s">
        <v>2930</v>
      </c>
      <c r="E2880" s="62"/>
      <c r="F2880" s="58"/>
      <c r="G2880" s="57"/>
      <c r="H2880" s="57"/>
      <c r="I2880" s="57"/>
      <c r="J2880" s="57"/>
      <c r="K2880" s="57"/>
      <c r="L2880" s="57"/>
      <c r="M2880" s="57"/>
      <c r="N2880" s="57"/>
      <c r="O2880" s="57"/>
      <c r="P2880" s="57"/>
      <c r="Q2880" s="60"/>
    </row>
    <row r="2881" spans="1:31" ht="23.25" customHeight="1" x14ac:dyDescent="0.15">
      <c r="A2881" s="9" t="s">
        <v>834</v>
      </c>
      <c r="B2881" s="9" t="s">
        <v>1558</v>
      </c>
      <c r="C2881" s="148" t="s">
        <v>474</v>
      </c>
      <c r="D2881" s="56" t="s">
        <v>475</v>
      </c>
      <c r="E2881" s="62" t="s">
        <v>476</v>
      </c>
      <c r="F2881" s="58" t="s">
        <v>181</v>
      </c>
      <c r="G2881" s="57">
        <v>1</v>
      </c>
      <c r="H2881" s="57">
        <v>935</v>
      </c>
      <c r="I2881" s="57">
        <v>935</v>
      </c>
      <c r="J2881" s="57">
        <v>1</v>
      </c>
      <c r="K2881" s="57">
        <v>0</v>
      </c>
      <c r="L2881" s="57" t="s">
        <v>2193</v>
      </c>
      <c r="M2881" s="57">
        <v>0</v>
      </c>
      <c r="N2881" s="57" t="s">
        <v>2193</v>
      </c>
      <c r="O2881" s="57">
        <v>935</v>
      </c>
      <c r="P2881" s="57">
        <v>935</v>
      </c>
      <c r="Q2881" s="60"/>
    </row>
    <row r="2882" spans="1:31" ht="23.25" customHeight="1" x14ac:dyDescent="0.15">
      <c r="A2882" s="9" t="s">
        <v>919</v>
      </c>
      <c r="B2882" s="9" t="s">
        <v>1558</v>
      </c>
      <c r="C2882" s="148" t="s">
        <v>676</v>
      </c>
      <c r="D2882" s="56" t="s">
        <v>70</v>
      </c>
      <c r="E2882" s="62" t="s">
        <v>677</v>
      </c>
      <c r="F2882" s="58" t="s">
        <v>678</v>
      </c>
      <c r="G2882" s="57">
        <v>0.08</v>
      </c>
      <c r="H2882" s="57">
        <v>0</v>
      </c>
      <c r="I2882" s="57" t="s">
        <v>2193</v>
      </c>
      <c r="J2882" s="57">
        <v>0.08</v>
      </c>
      <c r="K2882" s="57">
        <v>268915</v>
      </c>
      <c r="L2882" s="57">
        <v>21513.200000000001</v>
      </c>
      <c r="M2882" s="57">
        <v>0</v>
      </c>
      <c r="N2882" s="57" t="s">
        <v>2193</v>
      </c>
      <c r="O2882" s="57">
        <v>268915</v>
      </c>
      <c r="P2882" s="57">
        <v>21513.200000000001</v>
      </c>
      <c r="Q2882" s="60"/>
      <c r="AE2882" s="2">
        <v>21513.200000000001</v>
      </c>
    </row>
    <row r="2883" spans="1:31" ht="23.25" customHeight="1" x14ac:dyDescent="0.15">
      <c r="A2883" s="9" t="s">
        <v>1649</v>
      </c>
      <c r="B2883" s="9" t="s">
        <v>1558</v>
      </c>
      <c r="C2883" s="148" t="s">
        <v>1650</v>
      </c>
      <c r="D2883" s="56" t="s">
        <v>1651</v>
      </c>
      <c r="E2883" s="62" t="s">
        <v>1652</v>
      </c>
      <c r="F2883" s="58" t="s">
        <v>616</v>
      </c>
      <c r="G2883" s="57">
        <v>1</v>
      </c>
      <c r="H2883" s="57">
        <v>645.29999999999927</v>
      </c>
      <c r="I2883" s="57">
        <v>645.29999999999927</v>
      </c>
      <c r="J2883" s="57">
        <v>1</v>
      </c>
      <c r="K2883" s="57"/>
      <c r="L2883" s="57" t="s">
        <v>2193</v>
      </c>
      <c r="M2883" s="57"/>
      <c r="N2883" s="57" t="s">
        <v>2193</v>
      </c>
      <c r="O2883" s="57">
        <v>645.29999999999927</v>
      </c>
      <c r="P2883" s="57">
        <v>645.29999999999927</v>
      </c>
      <c r="Q2883" s="60"/>
    </row>
    <row r="2884" spans="1:31" ht="23.25" customHeight="1" x14ac:dyDescent="0.15">
      <c r="B2884" s="9" t="s">
        <v>1646</v>
      </c>
      <c r="C2884" s="148"/>
      <c r="D2884" s="56" t="s">
        <v>1647</v>
      </c>
      <c r="E2884" s="62"/>
      <c r="F2884" s="58"/>
      <c r="G2884" s="57"/>
      <c r="H2884" s="57"/>
      <c r="I2884" s="57">
        <v>1580</v>
      </c>
      <c r="J2884" s="57"/>
      <c r="K2884" s="57"/>
      <c r="L2884" s="57">
        <v>21513</v>
      </c>
      <c r="M2884" s="57"/>
      <c r="N2884" s="57">
        <v>0</v>
      </c>
      <c r="O2884" s="57" t="s">
        <v>2193</v>
      </c>
      <c r="P2884" s="57">
        <v>23093</v>
      </c>
      <c r="Q2884" s="60"/>
      <c r="AC2884" s="2">
        <v>645.29999999999995</v>
      </c>
      <c r="AD2884" s="2">
        <v>21513</v>
      </c>
      <c r="AE2884" s="2">
        <v>21513</v>
      </c>
    </row>
    <row r="2885" spans="1:31" ht="23.25" customHeight="1" x14ac:dyDescent="0.15">
      <c r="C2885" s="148"/>
      <c r="D2885" s="56"/>
      <c r="E2885" s="62"/>
      <c r="F2885" s="58"/>
      <c r="G2885" s="57"/>
      <c r="H2885" s="57"/>
      <c r="I2885" s="57"/>
      <c r="J2885" s="57"/>
      <c r="K2885" s="57"/>
      <c r="L2885" s="57"/>
      <c r="M2885" s="57"/>
      <c r="N2885" s="57"/>
      <c r="O2885" s="57"/>
      <c r="P2885" s="57"/>
      <c r="Q2885" s="60"/>
    </row>
    <row r="2886" spans="1:31" ht="23.25" customHeight="1" x14ac:dyDescent="0.15">
      <c r="A2886" s="9" t="s">
        <v>1553</v>
      </c>
      <c r="B2886" s="9" t="s">
        <v>2293</v>
      </c>
      <c r="C2886" s="148" t="s">
        <v>1554</v>
      </c>
      <c r="D2886" s="56" t="s">
        <v>2931</v>
      </c>
      <c r="E2886" s="62"/>
      <c r="F2886" s="58"/>
      <c r="G2886" s="57"/>
      <c r="H2886" s="57"/>
      <c r="I2886" s="57"/>
      <c r="J2886" s="57"/>
      <c r="K2886" s="57"/>
      <c r="L2886" s="57"/>
      <c r="M2886" s="57"/>
      <c r="N2886" s="57"/>
      <c r="O2886" s="57"/>
      <c r="P2886" s="57"/>
      <c r="Q2886" s="60"/>
    </row>
    <row r="2887" spans="1:31" ht="23.25" customHeight="1" x14ac:dyDescent="0.15">
      <c r="A2887" s="9" t="s">
        <v>835</v>
      </c>
      <c r="B2887" s="9" t="s">
        <v>1561</v>
      </c>
      <c r="C2887" s="148" t="s">
        <v>479</v>
      </c>
      <c r="D2887" s="56" t="s">
        <v>475</v>
      </c>
      <c r="E2887" s="62" t="s">
        <v>480</v>
      </c>
      <c r="F2887" s="58" t="s">
        <v>181</v>
      </c>
      <c r="G2887" s="57">
        <v>1</v>
      </c>
      <c r="H2887" s="57">
        <v>1385</v>
      </c>
      <c r="I2887" s="57">
        <v>1385</v>
      </c>
      <c r="J2887" s="57">
        <v>1</v>
      </c>
      <c r="K2887" s="57">
        <v>0</v>
      </c>
      <c r="L2887" s="57" t="s">
        <v>2193</v>
      </c>
      <c r="M2887" s="57">
        <v>0</v>
      </c>
      <c r="N2887" s="57" t="s">
        <v>2193</v>
      </c>
      <c r="O2887" s="57">
        <v>1385</v>
      </c>
      <c r="P2887" s="57">
        <v>1385</v>
      </c>
      <c r="Q2887" s="60"/>
    </row>
    <row r="2888" spans="1:31" ht="23.25" customHeight="1" x14ac:dyDescent="0.15">
      <c r="A2888" s="9" t="s">
        <v>919</v>
      </c>
      <c r="B2888" s="9" t="s">
        <v>1561</v>
      </c>
      <c r="C2888" s="148" t="s">
        <v>676</v>
      </c>
      <c r="D2888" s="56" t="s">
        <v>70</v>
      </c>
      <c r="E2888" s="62" t="s">
        <v>677</v>
      </c>
      <c r="F2888" s="58" t="s">
        <v>678</v>
      </c>
      <c r="G2888" s="57">
        <v>0.08</v>
      </c>
      <c r="H2888" s="57">
        <v>0</v>
      </c>
      <c r="I2888" s="57" t="s">
        <v>2193</v>
      </c>
      <c r="J2888" s="57">
        <v>0.08</v>
      </c>
      <c r="K2888" s="57">
        <v>268915</v>
      </c>
      <c r="L2888" s="57">
        <v>21513.200000000001</v>
      </c>
      <c r="M2888" s="57">
        <v>0</v>
      </c>
      <c r="N2888" s="57" t="s">
        <v>2193</v>
      </c>
      <c r="O2888" s="57">
        <v>268915</v>
      </c>
      <c r="P2888" s="57">
        <v>21513.200000000001</v>
      </c>
      <c r="Q2888" s="60"/>
      <c r="AE2888" s="2">
        <v>21513.200000000001</v>
      </c>
    </row>
    <row r="2889" spans="1:31" ht="23.25" customHeight="1" x14ac:dyDescent="0.15">
      <c r="A2889" s="9" t="s">
        <v>1649</v>
      </c>
      <c r="B2889" s="9" t="s">
        <v>1561</v>
      </c>
      <c r="C2889" s="148" t="s">
        <v>1650</v>
      </c>
      <c r="D2889" s="56" t="s">
        <v>1651</v>
      </c>
      <c r="E2889" s="62" t="s">
        <v>1652</v>
      </c>
      <c r="F2889" s="58" t="s">
        <v>616</v>
      </c>
      <c r="G2889" s="57">
        <v>1</v>
      </c>
      <c r="H2889" s="57">
        <v>645.29999999999927</v>
      </c>
      <c r="I2889" s="57">
        <v>645.29999999999927</v>
      </c>
      <c r="J2889" s="57">
        <v>1</v>
      </c>
      <c r="K2889" s="57"/>
      <c r="L2889" s="57" t="s">
        <v>2193</v>
      </c>
      <c r="M2889" s="57"/>
      <c r="N2889" s="57" t="s">
        <v>2193</v>
      </c>
      <c r="O2889" s="57">
        <v>645.29999999999927</v>
      </c>
      <c r="P2889" s="57">
        <v>645.29999999999927</v>
      </c>
      <c r="Q2889" s="60"/>
    </row>
    <row r="2890" spans="1:31" ht="23.25" customHeight="1" x14ac:dyDescent="0.15">
      <c r="B2890" s="9" t="s">
        <v>1646</v>
      </c>
      <c r="C2890" s="148"/>
      <c r="D2890" s="56" t="s">
        <v>1647</v>
      </c>
      <c r="E2890" s="62"/>
      <c r="F2890" s="58"/>
      <c r="G2890" s="57"/>
      <c r="H2890" s="57"/>
      <c r="I2890" s="57">
        <v>2030</v>
      </c>
      <c r="J2890" s="57"/>
      <c r="K2890" s="57"/>
      <c r="L2890" s="57">
        <v>21513</v>
      </c>
      <c r="M2890" s="57"/>
      <c r="N2890" s="57">
        <v>0</v>
      </c>
      <c r="O2890" s="57" t="s">
        <v>2193</v>
      </c>
      <c r="P2890" s="57">
        <v>23543</v>
      </c>
      <c r="Q2890" s="60"/>
      <c r="AC2890" s="2">
        <v>645.29999999999995</v>
      </c>
      <c r="AD2890" s="2">
        <v>21513</v>
      </c>
      <c r="AE2890" s="2">
        <v>21513</v>
      </c>
    </row>
    <row r="2891" spans="1:31" ht="23.25" customHeight="1" x14ac:dyDescent="0.15">
      <c r="C2891" s="148"/>
      <c r="D2891" s="56"/>
      <c r="E2891" s="62"/>
      <c r="F2891" s="58"/>
      <c r="G2891" s="57"/>
      <c r="H2891" s="57"/>
      <c r="I2891" s="57"/>
      <c r="J2891" s="57"/>
      <c r="K2891" s="57"/>
      <c r="L2891" s="57"/>
      <c r="M2891" s="57"/>
      <c r="N2891" s="57"/>
      <c r="O2891" s="57"/>
      <c r="P2891" s="57"/>
      <c r="Q2891" s="60"/>
    </row>
    <row r="2892" spans="1:31" ht="23.25" customHeight="1" x14ac:dyDescent="0.15">
      <c r="A2892" s="9" t="s">
        <v>1556</v>
      </c>
      <c r="B2892" s="9" t="s">
        <v>2293</v>
      </c>
      <c r="C2892" s="148" t="s">
        <v>1557</v>
      </c>
      <c r="D2892" s="56" t="s">
        <v>2932</v>
      </c>
      <c r="E2892" s="62"/>
      <c r="F2892" s="58"/>
      <c r="G2892" s="57"/>
      <c r="H2892" s="57"/>
      <c r="I2892" s="57"/>
      <c r="J2892" s="57"/>
      <c r="K2892" s="57"/>
      <c r="L2892" s="57"/>
      <c r="M2892" s="57"/>
      <c r="N2892" s="57"/>
      <c r="O2892" s="57"/>
      <c r="P2892" s="57"/>
      <c r="Q2892" s="60"/>
    </row>
    <row r="2893" spans="1:31" ht="23.25" customHeight="1" x14ac:dyDescent="0.15">
      <c r="A2893" s="9" t="s">
        <v>836</v>
      </c>
      <c r="B2893" s="9" t="s">
        <v>1564</v>
      </c>
      <c r="C2893" s="148" t="s">
        <v>481</v>
      </c>
      <c r="D2893" s="56" t="s">
        <v>482</v>
      </c>
      <c r="E2893" s="62" t="s">
        <v>476</v>
      </c>
      <c r="F2893" s="58" t="s">
        <v>181</v>
      </c>
      <c r="G2893" s="57">
        <v>1</v>
      </c>
      <c r="H2893" s="57">
        <v>2037</v>
      </c>
      <c r="I2893" s="57">
        <v>2037</v>
      </c>
      <c r="J2893" s="57">
        <v>1</v>
      </c>
      <c r="K2893" s="57">
        <v>0</v>
      </c>
      <c r="L2893" s="57" t="s">
        <v>2193</v>
      </c>
      <c r="M2893" s="57">
        <v>0</v>
      </c>
      <c r="N2893" s="57" t="s">
        <v>2193</v>
      </c>
      <c r="O2893" s="57">
        <v>2037</v>
      </c>
      <c r="P2893" s="57">
        <v>2037</v>
      </c>
      <c r="Q2893" s="60"/>
    </row>
    <row r="2894" spans="1:31" ht="23.25" customHeight="1" x14ac:dyDescent="0.15">
      <c r="A2894" s="9" t="s">
        <v>919</v>
      </c>
      <c r="B2894" s="9" t="s">
        <v>1564</v>
      </c>
      <c r="C2894" s="148" t="s">
        <v>676</v>
      </c>
      <c r="D2894" s="56" t="s">
        <v>70</v>
      </c>
      <c r="E2894" s="62" t="s">
        <v>677</v>
      </c>
      <c r="F2894" s="58" t="s">
        <v>678</v>
      </c>
      <c r="G2894" s="57">
        <v>0.08</v>
      </c>
      <c r="H2894" s="57">
        <v>0</v>
      </c>
      <c r="I2894" s="57" t="s">
        <v>2193</v>
      </c>
      <c r="J2894" s="57">
        <v>0.08</v>
      </c>
      <c r="K2894" s="57">
        <v>268915</v>
      </c>
      <c r="L2894" s="57">
        <v>21513.200000000001</v>
      </c>
      <c r="M2894" s="57">
        <v>0</v>
      </c>
      <c r="N2894" s="57" t="s">
        <v>2193</v>
      </c>
      <c r="O2894" s="57">
        <v>268915</v>
      </c>
      <c r="P2894" s="57">
        <v>21513.200000000001</v>
      </c>
      <c r="Q2894" s="60"/>
      <c r="AE2894" s="2">
        <v>21513.200000000001</v>
      </c>
    </row>
    <row r="2895" spans="1:31" ht="23.25" customHeight="1" x14ac:dyDescent="0.15">
      <c r="A2895" s="9" t="s">
        <v>1649</v>
      </c>
      <c r="B2895" s="9" t="s">
        <v>1564</v>
      </c>
      <c r="C2895" s="148" t="s">
        <v>1650</v>
      </c>
      <c r="D2895" s="56" t="s">
        <v>1651</v>
      </c>
      <c r="E2895" s="62" t="s">
        <v>1652</v>
      </c>
      <c r="F2895" s="58" t="s">
        <v>616</v>
      </c>
      <c r="G2895" s="57">
        <v>1</v>
      </c>
      <c r="H2895" s="57">
        <v>645.29999999999927</v>
      </c>
      <c r="I2895" s="57">
        <v>645.29999999999927</v>
      </c>
      <c r="J2895" s="57">
        <v>1</v>
      </c>
      <c r="K2895" s="57"/>
      <c r="L2895" s="57" t="s">
        <v>2193</v>
      </c>
      <c r="M2895" s="57"/>
      <c r="N2895" s="57" t="s">
        <v>2193</v>
      </c>
      <c r="O2895" s="57">
        <v>645.29999999999927</v>
      </c>
      <c r="P2895" s="57">
        <v>645.29999999999927</v>
      </c>
      <c r="Q2895" s="60"/>
    </row>
    <row r="2896" spans="1:31" ht="23.25" customHeight="1" x14ac:dyDescent="0.15">
      <c r="B2896" s="9" t="s">
        <v>1646</v>
      </c>
      <c r="C2896" s="148"/>
      <c r="D2896" s="56" t="s">
        <v>1647</v>
      </c>
      <c r="E2896" s="62"/>
      <c r="F2896" s="58"/>
      <c r="G2896" s="57"/>
      <c r="H2896" s="57"/>
      <c r="I2896" s="57">
        <v>2682</v>
      </c>
      <c r="J2896" s="57"/>
      <c r="K2896" s="57"/>
      <c r="L2896" s="57">
        <v>21513</v>
      </c>
      <c r="M2896" s="57"/>
      <c r="N2896" s="57">
        <v>0</v>
      </c>
      <c r="O2896" s="57" t="s">
        <v>2193</v>
      </c>
      <c r="P2896" s="57">
        <v>24195</v>
      </c>
      <c r="Q2896" s="60"/>
      <c r="AC2896" s="2">
        <v>645.29999999999995</v>
      </c>
      <c r="AD2896" s="2">
        <v>21513</v>
      </c>
      <c r="AE2896" s="2">
        <v>21513</v>
      </c>
    </row>
    <row r="2897" spans="1:31" ht="23.25" customHeight="1" x14ac:dyDescent="0.15">
      <c r="C2897" s="148"/>
      <c r="D2897" s="56"/>
      <c r="E2897" s="62"/>
      <c r="F2897" s="58"/>
      <c r="G2897" s="57"/>
      <c r="H2897" s="57"/>
      <c r="I2897" s="57"/>
      <c r="J2897" s="57"/>
      <c r="K2897" s="57"/>
      <c r="L2897" s="57"/>
      <c r="M2897" s="57"/>
      <c r="N2897" s="57"/>
      <c r="O2897" s="57"/>
      <c r="P2897" s="57"/>
      <c r="Q2897" s="60"/>
    </row>
    <row r="2898" spans="1:31" ht="23.25" customHeight="1" x14ac:dyDescent="0.15">
      <c r="A2898" s="9" t="s">
        <v>1559</v>
      </c>
      <c r="B2898" s="9" t="s">
        <v>2293</v>
      </c>
      <c r="C2898" s="148" t="s">
        <v>1560</v>
      </c>
      <c r="D2898" s="56" t="s">
        <v>2933</v>
      </c>
      <c r="E2898" s="62"/>
      <c r="F2898" s="58"/>
      <c r="G2898" s="57"/>
      <c r="H2898" s="57"/>
      <c r="I2898" s="57"/>
      <c r="J2898" s="57"/>
      <c r="K2898" s="57"/>
      <c r="L2898" s="57"/>
      <c r="M2898" s="57"/>
      <c r="N2898" s="57"/>
      <c r="O2898" s="57"/>
      <c r="P2898" s="57"/>
      <c r="Q2898" s="60"/>
    </row>
    <row r="2899" spans="1:31" ht="23.25" customHeight="1" x14ac:dyDescent="0.15">
      <c r="A2899" s="9" t="s">
        <v>837</v>
      </c>
      <c r="B2899" s="9" t="s">
        <v>1567</v>
      </c>
      <c r="C2899" s="148" t="s">
        <v>483</v>
      </c>
      <c r="D2899" s="56" t="s">
        <v>482</v>
      </c>
      <c r="E2899" s="62" t="s">
        <v>480</v>
      </c>
      <c r="F2899" s="58" t="s">
        <v>181</v>
      </c>
      <c r="G2899" s="57">
        <v>1</v>
      </c>
      <c r="H2899" s="57">
        <v>2123</v>
      </c>
      <c r="I2899" s="57">
        <v>2123</v>
      </c>
      <c r="J2899" s="57">
        <v>1</v>
      </c>
      <c r="K2899" s="57">
        <v>0</v>
      </c>
      <c r="L2899" s="57" t="s">
        <v>2193</v>
      </c>
      <c r="M2899" s="57">
        <v>0</v>
      </c>
      <c r="N2899" s="57" t="s">
        <v>2193</v>
      </c>
      <c r="O2899" s="57">
        <v>2123</v>
      </c>
      <c r="P2899" s="57">
        <v>2123</v>
      </c>
      <c r="Q2899" s="60"/>
    </row>
    <row r="2900" spans="1:31" ht="23.25" customHeight="1" x14ac:dyDescent="0.15">
      <c r="A2900" s="9" t="s">
        <v>919</v>
      </c>
      <c r="B2900" s="9" t="s">
        <v>1567</v>
      </c>
      <c r="C2900" s="148" t="s">
        <v>676</v>
      </c>
      <c r="D2900" s="56" t="s">
        <v>70</v>
      </c>
      <c r="E2900" s="62" t="s">
        <v>677</v>
      </c>
      <c r="F2900" s="58" t="s">
        <v>678</v>
      </c>
      <c r="G2900" s="57">
        <v>0.08</v>
      </c>
      <c r="H2900" s="57">
        <v>0</v>
      </c>
      <c r="I2900" s="57" t="s">
        <v>2193</v>
      </c>
      <c r="J2900" s="57">
        <v>0.08</v>
      </c>
      <c r="K2900" s="57">
        <v>268915</v>
      </c>
      <c r="L2900" s="57">
        <v>21513.200000000001</v>
      </c>
      <c r="M2900" s="57">
        <v>0</v>
      </c>
      <c r="N2900" s="57" t="s">
        <v>2193</v>
      </c>
      <c r="O2900" s="57">
        <v>268915</v>
      </c>
      <c r="P2900" s="57">
        <v>21513.200000000001</v>
      </c>
      <c r="Q2900" s="60"/>
      <c r="AE2900" s="2">
        <v>21513.200000000001</v>
      </c>
    </row>
    <row r="2901" spans="1:31" ht="23.25" customHeight="1" x14ac:dyDescent="0.15">
      <c r="A2901" s="9" t="s">
        <v>1649</v>
      </c>
      <c r="B2901" s="9" t="s">
        <v>1567</v>
      </c>
      <c r="C2901" s="148" t="s">
        <v>1650</v>
      </c>
      <c r="D2901" s="56" t="s">
        <v>1651</v>
      </c>
      <c r="E2901" s="62" t="s">
        <v>1652</v>
      </c>
      <c r="F2901" s="58" t="s">
        <v>616</v>
      </c>
      <c r="G2901" s="57">
        <v>1</v>
      </c>
      <c r="H2901" s="57">
        <v>645.29999999999927</v>
      </c>
      <c r="I2901" s="57">
        <v>645.29999999999927</v>
      </c>
      <c r="J2901" s="57">
        <v>1</v>
      </c>
      <c r="K2901" s="57"/>
      <c r="L2901" s="57" t="s">
        <v>2193</v>
      </c>
      <c r="M2901" s="57"/>
      <c r="N2901" s="57" t="s">
        <v>2193</v>
      </c>
      <c r="O2901" s="57">
        <v>645.29999999999927</v>
      </c>
      <c r="P2901" s="57">
        <v>645.29999999999927</v>
      </c>
      <c r="Q2901" s="60"/>
    </row>
    <row r="2902" spans="1:31" ht="23.25" customHeight="1" x14ac:dyDescent="0.15">
      <c r="B2902" s="9" t="s">
        <v>1646</v>
      </c>
      <c r="C2902" s="148"/>
      <c r="D2902" s="56" t="s">
        <v>1647</v>
      </c>
      <c r="E2902" s="62"/>
      <c r="F2902" s="58"/>
      <c r="G2902" s="57"/>
      <c r="H2902" s="57"/>
      <c r="I2902" s="57">
        <v>2768</v>
      </c>
      <c r="J2902" s="57"/>
      <c r="K2902" s="57"/>
      <c r="L2902" s="57">
        <v>21513</v>
      </c>
      <c r="M2902" s="57"/>
      <c r="N2902" s="57">
        <v>0</v>
      </c>
      <c r="O2902" s="57" t="s">
        <v>2193</v>
      </c>
      <c r="P2902" s="57">
        <v>24281</v>
      </c>
      <c r="Q2902" s="60"/>
      <c r="AC2902" s="2">
        <v>645.29999999999995</v>
      </c>
      <c r="AD2902" s="2">
        <v>21513</v>
      </c>
      <c r="AE2902" s="2">
        <v>21513</v>
      </c>
    </row>
    <row r="2903" spans="1:31" ht="23.25" customHeight="1" x14ac:dyDescent="0.15">
      <c r="C2903" s="148"/>
      <c r="D2903" s="56"/>
      <c r="E2903" s="62"/>
      <c r="F2903" s="58"/>
      <c r="G2903" s="57"/>
      <c r="H2903" s="57"/>
      <c r="I2903" s="57"/>
      <c r="J2903" s="57"/>
      <c r="K2903" s="57"/>
      <c r="L2903" s="57"/>
      <c r="M2903" s="57"/>
      <c r="N2903" s="57"/>
      <c r="O2903" s="57"/>
      <c r="P2903" s="57"/>
      <c r="Q2903" s="60"/>
    </row>
    <row r="2904" spans="1:31" ht="23.25" customHeight="1" x14ac:dyDescent="0.15">
      <c r="A2904" s="9" t="s">
        <v>1562</v>
      </c>
      <c r="B2904" s="9" t="s">
        <v>2293</v>
      </c>
      <c r="C2904" s="148" t="s">
        <v>1563</v>
      </c>
      <c r="D2904" s="56" t="s">
        <v>2934</v>
      </c>
      <c r="E2904" s="62"/>
      <c r="F2904" s="58"/>
      <c r="G2904" s="57"/>
      <c r="H2904" s="57"/>
      <c r="I2904" s="57"/>
      <c r="J2904" s="57"/>
      <c r="K2904" s="57"/>
      <c r="L2904" s="57"/>
      <c r="M2904" s="57"/>
      <c r="N2904" s="57"/>
      <c r="O2904" s="57"/>
      <c r="P2904" s="57"/>
      <c r="Q2904" s="60"/>
    </row>
    <row r="2905" spans="1:31" ht="23.25" customHeight="1" x14ac:dyDescent="0.15">
      <c r="A2905" s="9" t="s">
        <v>1670</v>
      </c>
      <c r="B2905" s="9" t="s">
        <v>1570</v>
      </c>
      <c r="C2905" s="148" t="s">
        <v>983</v>
      </c>
      <c r="D2905" s="56" t="s">
        <v>984</v>
      </c>
      <c r="E2905" s="62" t="s">
        <v>985</v>
      </c>
      <c r="F2905" s="58" t="s">
        <v>181</v>
      </c>
      <c r="G2905" s="57">
        <v>1</v>
      </c>
      <c r="H2905" s="57">
        <v>50000</v>
      </c>
      <c r="I2905" s="57">
        <v>50000</v>
      </c>
      <c r="J2905" s="57">
        <v>1</v>
      </c>
      <c r="K2905" s="57"/>
      <c r="L2905" s="57" t="s">
        <v>2193</v>
      </c>
      <c r="M2905" s="57"/>
      <c r="N2905" s="57" t="s">
        <v>2193</v>
      </c>
      <c r="O2905" s="57">
        <v>50000</v>
      </c>
      <c r="P2905" s="57">
        <v>50000</v>
      </c>
      <c r="Q2905" s="60"/>
    </row>
    <row r="2906" spans="1:31" ht="23.25" customHeight="1" x14ac:dyDescent="0.15">
      <c r="A2906" s="9" t="s">
        <v>919</v>
      </c>
      <c r="B2906" s="9" t="s">
        <v>1570</v>
      </c>
      <c r="C2906" s="148" t="s">
        <v>676</v>
      </c>
      <c r="D2906" s="56" t="s">
        <v>70</v>
      </c>
      <c r="E2906" s="62" t="s">
        <v>677</v>
      </c>
      <c r="F2906" s="58" t="s">
        <v>678</v>
      </c>
      <c r="G2906" s="57">
        <v>0.08</v>
      </c>
      <c r="H2906" s="57">
        <v>0</v>
      </c>
      <c r="I2906" s="57" t="s">
        <v>2193</v>
      </c>
      <c r="J2906" s="57">
        <v>0.08</v>
      </c>
      <c r="K2906" s="57">
        <v>268915</v>
      </c>
      <c r="L2906" s="57">
        <v>21513.200000000001</v>
      </c>
      <c r="M2906" s="57">
        <v>0</v>
      </c>
      <c r="N2906" s="57" t="s">
        <v>2193</v>
      </c>
      <c r="O2906" s="57">
        <v>268915</v>
      </c>
      <c r="P2906" s="57">
        <v>21513.200000000001</v>
      </c>
      <c r="Q2906" s="60"/>
      <c r="AE2906" s="2">
        <v>21513.200000000001</v>
      </c>
    </row>
    <row r="2907" spans="1:31" ht="23.25" customHeight="1" x14ac:dyDescent="0.15">
      <c r="A2907" s="9" t="s">
        <v>1649</v>
      </c>
      <c r="B2907" s="9" t="s">
        <v>1570</v>
      </c>
      <c r="C2907" s="148" t="s">
        <v>1650</v>
      </c>
      <c r="D2907" s="56" t="s">
        <v>1651</v>
      </c>
      <c r="E2907" s="62" t="s">
        <v>1652</v>
      </c>
      <c r="F2907" s="58" t="s">
        <v>616</v>
      </c>
      <c r="G2907" s="57">
        <v>1</v>
      </c>
      <c r="H2907" s="57">
        <v>645.29999999999927</v>
      </c>
      <c r="I2907" s="57">
        <v>645.29999999999927</v>
      </c>
      <c r="J2907" s="57">
        <v>1</v>
      </c>
      <c r="K2907" s="57"/>
      <c r="L2907" s="57" t="s">
        <v>2193</v>
      </c>
      <c r="M2907" s="57"/>
      <c r="N2907" s="57" t="s">
        <v>2193</v>
      </c>
      <c r="O2907" s="57">
        <v>645.29999999999927</v>
      </c>
      <c r="P2907" s="57">
        <v>645.29999999999927</v>
      </c>
      <c r="Q2907" s="60"/>
    </row>
    <row r="2908" spans="1:31" ht="23.25" customHeight="1" x14ac:dyDescent="0.15">
      <c r="B2908" s="9" t="s">
        <v>1646</v>
      </c>
      <c r="C2908" s="148"/>
      <c r="D2908" s="56" t="s">
        <v>1647</v>
      </c>
      <c r="E2908" s="62"/>
      <c r="F2908" s="58"/>
      <c r="G2908" s="57"/>
      <c r="H2908" s="57"/>
      <c r="I2908" s="57">
        <v>50645</v>
      </c>
      <c r="J2908" s="57"/>
      <c r="K2908" s="57"/>
      <c r="L2908" s="57">
        <v>21513</v>
      </c>
      <c r="M2908" s="57"/>
      <c r="N2908" s="57">
        <v>0</v>
      </c>
      <c r="O2908" s="57" t="s">
        <v>2193</v>
      </c>
      <c r="P2908" s="57">
        <v>72158</v>
      </c>
      <c r="Q2908" s="60"/>
      <c r="AC2908" s="2">
        <v>645.29999999999995</v>
      </c>
      <c r="AD2908" s="2">
        <v>21513</v>
      </c>
      <c r="AE2908" s="2">
        <v>21513</v>
      </c>
    </row>
    <row r="2909" spans="1:31" ht="23.25" customHeight="1" x14ac:dyDescent="0.15">
      <c r="C2909" s="148"/>
      <c r="D2909" s="56"/>
      <c r="E2909" s="62"/>
      <c r="F2909" s="58"/>
      <c r="G2909" s="57"/>
      <c r="H2909" s="57"/>
      <c r="I2909" s="57"/>
      <c r="J2909" s="57"/>
      <c r="K2909" s="57"/>
      <c r="L2909" s="57"/>
      <c r="M2909" s="57"/>
      <c r="N2909" s="57"/>
      <c r="O2909" s="57"/>
      <c r="P2909" s="57"/>
      <c r="Q2909" s="60"/>
    </row>
    <row r="2910" spans="1:31" ht="23.25" customHeight="1" x14ac:dyDescent="0.15">
      <c r="A2910" s="9" t="s">
        <v>1565</v>
      </c>
      <c r="B2910" s="9" t="s">
        <v>2293</v>
      </c>
      <c r="C2910" s="148" t="s">
        <v>1566</v>
      </c>
      <c r="D2910" s="56" t="s">
        <v>2935</v>
      </c>
      <c r="E2910" s="62"/>
      <c r="F2910" s="58"/>
      <c r="G2910" s="57"/>
      <c r="H2910" s="57"/>
      <c r="I2910" s="57"/>
      <c r="J2910" s="57"/>
      <c r="K2910" s="57"/>
      <c r="L2910" s="57"/>
      <c r="M2910" s="57"/>
      <c r="N2910" s="57"/>
      <c r="O2910" s="57"/>
      <c r="P2910" s="57"/>
      <c r="Q2910" s="60"/>
    </row>
    <row r="2911" spans="1:31" ht="23.25" customHeight="1" x14ac:dyDescent="0.15">
      <c r="A2911" s="9" t="s">
        <v>838</v>
      </c>
      <c r="B2911" s="9" t="s">
        <v>1573</v>
      </c>
      <c r="C2911" s="148" t="s">
        <v>484</v>
      </c>
      <c r="D2911" s="56" t="s">
        <v>485</v>
      </c>
      <c r="E2911" s="62" t="s">
        <v>486</v>
      </c>
      <c r="F2911" s="58" t="s">
        <v>181</v>
      </c>
      <c r="G2911" s="57">
        <v>1</v>
      </c>
      <c r="H2911" s="57">
        <v>3318</v>
      </c>
      <c r="I2911" s="57">
        <v>3318</v>
      </c>
      <c r="J2911" s="57">
        <v>1</v>
      </c>
      <c r="K2911" s="57">
        <v>0</v>
      </c>
      <c r="L2911" s="57" t="s">
        <v>2193</v>
      </c>
      <c r="M2911" s="57">
        <v>0</v>
      </c>
      <c r="N2911" s="57" t="s">
        <v>2193</v>
      </c>
      <c r="O2911" s="57">
        <v>3318</v>
      </c>
      <c r="P2911" s="57">
        <v>3318</v>
      </c>
      <c r="Q2911" s="60"/>
    </row>
    <row r="2912" spans="1:31" ht="23.25" customHeight="1" x14ac:dyDescent="0.15">
      <c r="A2912" s="9" t="s">
        <v>919</v>
      </c>
      <c r="B2912" s="9" t="s">
        <v>1573</v>
      </c>
      <c r="C2912" s="148" t="s">
        <v>676</v>
      </c>
      <c r="D2912" s="56" t="s">
        <v>70</v>
      </c>
      <c r="E2912" s="62" t="s">
        <v>677</v>
      </c>
      <c r="F2912" s="58" t="s">
        <v>678</v>
      </c>
      <c r="G2912" s="57">
        <v>0.11</v>
      </c>
      <c r="H2912" s="57">
        <v>0</v>
      </c>
      <c r="I2912" s="57" t="s">
        <v>2193</v>
      </c>
      <c r="J2912" s="57">
        <v>0.11</v>
      </c>
      <c r="K2912" s="57">
        <v>268915</v>
      </c>
      <c r="L2912" s="57">
        <v>29580.6</v>
      </c>
      <c r="M2912" s="57">
        <v>0</v>
      </c>
      <c r="N2912" s="57" t="s">
        <v>2193</v>
      </c>
      <c r="O2912" s="57">
        <v>268915</v>
      </c>
      <c r="P2912" s="57">
        <v>29580.6</v>
      </c>
      <c r="Q2912" s="60"/>
      <c r="AE2912" s="2">
        <v>29580.6</v>
      </c>
    </row>
    <row r="2913" spans="1:31" ht="23.25" customHeight="1" x14ac:dyDescent="0.15">
      <c r="A2913" s="9" t="s">
        <v>925</v>
      </c>
      <c r="B2913" s="9" t="s">
        <v>1573</v>
      </c>
      <c r="C2913" s="148" t="s">
        <v>689</v>
      </c>
      <c r="D2913" s="56" t="s">
        <v>70</v>
      </c>
      <c r="E2913" s="62" t="s">
        <v>690</v>
      </c>
      <c r="F2913" s="58" t="s">
        <v>678</v>
      </c>
      <c r="G2913" s="57">
        <v>0.08</v>
      </c>
      <c r="H2913" s="57">
        <v>0</v>
      </c>
      <c r="I2913" s="57" t="s">
        <v>2193</v>
      </c>
      <c r="J2913" s="57">
        <v>0.08</v>
      </c>
      <c r="K2913" s="57">
        <v>169804</v>
      </c>
      <c r="L2913" s="57">
        <v>13584.3</v>
      </c>
      <c r="M2913" s="57">
        <v>0</v>
      </c>
      <c r="N2913" s="57" t="s">
        <v>2193</v>
      </c>
      <c r="O2913" s="57">
        <v>169804</v>
      </c>
      <c r="P2913" s="57">
        <v>13584.3</v>
      </c>
      <c r="Q2913" s="60"/>
      <c r="AE2913" s="2">
        <v>13584.3</v>
      </c>
    </row>
    <row r="2914" spans="1:31" ht="23.25" customHeight="1" x14ac:dyDescent="0.15">
      <c r="A2914" s="9" t="s">
        <v>1649</v>
      </c>
      <c r="B2914" s="9" t="s">
        <v>1573</v>
      </c>
      <c r="C2914" s="148" t="s">
        <v>1650</v>
      </c>
      <c r="D2914" s="56" t="s">
        <v>1651</v>
      </c>
      <c r="E2914" s="62" t="s">
        <v>1652</v>
      </c>
      <c r="F2914" s="58" t="s">
        <v>616</v>
      </c>
      <c r="G2914" s="57">
        <v>1</v>
      </c>
      <c r="H2914" s="57">
        <v>1294.9000000000015</v>
      </c>
      <c r="I2914" s="57">
        <v>1294.9000000000015</v>
      </c>
      <c r="J2914" s="57">
        <v>1</v>
      </c>
      <c r="K2914" s="57"/>
      <c r="L2914" s="57" t="s">
        <v>2193</v>
      </c>
      <c r="M2914" s="57"/>
      <c r="N2914" s="57" t="s">
        <v>2193</v>
      </c>
      <c r="O2914" s="57">
        <v>1294.9000000000015</v>
      </c>
      <c r="P2914" s="57">
        <v>1294.9000000000015</v>
      </c>
      <c r="Q2914" s="60"/>
    </row>
    <row r="2915" spans="1:31" ht="23.25" customHeight="1" x14ac:dyDescent="0.15">
      <c r="B2915" s="9" t="s">
        <v>1646</v>
      </c>
      <c r="C2915" s="148"/>
      <c r="D2915" s="56" t="s">
        <v>1647</v>
      </c>
      <c r="E2915" s="62"/>
      <c r="F2915" s="58"/>
      <c r="G2915" s="57"/>
      <c r="H2915" s="57"/>
      <c r="I2915" s="57">
        <v>4612</v>
      </c>
      <c r="J2915" s="57"/>
      <c r="K2915" s="57"/>
      <c r="L2915" s="57">
        <v>43164</v>
      </c>
      <c r="M2915" s="57"/>
      <c r="N2915" s="57">
        <v>0</v>
      </c>
      <c r="O2915" s="57" t="s">
        <v>2193</v>
      </c>
      <c r="P2915" s="57">
        <v>47776</v>
      </c>
      <c r="Q2915" s="60"/>
      <c r="AC2915" s="2">
        <v>1294.9000000000001</v>
      </c>
      <c r="AD2915" s="2">
        <v>43164</v>
      </c>
      <c r="AE2915" s="2">
        <v>43164</v>
      </c>
    </row>
    <row r="2916" spans="1:31" ht="23.25" customHeight="1" x14ac:dyDescent="0.15">
      <c r="C2916" s="148"/>
      <c r="D2916" s="56"/>
      <c r="E2916" s="62"/>
      <c r="F2916" s="58"/>
      <c r="G2916" s="57"/>
      <c r="H2916" s="57"/>
      <c r="I2916" s="57"/>
      <c r="J2916" s="57"/>
      <c r="K2916" s="57"/>
      <c r="L2916" s="57"/>
      <c r="M2916" s="57"/>
      <c r="N2916" s="57"/>
      <c r="O2916" s="57"/>
      <c r="P2916" s="57"/>
      <c r="Q2916" s="60"/>
    </row>
    <row r="2917" spans="1:31" ht="23.25" customHeight="1" x14ac:dyDescent="0.15">
      <c r="A2917" s="9" t="s">
        <v>1568</v>
      </c>
      <c r="B2917" s="9" t="s">
        <v>2293</v>
      </c>
      <c r="C2917" s="148" t="s">
        <v>1569</v>
      </c>
      <c r="D2917" s="56" t="s">
        <v>2936</v>
      </c>
      <c r="E2917" s="62"/>
      <c r="F2917" s="58"/>
      <c r="G2917" s="57"/>
      <c r="H2917" s="57"/>
      <c r="I2917" s="57"/>
      <c r="J2917" s="57"/>
      <c r="K2917" s="57"/>
      <c r="L2917" s="57"/>
      <c r="M2917" s="57"/>
      <c r="N2917" s="57"/>
      <c r="O2917" s="57"/>
      <c r="P2917" s="57"/>
      <c r="Q2917" s="60"/>
    </row>
    <row r="2918" spans="1:31" ht="23.25" customHeight="1" x14ac:dyDescent="0.15">
      <c r="A2918" s="9" t="s">
        <v>839</v>
      </c>
      <c r="B2918" s="9" t="s">
        <v>1576</v>
      </c>
      <c r="C2918" s="148" t="s">
        <v>489</v>
      </c>
      <c r="D2918" s="56" t="s">
        <v>490</v>
      </c>
      <c r="E2918" s="62" t="s">
        <v>491</v>
      </c>
      <c r="F2918" s="58" t="s">
        <v>492</v>
      </c>
      <c r="G2918" s="57">
        <v>1</v>
      </c>
      <c r="H2918" s="57">
        <v>82634</v>
      </c>
      <c r="I2918" s="57">
        <v>82634</v>
      </c>
      <c r="J2918" s="57">
        <v>1</v>
      </c>
      <c r="K2918" s="57">
        <v>0</v>
      </c>
      <c r="L2918" s="57" t="s">
        <v>2193</v>
      </c>
      <c r="M2918" s="57">
        <v>0</v>
      </c>
      <c r="N2918" s="57" t="s">
        <v>2193</v>
      </c>
      <c r="O2918" s="57">
        <v>82634</v>
      </c>
      <c r="P2918" s="57">
        <v>82634</v>
      </c>
      <c r="Q2918" s="60"/>
    </row>
    <row r="2919" spans="1:31" ht="23.25" customHeight="1" x14ac:dyDescent="0.15">
      <c r="A2919" s="9" t="s">
        <v>919</v>
      </c>
      <c r="B2919" s="9" t="s">
        <v>1576</v>
      </c>
      <c r="C2919" s="148" t="s">
        <v>676</v>
      </c>
      <c r="D2919" s="56" t="s">
        <v>70</v>
      </c>
      <c r="E2919" s="62" t="s">
        <v>677</v>
      </c>
      <c r="F2919" s="58" t="s">
        <v>678</v>
      </c>
      <c r="G2919" s="57">
        <v>0.66</v>
      </c>
      <c r="H2919" s="57">
        <v>0</v>
      </c>
      <c r="I2919" s="57" t="s">
        <v>2193</v>
      </c>
      <c r="J2919" s="57">
        <v>0.66</v>
      </c>
      <c r="K2919" s="57">
        <v>268915</v>
      </c>
      <c r="L2919" s="57">
        <v>177483.9</v>
      </c>
      <c r="M2919" s="57">
        <v>0</v>
      </c>
      <c r="N2919" s="57" t="s">
        <v>2193</v>
      </c>
      <c r="O2919" s="57">
        <v>268915</v>
      </c>
      <c r="P2919" s="57">
        <v>177483.9</v>
      </c>
      <c r="Q2919" s="60"/>
      <c r="AE2919" s="2">
        <v>177483.9</v>
      </c>
    </row>
    <row r="2920" spans="1:31" ht="23.25" customHeight="1" x14ac:dyDescent="0.15">
      <c r="A2920" s="9" t="s">
        <v>1649</v>
      </c>
      <c r="B2920" s="9" t="s">
        <v>1576</v>
      </c>
      <c r="C2920" s="148" t="s">
        <v>1650</v>
      </c>
      <c r="D2920" s="56" t="s">
        <v>1651</v>
      </c>
      <c r="E2920" s="62" t="s">
        <v>1652</v>
      </c>
      <c r="F2920" s="58" t="s">
        <v>616</v>
      </c>
      <c r="G2920" s="57">
        <v>1</v>
      </c>
      <c r="H2920" s="57">
        <v>5324.3999999999942</v>
      </c>
      <c r="I2920" s="57">
        <v>5324.3999999999942</v>
      </c>
      <c r="J2920" s="57">
        <v>1</v>
      </c>
      <c r="K2920" s="57"/>
      <c r="L2920" s="57" t="s">
        <v>2193</v>
      </c>
      <c r="M2920" s="57"/>
      <c r="N2920" s="57" t="s">
        <v>2193</v>
      </c>
      <c r="O2920" s="57">
        <v>5324.3999999999942</v>
      </c>
      <c r="P2920" s="57">
        <v>5324.3999999999942</v>
      </c>
      <c r="Q2920" s="60"/>
    </row>
    <row r="2921" spans="1:31" ht="23.25" customHeight="1" x14ac:dyDescent="0.15">
      <c r="B2921" s="9" t="s">
        <v>1646</v>
      </c>
      <c r="C2921" s="148"/>
      <c r="D2921" s="56" t="s">
        <v>1647</v>
      </c>
      <c r="E2921" s="62"/>
      <c r="F2921" s="58"/>
      <c r="G2921" s="57"/>
      <c r="H2921" s="57"/>
      <c r="I2921" s="57">
        <v>87958</v>
      </c>
      <c r="J2921" s="57"/>
      <c r="K2921" s="57"/>
      <c r="L2921" s="57">
        <v>177483</v>
      </c>
      <c r="M2921" s="57"/>
      <c r="N2921" s="57">
        <v>0</v>
      </c>
      <c r="O2921" s="57" t="s">
        <v>2193</v>
      </c>
      <c r="P2921" s="57">
        <v>265441</v>
      </c>
      <c r="Q2921" s="60"/>
      <c r="AC2921" s="2">
        <v>5324.4</v>
      </c>
      <c r="AD2921" s="2">
        <v>177483</v>
      </c>
      <c r="AE2921" s="2">
        <v>177483</v>
      </c>
    </row>
    <row r="2922" spans="1:31" ht="23.25" customHeight="1" x14ac:dyDescent="0.15">
      <c r="C2922" s="148"/>
      <c r="D2922" s="56"/>
      <c r="E2922" s="62"/>
      <c r="F2922" s="58"/>
      <c r="G2922" s="57"/>
      <c r="H2922" s="57"/>
      <c r="I2922" s="57"/>
      <c r="J2922" s="57"/>
      <c r="K2922" s="57"/>
      <c r="L2922" s="57"/>
      <c r="M2922" s="57"/>
      <c r="N2922" s="57"/>
      <c r="O2922" s="57"/>
      <c r="P2922" s="57"/>
      <c r="Q2922" s="60"/>
    </row>
    <row r="2923" spans="1:31" ht="23.25" customHeight="1" x14ac:dyDescent="0.15">
      <c r="A2923" s="9" t="s">
        <v>1571</v>
      </c>
      <c r="B2923" s="9" t="s">
        <v>2293</v>
      </c>
      <c r="C2923" s="148" t="s">
        <v>1572</v>
      </c>
      <c r="D2923" s="56" t="s">
        <v>2937</v>
      </c>
      <c r="E2923" s="62"/>
      <c r="F2923" s="58"/>
      <c r="G2923" s="57"/>
      <c r="H2923" s="57"/>
      <c r="I2923" s="57"/>
      <c r="J2923" s="57"/>
      <c r="K2923" s="57"/>
      <c r="L2923" s="57"/>
      <c r="M2923" s="57"/>
      <c r="N2923" s="57"/>
      <c r="O2923" s="57"/>
      <c r="P2923" s="57"/>
      <c r="Q2923" s="60"/>
    </row>
    <row r="2924" spans="1:31" ht="23.25" customHeight="1" x14ac:dyDescent="0.15">
      <c r="A2924" s="9" t="s">
        <v>841</v>
      </c>
      <c r="B2924" s="9" t="s">
        <v>1579</v>
      </c>
      <c r="C2924" s="148" t="s">
        <v>496</v>
      </c>
      <c r="D2924" s="56" t="s">
        <v>490</v>
      </c>
      <c r="E2924" s="62" t="s">
        <v>497</v>
      </c>
      <c r="F2924" s="58" t="s">
        <v>492</v>
      </c>
      <c r="G2924" s="57">
        <v>1</v>
      </c>
      <c r="H2924" s="57">
        <v>385000</v>
      </c>
      <c r="I2924" s="57">
        <v>385000</v>
      </c>
      <c r="J2924" s="57">
        <v>1</v>
      </c>
      <c r="K2924" s="57">
        <v>0</v>
      </c>
      <c r="L2924" s="57" t="s">
        <v>2193</v>
      </c>
      <c r="M2924" s="57">
        <v>0</v>
      </c>
      <c r="N2924" s="57" t="s">
        <v>2193</v>
      </c>
      <c r="O2924" s="57">
        <v>385000</v>
      </c>
      <c r="P2924" s="57">
        <v>385000</v>
      </c>
      <c r="Q2924" s="60"/>
    </row>
    <row r="2925" spans="1:31" ht="23.25" customHeight="1" x14ac:dyDescent="0.15">
      <c r="A2925" s="9" t="s">
        <v>919</v>
      </c>
      <c r="B2925" s="9" t="s">
        <v>1579</v>
      </c>
      <c r="C2925" s="148" t="s">
        <v>676</v>
      </c>
      <c r="D2925" s="56" t="s">
        <v>70</v>
      </c>
      <c r="E2925" s="62" t="s">
        <v>677</v>
      </c>
      <c r="F2925" s="58" t="s">
        <v>678</v>
      </c>
      <c r="G2925" s="57">
        <v>0.66</v>
      </c>
      <c r="H2925" s="57">
        <v>0</v>
      </c>
      <c r="I2925" s="57" t="s">
        <v>2193</v>
      </c>
      <c r="J2925" s="57">
        <v>0.66</v>
      </c>
      <c r="K2925" s="57">
        <v>268915</v>
      </c>
      <c r="L2925" s="57">
        <v>177483.9</v>
      </c>
      <c r="M2925" s="57">
        <v>0</v>
      </c>
      <c r="N2925" s="57" t="s">
        <v>2193</v>
      </c>
      <c r="O2925" s="57">
        <v>268915</v>
      </c>
      <c r="P2925" s="57">
        <v>177483.9</v>
      </c>
      <c r="Q2925" s="60"/>
      <c r="AE2925" s="2">
        <v>177483.9</v>
      </c>
    </row>
    <row r="2926" spans="1:31" ht="23.25" customHeight="1" x14ac:dyDescent="0.15">
      <c r="A2926" s="9" t="s">
        <v>1649</v>
      </c>
      <c r="B2926" s="9" t="s">
        <v>1579</v>
      </c>
      <c r="C2926" s="148" t="s">
        <v>1650</v>
      </c>
      <c r="D2926" s="56" t="s">
        <v>1651</v>
      </c>
      <c r="E2926" s="62" t="s">
        <v>1652</v>
      </c>
      <c r="F2926" s="58" t="s">
        <v>616</v>
      </c>
      <c r="G2926" s="57">
        <v>1</v>
      </c>
      <c r="H2926" s="57">
        <v>5324.3999999999942</v>
      </c>
      <c r="I2926" s="57">
        <v>5324.3999999999942</v>
      </c>
      <c r="J2926" s="57">
        <v>1</v>
      </c>
      <c r="K2926" s="57"/>
      <c r="L2926" s="57" t="s">
        <v>2193</v>
      </c>
      <c r="M2926" s="57"/>
      <c r="N2926" s="57" t="s">
        <v>2193</v>
      </c>
      <c r="O2926" s="57">
        <v>5324.3999999999942</v>
      </c>
      <c r="P2926" s="57">
        <v>5324.3999999999942</v>
      </c>
      <c r="Q2926" s="60"/>
    </row>
    <row r="2927" spans="1:31" ht="23.25" customHeight="1" x14ac:dyDescent="0.15">
      <c r="B2927" s="9" t="s">
        <v>1646</v>
      </c>
      <c r="C2927" s="148"/>
      <c r="D2927" s="56" t="s">
        <v>1647</v>
      </c>
      <c r="E2927" s="62"/>
      <c r="F2927" s="58"/>
      <c r="G2927" s="57"/>
      <c r="H2927" s="57"/>
      <c r="I2927" s="57">
        <v>390324</v>
      </c>
      <c r="J2927" s="57"/>
      <c r="K2927" s="57"/>
      <c r="L2927" s="57">
        <v>177483</v>
      </c>
      <c r="M2927" s="57"/>
      <c r="N2927" s="57">
        <v>0</v>
      </c>
      <c r="O2927" s="57" t="s">
        <v>2193</v>
      </c>
      <c r="P2927" s="57">
        <v>567807</v>
      </c>
      <c r="Q2927" s="60"/>
      <c r="AC2927" s="2">
        <v>5324.4</v>
      </c>
      <c r="AD2927" s="2">
        <v>177483</v>
      </c>
      <c r="AE2927" s="2">
        <v>177483</v>
      </c>
    </row>
    <row r="2928" spans="1:31" ht="23.25" customHeight="1" x14ac:dyDescent="0.15">
      <c r="C2928" s="148"/>
      <c r="D2928" s="56"/>
      <c r="E2928" s="62"/>
      <c r="F2928" s="58"/>
      <c r="G2928" s="57"/>
      <c r="H2928" s="57"/>
      <c r="I2928" s="57"/>
      <c r="J2928" s="57"/>
      <c r="K2928" s="57"/>
      <c r="L2928" s="57"/>
      <c r="M2928" s="57"/>
      <c r="N2928" s="57"/>
      <c r="O2928" s="57"/>
      <c r="P2928" s="57"/>
      <c r="Q2928" s="60"/>
    </row>
    <row r="2929" spans="1:31" ht="23.25" customHeight="1" x14ac:dyDescent="0.15">
      <c r="A2929" s="9" t="s">
        <v>1574</v>
      </c>
      <c r="B2929" s="9" t="s">
        <v>2293</v>
      </c>
      <c r="C2929" s="148" t="s">
        <v>1575</v>
      </c>
      <c r="D2929" s="56" t="s">
        <v>2938</v>
      </c>
      <c r="E2929" s="62"/>
      <c r="F2929" s="58"/>
      <c r="G2929" s="57"/>
      <c r="H2929" s="57"/>
      <c r="I2929" s="57"/>
      <c r="J2929" s="57"/>
      <c r="K2929" s="57"/>
      <c r="L2929" s="57"/>
      <c r="M2929" s="57"/>
      <c r="N2929" s="57"/>
      <c r="O2929" s="57"/>
      <c r="P2929" s="57"/>
      <c r="Q2929" s="60"/>
    </row>
    <row r="2930" spans="1:31" ht="23.25" customHeight="1" x14ac:dyDescent="0.15">
      <c r="A2930" s="9" t="s">
        <v>842</v>
      </c>
      <c r="B2930" s="9" t="s">
        <v>1582</v>
      </c>
      <c r="C2930" s="148" t="s">
        <v>498</v>
      </c>
      <c r="D2930" s="56" t="s">
        <v>490</v>
      </c>
      <c r="E2930" s="62" t="s">
        <v>499</v>
      </c>
      <c r="F2930" s="58" t="s">
        <v>492</v>
      </c>
      <c r="G2930" s="57">
        <v>1</v>
      </c>
      <c r="H2930" s="57">
        <v>385000</v>
      </c>
      <c r="I2930" s="57">
        <v>385000</v>
      </c>
      <c r="J2930" s="57">
        <v>1</v>
      </c>
      <c r="K2930" s="57">
        <v>0</v>
      </c>
      <c r="L2930" s="57" t="s">
        <v>2193</v>
      </c>
      <c r="M2930" s="57">
        <v>0</v>
      </c>
      <c r="N2930" s="57" t="s">
        <v>2193</v>
      </c>
      <c r="O2930" s="57">
        <v>385000</v>
      </c>
      <c r="P2930" s="57">
        <v>385000</v>
      </c>
      <c r="Q2930" s="60"/>
    </row>
    <row r="2931" spans="1:31" ht="23.25" customHeight="1" x14ac:dyDescent="0.15">
      <c r="A2931" s="9" t="s">
        <v>919</v>
      </c>
      <c r="B2931" s="9" t="s">
        <v>1582</v>
      </c>
      <c r="C2931" s="148" t="s">
        <v>676</v>
      </c>
      <c r="D2931" s="56" t="s">
        <v>70</v>
      </c>
      <c r="E2931" s="62" t="s">
        <v>677</v>
      </c>
      <c r="F2931" s="58" t="s">
        <v>678</v>
      </c>
      <c r="G2931" s="57">
        <v>0.66</v>
      </c>
      <c r="H2931" s="57">
        <v>0</v>
      </c>
      <c r="I2931" s="57" t="s">
        <v>2193</v>
      </c>
      <c r="J2931" s="57">
        <v>0.66</v>
      </c>
      <c r="K2931" s="57">
        <v>268915</v>
      </c>
      <c r="L2931" s="57">
        <v>177483.9</v>
      </c>
      <c r="M2931" s="57">
        <v>0</v>
      </c>
      <c r="N2931" s="57" t="s">
        <v>2193</v>
      </c>
      <c r="O2931" s="57">
        <v>268915</v>
      </c>
      <c r="P2931" s="57">
        <v>177483.9</v>
      </c>
      <c r="Q2931" s="60"/>
      <c r="AE2931" s="2">
        <v>177483.9</v>
      </c>
    </row>
    <row r="2932" spans="1:31" ht="23.25" customHeight="1" x14ac:dyDescent="0.15">
      <c r="A2932" s="9" t="s">
        <v>1649</v>
      </c>
      <c r="B2932" s="9" t="s">
        <v>1582</v>
      </c>
      <c r="C2932" s="148" t="s">
        <v>1650</v>
      </c>
      <c r="D2932" s="56" t="s">
        <v>1651</v>
      </c>
      <c r="E2932" s="62" t="s">
        <v>1652</v>
      </c>
      <c r="F2932" s="58" t="s">
        <v>616</v>
      </c>
      <c r="G2932" s="57">
        <v>1</v>
      </c>
      <c r="H2932" s="57">
        <v>5324.3999999999942</v>
      </c>
      <c r="I2932" s="57">
        <v>5324.3999999999942</v>
      </c>
      <c r="J2932" s="57">
        <v>1</v>
      </c>
      <c r="K2932" s="57"/>
      <c r="L2932" s="57" t="s">
        <v>2193</v>
      </c>
      <c r="M2932" s="57"/>
      <c r="N2932" s="57" t="s">
        <v>2193</v>
      </c>
      <c r="O2932" s="57">
        <v>5324.3999999999942</v>
      </c>
      <c r="P2932" s="57">
        <v>5324.3999999999942</v>
      </c>
      <c r="Q2932" s="60"/>
    </row>
    <row r="2933" spans="1:31" ht="23.25" customHeight="1" x14ac:dyDescent="0.15">
      <c r="B2933" s="9" t="s">
        <v>1646</v>
      </c>
      <c r="C2933" s="148"/>
      <c r="D2933" s="56" t="s">
        <v>1647</v>
      </c>
      <c r="E2933" s="62"/>
      <c r="F2933" s="58"/>
      <c r="G2933" s="57"/>
      <c r="H2933" s="57"/>
      <c r="I2933" s="57">
        <v>390324</v>
      </c>
      <c r="J2933" s="57"/>
      <c r="K2933" s="57"/>
      <c r="L2933" s="57">
        <v>177483</v>
      </c>
      <c r="M2933" s="57"/>
      <c r="N2933" s="57">
        <v>0</v>
      </c>
      <c r="O2933" s="57" t="s">
        <v>2193</v>
      </c>
      <c r="P2933" s="57">
        <v>567807</v>
      </c>
      <c r="Q2933" s="60"/>
      <c r="AC2933" s="2">
        <v>5324.4</v>
      </c>
      <c r="AD2933" s="2">
        <v>177483</v>
      </c>
      <c r="AE2933" s="2">
        <v>177483</v>
      </c>
    </row>
    <row r="2934" spans="1:31" ht="23.25" customHeight="1" x14ac:dyDescent="0.15">
      <c r="C2934" s="148"/>
      <c r="D2934" s="56"/>
      <c r="E2934" s="62"/>
      <c r="F2934" s="58"/>
      <c r="G2934" s="57"/>
      <c r="H2934" s="57"/>
      <c r="I2934" s="57"/>
      <c r="J2934" s="57"/>
      <c r="K2934" s="57"/>
      <c r="L2934" s="57"/>
      <c r="M2934" s="57"/>
      <c r="N2934" s="57"/>
      <c r="O2934" s="57"/>
      <c r="P2934" s="57"/>
      <c r="Q2934" s="60"/>
    </row>
    <row r="2935" spans="1:31" ht="23.25" customHeight="1" x14ac:dyDescent="0.15">
      <c r="A2935" s="9" t="s">
        <v>1577</v>
      </c>
      <c r="B2935" s="9" t="s">
        <v>2293</v>
      </c>
      <c r="C2935" s="148" t="s">
        <v>1578</v>
      </c>
      <c r="D2935" s="56" t="s">
        <v>2939</v>
      </c>
      <c r="E2935" s="62"/>
      <c r="F2935" s="58"/>
      <c r="G2935" s="57"/>
      <c r="H2935" s="57"/>
      <c r="I2935" s="57"/>
      <c r="J2935" s="57"/>
      <c r="K2935" s="57"/>
      <c r="L2935" s="57"/>
      <c r="M2935" s="57"/>
      <c r="N2935" s="57"/>
      <c r="O2935" s="57"/>
      <c r="P2935" s="57"/>
      <c r="Q2935" s="60"/>
    </row>
    <row r="2936" spans="1:31" ht="23.25" customHeight="1" x14ac:dyDescent="0.15">
      <c r="A2936" s="9" t="s">
        <v>2940</v>
      </c>
      <c r="B2936" s="9" t="s">
        <v>1585</v>
      </c>
      <c r="C2936" s="148" t="s">
        <v>2941</v>
      </c>
      <c r="D2936" s="56" t="s">
        <v>2551</v>
      </c>
      <c r="E2936" s="62" t="s">
        <v>2552</v>
      </c>
      <c r="F2936" s="58" t="s">
        <v>2553</v>
      </c>
      <c r="G2936" s="57">
        <v>1</v>
      </c>
      <c r="H2936" s="57">
        <v>59680</v>
      </c>
      <c r="I2936" s="57">
        <v>59680</v>
      </c>
      <c r="J2936" s="57">
        <v>1</v>
      </c>
      <c r="K2936" s="57">
        <v>0</v>
      </c>
      <c r="L2936" s="57" t="s">
        <v>2193</v>
      </c>
      <c r="M2936" s="57">
        <v>0</v>
      </c>
      <c r="N2936" s="57" t="s">
        <v>2193</v>
      </c>
      <c r="O2936" s="57">
        <v>59680</v>
      </c>
      <c r="P2936" s="57">
        <v>59680</v>
      </c>
      <c r="Q2936" s="60"/>
    </row>
    <row r="2937" spans="1:31" ht="23.25" customHeight="1" x14ac:dyDescent="0.15">
      <c r="A2937" s="9" t="s">
        <v>2911</v>
      </c>
      <c r="B2937" s="9" t="s">
        <v>1585</v>
      </c>
      <c r="C2937" s="148" t="s">
        <v>2912</v>
      </c>
      <c r="D2937" s="56" t="s">
        <v>70</v>
      </c>
      <c r="E2937" s="62" t="s">
        <v>2913</v>
      </c>
      <c r="F2937" s="58" t="s">
        <v>678</v>
      </c>
      <c r="G2937" s="57">
        <v>0.47699999999999998</v>
      </c>
      <c r="H2937" s="57">
        <v>0</v>
      </c>
      <c r="I2937" s="57" t="s">
        <v>2193</v>
      </c>
      <c r="J2937" s="57">
        <v>0.47699999999999998</v>
      </c>
      <c r="K2937" s="57">
        <v>436458</v>
      </c>
      <c r="L2937" s="57">
        <v>208190.4</v>
      </c>
      <c r="M2937" s="57">
        <v>0</v>
      </c>
      <c r="N2937" s="57" t="s">
        <v>2193</v>
      </c>
      <c r="O2937" s="57">
        <v>436458</v>
      </c>
      <c r="P2937" s="57">
        <v>208190.4</v>
      </c>
      <c r="Q2937" s="60"/>
      <c r="AE2937" s="2">
        <v>208190.4</v>
      </c>
    </row>
    <row r="2938" spans="1:31" ht="23.25" customHeight="1" x14ac:dyDescent="0.15">
      <c r="A2938" s="9" t="s">
        <v>1649</v>
      </c>
      <c r="B2938" s="9" t="s">
        <v>1585</v>
      </c>
      <c r="C2938" s="148" t="s">
        <v>1650</v>
      </c>
      <c r="D2938" s="56" t="s">
        <v>1651</v>
      </c>
      <c r="E2938" s="62" t="s">
        <v>1652</v>
      </c>
      <c r="F2938" s="58" t="s">
        <v>616</v>
      </c>
      <c r="G2938" s="57">
        <v>1</v>
      </c>
      <c r="H2938" s="57">
        <v>6245.7000000000116</v>
      </c>
      <c r="I2938" s="57">
        <v>6245.7000000000116</v>
      </c>
      <c r="J2938" s="57">
        <v>1</v>
      </c>
      <c r="K2938" s="57"/>
      <c r="L2938" s="57" t="s">
        <v>2193</v>
      </c>
      <c r="M2938" s="57"/>
      <c r="N2938" s="57" t="s">
        <v>2193</v>
      </c>
      <c r="O2938" s="57">
        <v>6245.7000000000116</v>
      </c>
      <c r="P2938" s="57">
        <v>6245.7000000000116</v>
      </c>
      <c r="Q2938" s="60"/>
    </row>
    <row r="2939" spans="1:31" ht="23.25" customHeight="1" x14ac:dyDescent="0.15">
      <c r="B2939" s="9" t="s">
        <v>1646</v>
      </c>
      <c r="C2939" s="148"/>
      <c r="D2939" s="56" t="s">
        <v>1647</v>
      </c>
      <c r="E2939" s="62"/>
      <c r="F2939" s="58"/>
      <c r="G2939" s="57"/>
      <c r="H2939" s="57"/>
      <c r="I2939" s="57">
        <v>65925</v>
      </c>
      <c r="J2939" s="57"/>
      <c r="K2939" s="57"/>
      <c r="L2939" s="57">
        <v>208190</v>
      </c>
      <c r="M2939" s="57"/>
      <c r="N2939" s="57">
        <v>0</v>
      </c>
      <c r="O2939" s="57" t="s">
        <v>2193</v>
      </c>
      <c r="P2939" s="57">
        <v>274115</v>
      </c>
      <c r="Q2939" s="60"/>
      <c r="AC2939" s="2">
        <v>6245.7</v>
      </c>
      <c r="AD2939" s="2">
        <v>208190</v>
      </c>
      <c r="AE2939" s="2">
        <v>208190</v>
      </c>
    </row>
    <row r="2940" spans="1:31" ht="23.25" customHeight="1" x14ac:dyDescent="0.15">
      <c r="C2940" s="148"/>
      <c r="D2940" s="56"/>
      <c r="E2940" s="62"/>
      <c r="F2940" s="58"/>
      <c r="G2940" s="57"/>
      <c r="H2940" s="57"/>
      <c r="I2940" s="57"/>
      <c r="J2940" s="57"/>
      <c r="K2940" s="57"/>
      <c r="L2940" s="57"/>
      <c r="M2940" s="57"/>
      <c r="N2940" s="57"/>
      <c r="O2940" s="57"/>
      <c r="P2940" s="57"/>
      <c r="Q2940" s="60"/>
    </row>
    <row r="2941" spans="1:31" ht="23.25" customHeight="1" x14ac:dyDescent="0.15">
      <c r="A2941" s="9" t="s">
        <v>1580</v>
      </c>
      <c r="B2941" s="9" t="s">
        <v>2293</v>
      </c>
      <c r="C2941" s="148" t="s">
        <v>1581</v>
      </c>
      <c r="D2941" s="56" t="s">
        <v>2942</v>
      </c>
      <c r="E2941" s="62"/>
      <c r="F2941" s="58"/>
      <c r="G2941" s="57"/>
      <c r="H2941" s="57"/>
      <c r="I2941" s="57"/>
      <c r="J2941" s="57"/>
      <c r="K2941" s="57"/>
      <c r="L2941" s="57"/>
      <c r="M2941" s="57"/>
      <c r="N2941" s="57"/>
      <c r="O2941" s="57"/>
      <c r="P2941" s="57"/>
      <c r="Q2941" s="60"/>
    </row>
    <row r="2942" spans="1:31" ht="23.25" customHeight="1" x14ac:dyDescent="0.15">
      <c r="A2942" s="9" t="s">
        <v>2943</v>
      </c>
      <c r="B2942" s="9" t="s">
        <v>1588</v>
      </c>
      <c r="C2942" s="148" t="s">
        <v>2944</v>
      </c>
      <c r="D2942" s="56" t="s">
        <v>508</v>
      </c>
      <c r="E2942" s="62" t="s">
        <v>2554</v>
      </c>
      <c r="F2942" s="58" t="s">
        <v>181</v>
      </c>
      <c r="G2942" s="57">
        <v>1</v>
      </c>
      <c r="H2942" s="57">
        <v>2210</v>
      </c>
      <c r="I2942" s="57">
        <v>2210</v>
      </c>
      <c r="J2942" s="57">
        <v>1</v>
      </c>
      <c r="K2942" s="57">
        <v>0</v>
      </c>
      <c r="L2942" s="57" t="s">
        <v>2193</v>
      </c>
      <c r="M2942" s="57">
        <v>0</v>
      </c>
      <c r="N2942" s="57" t="s">
        <v>2193</v>
      </c>
      <c r="O2942" s="57">
        <v>2210</v>
      </c>
      <c r="P2942" s="57">
        <v>2210</v>
      </c>
      <c r="Q2942" s="60"/>
    </row>
    <row r="2943" spans="1:31" ht="23.25" customHeight="1" x14ac:dyDescent="0.15">
      <c r="A2943" s="9" t="s">
        <v>919</v>
      </c>
      <c r="B2943" s="9" t="s">
        <v>1588</v>
      </c>
      <c r="C2943" s="148" t="s">
        <v>676</v>
      </c>
      <c r="D2943" s="56" t="s">
        <v>70</v>
      </c>
      <c r="E2943" s="62" t="s">
        <v>677</v>
      </c>
      <c r="F2943" s="58" t="s">
        <v>678</v>
      </c>
      <c r="G2943" s="57">
        <v>1.6E-2</v>
      </c>
      <c r="H2943" s="57">
        <v>0</v>
      </c>
      <c r="I2943" s="57" t="s">
        <v>2193</v>
      </c>
      <c r="J2943" s="57">
        <v>1.6E-2</v>
      </c>
      <c r="K2943" s="57">
        <v>268915</v>
      </c>
      <c r="L2943" s="57">
        <v>4302.6000000000004</v>
      </c>
      <c r="M2943" s="57">
        <v>0</v>
      </c>
      <c r="N2943" s="57" t="s">
        <v>2193</v>
      </c>
      <c r="O2943" s="57">
        <v>268915</v>
      </c>
      <c r="P2943" s="57">
        <v>4302.6000000000004</v>
      </c>
      <c r="Q2943" s="60"/>
      <c r="AE2943" s="2">
        <v>4302.6000000000004</v>
      </c>
    </row>
    <row r="2944" spans="1:31" ht="23.25" customHeight="1" x14ac:dyDescent="0.15">
      <c r="A2944" s="9" t="s">
        <v>1649</v>
      </c>
      <c r="B2944" s="9" t="s">
        <v>1588</v>
      </c>
      <c r="C2944" s="148" t="s">
        <v>1650</v>
      </c>
      <c r="D2944" s="56" t="s">
        <v>1651</v>
      </c>
      <c r="E2944" s="62" t="s">
        <v>1652</v>
      </c>
      <c r="F2944" s="58" t="s">
        <v>616</v>
      </c>
      <c r="G2944" s="57">
        <v>1</v>
      </c>
      <c r="H2944" s="57">
        <v>129</v>
      </c>
      <c r="I2944" s="57">
        <v>129</v>
      </c>
      <c r="J2944" s="57">
        <v>1</v>
      </c>
      <c r="K2944" s="57"/>
      <c r="L2944" s="57" t="s">
        <v>2193</v>
      </c>
      <c r="M2944" s="57"/>
      <c r="N2944" s="57" t="s">
        <v>2193</v>
      </c>
      <c r="O2944" s="57">
        <v>129</v>
      </c>
      <c r="P2944" s="57">
        <v>129</v>
      </c>
      <c r="Q2944" s="60"/>
    </row>
    <row r="2945" spans="1:31" ht="23.25" customHeight="1" x14ac:dyDescent="0.15">
      <c r="B2945" s="9" t="s">
        <v>1646</v>
      </c>
      <c r="C2945" s="148"/>
      <c r="D2945" s="56" t="s">
        <v>1647</v>
      </c>
      <c r="E2945" s="62"/>
      <c r="F2945" s="58"/>
      <c r="G2945" s="57"/>
      <c r="H2945" s="57"/>
      <c r="I2945" s="57">
        <v>2339</v>
      </c>
      <c r="J2945" s="57"/>
      <c r="K2945" s="57"/>
      <c r="L2945" s="57">
        <v>4302</v>
      </c>
      <c r="M2945" s="57"/>
      <c r="N2945" s="57">
        <v>0</v>
      </c>
      <c r="O2945" s="57" t="s">
        <v>2193</v>
      </c>
      <c r="P2945" s="57">
        <v>6641</v>
      </c>
      <c r="Q2945" s="60"/>
      <c r="AC2945" s="2">
        <v>129</v>
      </c>
      <c r="AD2945" s="2">
        <v>4302</v>
      </c>
      <c r="AE2945" s="2">
        <v>4302</v>
      </c>
    </row>
    <row r="2946" spans="1:31" ht="23.25" customHeight="1" x14ac:dyDescent="0.15">
      <c r="C2946" s="148"/>
      <c r="D2946" s="56"/>
      <c r="E2946" s="62"/>
      <c r="F2946" s="58"/>
      <c r="G2946" s="57"/>
      <c r="H2946" s="57"/>
      <c r="I2946" s="57"/>
      <c r="J2946" s="57"/>
      <c r="K2946" s="57"/>
      <c r="L2946" s="57"/>
      <c r="M2946" s="57"/>
      <c r="N2946" s="57"/>
      <c r="O2946" s="57"/>
      <c r="P2946" s="57"/>
      <c r="Q2946" s="60"/>
    </row>
    <row r="2947" spans="1:31" ht="23.25" customHeight="1" x14ac:dyDescent="0.15">
      <c r="A2947" s="9" t="s">
        <v>1583</v>
      </c>
      <c r="B2947" s="9" t="s">
        <v>2293</v>
      </c>
      <c r="C2947" s="148" t="s">
        <v>1584</v>
      </c>
      <c r="D2947" s="56" t="s">
        <v>2945</v>
      </c>
      <c r="E2947" s="62"/>
      <c r="F2947" s="58"/>
      <c r="G2947" s="57"/>
      <c r="H2947" s="57"/>
      <c r="I2947" s="57"/>
      <c r="J2947" s="57"/>
      <c r="K2947" s="57"/>
      <c r="L2947" s="57"/>
      <c r="M2947" s="57"/>
      <c r="N2947" s="57"/>
      <c r="O2947" s="57"/>
      <c r="P2947" s="57"/>
      <c r="Q2947" s="60"/>
    </row>
    <row r="2948" spans="1:31" ht="23.25" customHeight="1" x14ac:dyDescent="0.15">
      <c r="A2948" s="9" t="s">
        <v>2946</v>
      </c>
      <c r="B2948" s="9" t="s">
        <v>1592</v>
      </c>
      <c r="C2948" s="148" t="s">
        <v>2947</v>
      </c>
      <c r="D2948" s="56" t="s">
        <v>508</v>
      </c>
      <c r="E2948" s="62" t="s">
        <v>2555</v>
      </c>
      <c r="F2948" s="58" t="s">
        <v>181</v>
      </c>
      <c r="G2948" s="57">
        <v>1</v>
      </c>
      <c r="H2948" s="57">
        <v>3560</v>
      </c>
      <c r="I2948" s="57">
        <v>3560</v>
      </c>
      <c r="J2948" s="57">
        <v>1</v>
      </c>
      <c r="K2948" s="57">
        <v>0</v>
      </c>
      <c r="L2948" s="57" t="s">
        <v>2193</v>
      </c>
      <c r="M2948" s="57">
        <v>0</v>
      </c>
      <c r="N2948" s="57" t="s">
        <v>2193</v>
      </c>
      <c r="O2948" s="57">
        <v>3560</v>
      </c>
      <c r="P2948" s="57">
        <v>3560</v>
      </c>
      <c r="Q2948" s="60"/>
    </row>
    <row r="2949" spans="1:31" ht="23.25" customHeight="1" x14ac:dyDescent="0.15">
      <c r="A2949" s="9" t="s">
        <v>919</v>
      </c>
      <c r="B2949" s="9" t="s">
        <v>1592</v>
      </c>
      <c r="C2949" s="148" t="s">
        <v>676</v>
      </c>
      <c r="D2949" s="56" t="s">
        <v>70</v>
      </c>
      <c r="E2949" s="62" t="s">
        <v>677</v>
      </c>
      <c r="F2949" s="58" t="s">
        <v>678</v>
      </c>
      <c r="G2949" s="57">
        <v>1.6E-2</v>
      </c>
      <c r="H2949" s="57">
        <v>0</v>
      </c>
      <c r="I2949" s="57" t="s">
        <v>2193</v>
      </c>
      <c r="J2949" s="57">
        <v>1.6E-2</v>
      </c>
      <c r="K2949" s="57">
        <v>268915</v>
      </c>
      <c r="L2949" s="57">
        <v>4302.6000000000004</v>
      </c>
      <c r="M2949" s="57">
        <v>0</v>
      </c>
      <c r="N2949" s="57" t="s">
        <v>2193</v>
      </c>
      <c r="O2949" s="57">
        <v>268915</v>
      </c>
      <c r="P2949" s="57">
        <v>4302.6000000000004</v>
      </c>
      <c r="Q2949" s="60"/>
      <c r="AE2949" s="2">
        <v>4302.6000000000004</v>
      </c>
    </row>
    <row r="2950" spans="1:31" ht="23.25" customHeight="1" x14ac:dyDescent="0.15">
      <c r="A2950" s="9" t="s">
        <v>1649</v>
      </c>
      <c r="B2950" s="9" t="s">
        <v>1592</v>
      </c>
      <c r="C2950" s="148" t="s">
        <v>1650</v>
      </c>
      <c r="D2950" s="56" t="s">
        <v>1651</v>
      </c>
      <c r="E2950" s="62" t="s">
        <v>1652</v>
      </c>
      <c r="F2950" s="58" t="s">
        <v>616</v>
      </c>
      <c r="G2950" s="57">
        <v>1</v>
      </c>
      <c r="H2950" s="57">
        <v>129</v>
      </c>
      <c r="I2950" s="57">
        <v>129</v>
      </c>
      <c r="J2950" s="57">
        <v>1</v>
      </c>
      <c r="K2950" s="57"/>
      <c r="L2950" s="57" t="s">
        <v>2193</v>
      </c>
      <c r="M2950" s="57"/>
      <c r="N2950" s="57" t="s">
        <v>2193</v>
      </c>
      <c r="O2950" s="57">
        <v>129</v>
      </c>
      <c r="P2950" s="57">
        <v>129</v>
      </c>
      <c r="Q2950" s="60"/>
    </row>
    <row r="2951" spans="1:31" ht="23.25" customHeight="1" x14ac:dyDescent="0.15">
      <c r="B2951" s="9" t="s">
        <v>1646</v>
      </c>
      <c r="C2951" s="148"/>
      <c r="D2951" s="56" t="s">
        <v>1647</v>
      </c>
      <c r="E2951" s="62"/>
      <c r="F2951" s="58"/>
      <c r="G2951" s="57"/>
      <c r="H2951" s="57"/>
      <c r="I2951" s="57">
        <v>3689</v>
      </c>
      <c r="J2951" s="57"/>
      <c r="K2951" s="57"/>
      <c r="L2951" s="57">
        <v>4302</v>
      </c>
      <c r="M2951" s="57"/>
      <c r="N2951" s="57">
        <v>0</v>
      </c>
      <c r="O2951" s="57" t="s">
        <v>2193</v>
      </c>
      <c r="P2951" s="57">
        <v>7991</v>
      </c>
      <c r="Q2951" s="60"/>
      <c r="AC2951" s="2">
        <v>129</v>
      </c>
      <c r="AD2951" s="2">
        <v>4302</v>
      </c>
      <c r="AE2951" s="2">
        <v>4302</v>
      </c>
    </row>
    <row r="2952" spans="1:31" ht="23.25" customHeight="1" x14ac:dyDescent="0.15">
      <c r="C2952" s="148"/>
      <c r="D2952" s="56"/>
      <c r="E2952" s="62"/>
      <c r="F2952" s="58"/>
      <c r="G2952" s="57"/>
      <c r="H2952" s="57"/>
      <c r="I2952" s="57"/>
      <c r="J2952" s="57"/>
      <c r="K2952" s="57"/>
      <c r="L2952" s="57"/>
      <c r="M2952" s="57"/>
      <c r="N2952" s="57"/>
      <c r="O2952" s="57"/>
      <c r="P2952" s="57"/>
      <c r="Q2952" s="60"/>
    </row>
    <row r="2953" spans="1:31" ht="23.25" customHeight="1" x14ac:dyDescent="0.15">
      <c r="A2953" s="9" t="s">
        <v>1586</v>
      </c>
      <c r="B2953" s="9" t="s">
        <v>2293</v>
      </c>
      <c r="C2953" s="148" t="s">
        <v>1587</v>
      </c>
      <c r="D2953" s="56" t="s">
        <v>2948</v>
      </c>
      <c r="E2953" s="62"/>
      <c r="F2953" s="58"/>
      <c r="G2953" s="57"/>
      <c r="H2953" s="57"/>
      <c r="I2953" s="57"/>
      <c r="J2953" s="57"/>
      <c r="K2953" s="57"/>
      <c r="L2953" s="57"/>
      <c r="M2953" s="57"/>
      <c r="N2953" s="57"/>
      <c r="O2953" s="57"/>
      <c r="P2953" s="57"/>
      <c r="Q2953" s="60"/>
    </row>
    <row r="2954" spans="1:31" ht="23.25" customHeight="1" x14ac:dyDescent="0.15">
      <c r="A2954" s="9" t="s">
        <v>2949</v>
      </c>
      <c r="B2954" s="9" t="s">
        <v>1595</v>
      </c>
      <c r="C2954" s="148" t="s">
        <v>2950</v>
      </c>
      <c r="D2954" s="56" t="s">
        <v>518</v>
      </c>
      <c r="E2954" s="62" t="s">
        <v>2577</v>
      </c>
      <c r="F2954" s="58" t="s">
        <v>181</v>
      </c>
      <c r="G2954" s="57">
        <v>1</v>
      </c>
      <c r="H2954" s="57">
        <v>403</v>
      </c>
      <c r="I2954" s="57">
        <v>403</v>
      </c>
      <c r="J2954" s="57">
        <v>1</v>
      </c>
      <c r="K2954" s="57">
        <v>0</v>
      </c>
      <c r="L2954" s="57" t="s">
        <v>2193</v>
      </c>
      <c r="M2954" s="57">
        <v>0</v>
      </c>
      <c r="N2954" s="57" t="s">
        <v>2193</v>
      </c>
      <c r="O2954" s="57">
        <v>403</v>
      </c>
      <c r="P2954" s="57">
        <v>403</v>
      </c>
      <c r="Q2954" s="60"/>
    </row>
    <row r="2955" spans="1:31" ht="23.25" customHeight="1" x14ac:dyDescent="0.15">
      <c r="A2955" s="9" t="s">
        <v>920</v>
      </c>
      <c r="B2955" s="9" t="s">
        <v>1595</v>
      </c>
      <c r="C2955" s="148" t="s">
        <v>679</v>
      </c>
      <c r="D2955" s="56" t="s">
        <v>70</v>
      </c>
      <c r="E2955" s="62" t="s">
        <v>680</v>
      </c>
      <c r="F2955" s="58" t="s">
        <v>678</v>
      </c>
      <c r="G2955" s="57">
        <v>0.14399999999999999</v>
      </c>
      <c r="H2955" s="57">
        <v>0</v>
      </c>
      <c r="I2955" s="57" t="s">
        <v>2193</v>
      </c>
      <c r="J2955" s="57">
        <v>0.14399999999999999</v>
      </c>
      <c r="K2955" s="57">
        <v>300337</v>
      </c>
      <c r="L2955" s="57">
        <v>43248.5</v>
      </c>
      <c r="M2955" s="57">
        <v>0</v>
      </c>
      <c r="N2955" s="57" t="s">
        <v>2193</v>
      </c>
      <c r="O2955" s="57">
        <v>300337</v>
      </c>
      <c r="P2955" s="57">
        <v>43248.5</v>
      </c>
      <c r="Q2955" s="60"/>
      <c r="AE2955" s="2">
        <v>43248.5</v>
      </c>
    </row>
    <row r="2956" spans="1:31" ht="23.25" customHeight="1" x14ac:dyDescent="0.15">
      <c r="A2956" s="9" t="s">
        <v>1649</v>
      </c>
      <c r="B2956" s="9" t="s">
        <v>1595</v>
      </c>
      <c r="C2956" s="148" t="s">
        <v>1650</v>
      </c>
      <c r="D2956" s="56" t="s">
        <v>1651</v>
      </c>
      <c r="E2956" s="62" t="s">
        <v>1652</v>
      </c>
      <c r="F2956" s="58" t="s">
        <v>616</v>
      </c>
      <c r="G2956" s="57">
        <v>1</v>
      </c>
      <c r="H2956" s="57">
        <v>1297.4000000000015</v>
      </c>
      <c r="I2956" s="57">
        <v>1297.4000000000015</v>
      </c>
      <c r="J2956" s="57">
        <v>1</v>
      </c>
      <c r="K2956" s="57"/>
      <c r="L2956" s="57" t="s">
        <v>2193</v>
      </c>
      <c r="M2956" s="57"/>
      <c r="N2956" s="57" t="s">
        <v>2193</v>
      </c>
      <c r="O2956" s="57">
        <v>1297.4000000000015</v>
      </c>
      <c r="P2956" s="57">
        <v>1297.4000000000015</v>
      </c>
      <c r="Q2956" s="60"/>
    </row>
    <row r="2957" spans="1:31" ht="23.25" customHeight="1" x14ac:dyDescent="0.15">
      <c r="B2957" s="9" t="s">
        <v>1646</v>
      </c>
      <c r="C2957" s="148"/>
      <c r="D2957" s="56" t="s">
        <v>1647</v>
      </c>
      <c r="E2957" s="62"/>
      <c r="F2957" s="58"/>
      <c r="G2957" s="57"/>
      <c r="H2957" s="57"/>
      <c r="I2957" s="57">
        <v>1700</v>
      </c>
      <c r="J2957" s="57"/>
      <c r="K2957" s="57"/>
      <c r="L2957" s="57">
        <v>43248</v>
      </c>
      <c r="M2957" s="57"/>
      <c r="N2957" s="57">
        <v>0</v>
      </c>
      <c r="O2957" s="57" t="s">
        <v>2193</v>
      </c>
      <c r="P2957" s="57">
        <v>44948</v>
      </c>
      <c r="Q2957" s="60"/>
      <c r="AC2957" s="2">
        <v>1297.4000000000001</v>
      </c>
      <c r="AD2957" s="2">
        <v>43248</v>
      </c>
      <c r="AE2957" s="2">
        <v>43248</v>
      </c>
    </row>
    <row r="2958" spans="1:31" ht="23.25" customHeight="1" x14ac:dyDescent="0.15">
      <c r="C2958" s="148"/>
      <c r="D2958" s="56"/>
      <c r="E2958" s="62"/>
      <c r="F2958" s="58"/>
      <c r="G2958" s="57"/>
      <c r="H2958" s="57"/>
      <c r="I2958" s="57"/>
      <c r="J2958" s="57"/>
      <c r="K2958" s="57"/>
      <c r="L2958" s="57"/>
      <c r="M2958" s="57"/>
      <c r="N2958" s="57"/>
      <c r="O2958" s="57"/>
      <c r="P2958" s="57"/>
      <c r="Q2958" s="60"/>
    </row>
    <row r="2959" spans="1:31" ht="23.25" customHeight="1" x14ac:dyDescent="0.15">
      <c r="A2959" s="9" t="s">
        <v>1590</v>
      </c>
      <c r="B2959" s="9" t="s">
        <v>2293</v>
      </c>
      <c r="C2959" s="148" t="s">
        <v>1591</v>
      </c>
      <c r="D2959" s="56" t="s">
        <v>2951</v>
      </c>
      <c r="E2959" s="62"/>
      <c r="F2959" s="58"/>
      <c r="G2959" s="57"/>
      <c r="H2959" s="57"/>
      <c r="I2959" s="57"/>
      <c r="J2959" s="57"/>
      <c r="K2959" s="57"/>
      <c r="L2959" s="57"/>
      <c r="M2959" s="57"/>
      <c r="N2959" s="57"/>
      <c r="O2959" s="57"/>
      <c r="P2959" s="57"/>
      <c r="Q2959" s="60"/>
    </row>
    <row r="2960" spans="1:31" ht="23.25" customHeight="1" x14ac:dyDescent="0.15">
      <c r="A2960" s="9" t="s">
        <v>848</v>
      </c>
      <c r="B2960" s="9" t="s">
        <v>1598</v>
      </c>
      <c r="C2960" s="148" t="s">
        <v>517</v>
      </c>
      <c r="D2960" s="56" t="s">
        <v>518</v>
      </c>
      <c r="E2960" s="62" t="s">
        <v>519</v>
      </c>
      <c r="F2960" s="58" t="s">
        <v>181</v>
      </c>
      <c r="G2960" s="57">
        <v>1</v>
      </c>
      <c r="H2960" s="57">
        <v>127</v>
      </c>
      <c r="I2960" s="57">
        <v>127</v>
      </c>
      <c r="J2960" s="57">
        <v>1</v>
      </c>
      <c r="K2960" s="57">
        <v>0</v>
      </c>
      <c r="L2960" s="57" t="s">
        <v>2193</v>
      </c>
      <c r="M2960" s="57">
        <v>0</v>
      </c>
      <c r="N2960" s="57" t="s">
        <v>2193</v>
      </c>
      <c r="O2960" s="57">
        <v>127</v>
      </c>
      <c r="P2960" s="57">
        <v>127</v>
      </c>
      <c r="Q2960" s="60"/>
    </row>
    <row r="2961" spans="1:31" ht="23.25" customHeight="1" x14ac:dyDescent="0.15">
      <c r="A2961" s="9" t="s">
        <v>919</v>
      </c>
      <c r="B2961" s="9" t="s">
        <v>1598</v>
      </c>
      <c r="C2961" s="148" t="s">
        <v>676</v>
      </c>
      <c r="D2961" s="56" t="s">
        <v>70</v>
      </c>
      <c r="E2961" s="62" t="s">
        <v>677</v>
      </c>
      <c r="F2961" s="58" t="s">
        <v>678</v>
      </c>
      <c r="G2961" s="57">
        <v>1.6E-2</v>
      </c>
      <c r="H2961" s="57">
        <v>0</v>
      </c>
      <c r="I2961" s="57" t="s">
        <v>2193</v>
      </c>
      <c r="J2961" s="57">
        <v>1.6E-2</v>
      </c>
      <c r="K2961" s="57">
        <v>268915</v>
      </c>
      <c r="L2961" s="57">
        <v>4302.6000000000004</v>
      </c>
      <c r="M2961" s="57">
        <v>0</v>
      </c>
      <c r="N2961" s="57" t="s">
        <v>2193</v>
      </c>
      <c r="O2961" s="57">
        <v>268915</v>
      </c>
      <c r="P2961" s="57">
        <v>4302.6000000000004</v>
      </c>
      <c r="Q2961" s="60"/>
      <c r="AE2961" s="2">
        <v>4302.6000000000004</v>
      </c>
    </row>
    <row r="2962" spans="1:31" ht="23.25" customHeight="1" x14ac:dyDescent="0.15">
      <c r="A2962" s="9" t="s">
        <v>1649</v>
      </c>
      <c r="B2962" s="9" t="s">
        <v>1598</v>
      </c>
      <c r="C2962" s="148" t="s">
        <v>1650</v>
      </c>
      <c r="D2962" s="56" t="s">
        <v>1651</v>
      </c>
      <c r="E2962" s="62" t="s">
        <v>1652</v>
      </c>
      <c r="F2962" s="58" t="s">
        <v>616</v>
      </c>
      <c r="G2962" s="57">
        <v>1</v>
      </c>
      <c r="H2962" s="57">
        <v>129</v>
      </c>
      <c r="I2962" s="57">
        <v>129</v>
      </c>
      <c r="J2962" s="57">
        <v>1</v>
      </c>
      <c r="K2962" s="57"/>
      <c r="L2962" s="57" t="s">
        <v>2193</v>
      </c>
      <c r="M2962" s="57"/>
      <c r="N2962" s="57" t="s">
        <v>2193</v>
      </c>
      <c r="O2962" s="57">
        <v>129</v>
      </c>
      <c r="P2962" s="57">
        <v>129</v>
      </c>
      <c r="Q2962" s="60"/>
    </row>
    <row r="2963" spans="1:31" ht="23.25" customHeight="1" x14ac:dyDescent="0.15">
      <c r="B2963" s="9" t="s">
        <v>1646</v>
      </c>
      <c r="C2963" s="148"/>
      <c r="D2963" s="56" t="s">
        <v>1647</v>
      </c>
      <c r="E2963" s="62"/>
      <c r="F2963" s="58"/>
      <c r="G2963" s="57"/>
      <c r="H2963" s="57"/>
      <c r="I2963" s="57">
        <v>256</v>
      </c>
      <c r="J2963" s="57"/>
      <c r="K2963" s="57"/>
      <c r="L2963" s="57">
        <v>4302</v>
      </c>
      <c r="M2963" s="57"/>
      <c r="N2963" s="57">
        <v>0</v>
      </c>
      <c r="O2963" s="57" t="s">
        <v>2193</v>
      </c>
      <c r="P2963" s="57">
        <v>4558</v>
      </c>
      <c r="Q2963" s="60"/>
      <c r="AC2963" s="2">
        <v>129</v>
      </c>
      <c r="AD2963" s="2">
        <v>4302</v>
      </c>
      <c r="AE2963" s="2">
        <v>4302</v>
      </c>
    </row>
    <row r="2964" spans="1:31" ht="23.25" customHeight="1" x14ac:dyDescent="0.15">
      <c r="C2964" s="148"/>
      <c r="D2964" s="56"/>
      <c r="E2964" s="62"/>
      <c r="F2964" s="58"/>
      <c r="G2964" s="57"/>
      <c r="H2964" s="57"/>
      <c r="I2964" s="57"/>
      <c r="J2964" s="57"/>
      <c r="K2964" s="57"/>
      <c r="L2964" s="57"/>
      <c r="M2964" s="57"/>
      <c r="N2964" s="57"/>
      <c r="O2964" s="57"/>
      <c r="P2964" s="57"/>
      <c r="Q2964" s="60"/>
    </row>
    <row r="2965" spans="1:31" ht="23.25" customHeight="1" x14ac:dyDescent="0.15">
      <c r="A2965" s="9" t="s">
        <v>1593</v>
      </c>
      <c r="B2965" s="9" t="s">
        <v>2293</v>
      </c>
      <c r="C2965" s="148" t="s">
        <v>1594</v>
      </c>
      <c r="D2965" s="56" t="s">
        <v>2952</v>
      </c>
      <c r="E2965" s="62"/>
      <c r="F2965" s="58"/>
      <c r="G2965" s="57"/>
      <c r="H2965" s="57"/>
      <c r="I2965" s="57"/>
      <c r="J2965" s="57"/>
      <c r="K2965" s="57"/>
      <c r="L2965" s="57"/>
      <c r="M2965" s="57"/>
      <c r="N2965" s="57"/>
      <c r="O2965" s="57"/>
      <c r="P2965" s="57"/>
      <c r="Q2965" s="60"/>
    </row>
    <row r="2966" spans="1:31" ht="23.25" customHeight="1" x14ac:dyDescent="0.15">
      <c r="A2966" s="9" t="s">
        <v>2953</v>
      </c>
      <c r="B2966" s="9" t="s">
        <v>1601</v>
      </c>
      <c r="C2966" s="148" t="s">
        <v>2954</v>
      </c>
      <c r="D2966" s="56" t="s">
        <v>518</v>
      </c>
      <c r="E2966" s="62" t="s">
        <v>2578</v>
      </c>
      <c r="F2966" s="58" t="s">
        <v>181</v>
      </c>
      <c r="G2966" s="57">
        <v>1</v>
      </c>
      <c r="H2966" s="57">
        <v>178</v>
      </c>
      <c r="I2966" s="57">
        <v>178</v>
      </c>
      <c r="J2966" s="57">
        <v>1</v>
      </c>
      <c r="K2966" s="57">
        <v>0</v>
      </c>
      <c r="L2966" s="57" t="s">
        <v>2193</v>
      </c>
      <c r="M2966" s="57">
        <v>0</v>
      </c>
      <c r="N2966" s="57" t="s">
        <v>2193</v>
      </c>
      <c r="O2966" s="57">
        <v>178</v>
      </c>
      <c r="P2966" s="57">
        <v>178</v>
      </c>
      <c r="Q2966" s="60"/>
    </row>
    <row r="2967" spans="1:31" ht="23.25" customHeight="1" x14ac:dyDescent="0.15">
      <c r="A2967" s="9" t="s">
        <v>919</v>
      </c>
      <c r="B2967" s="9" t="s">
        <v>1601</v>
      </c>
      <c r="C2967" s="148" t="s">
        <v>676</v>
      </c>
      <c r="D2967" s="56" t="s">
        <v>70</v>
      </c>
      <c r="E2967" s="62" t="s">
        <v>677</v>
      </c>
      <c r="F2967" s="58" t="s">
        <v>678</v>
      </c>
      <c r="G2967" s="57">
        <v>1.6E-2</v>
      </c>
      <c r="H2967" s="57">
        <v>0</v>
      </c>
      <c r="I2967" s="57" t="s">
        <v>2193</v>
      </c>
      <c r="J2967" s="57">
        <v>1.6E-2</v>
      </c>
      <c r="K2967" s="57">
        <v>268915</v>
      </c>
      <c r="L2967" s="57">
        <v>4302.6000000000004</v>
      </c>
      <c r="M2967" s="57">
        <v>0</v>
      </c>
      <c r="N2967" s="57" t="s">
        <v>2193</v>
      </c>
      <c r="O2967" s="57">
        <v>268915</v>
      </c>
      <c r="P2967" s="57">
        <v>4302.6000000000004</v>
      </c>
      <c r="Q2967" s="60"/>
      <c r="AE2967" s="2">
        <v>4302.6000000000004</v>
      </c>
    </row>
    <row r="2968" spans="1:31" ht="23.25" customHeight="1" x14ac:dyDescent="0.15">
      <c r="A2968" s="9" t="s">
        <v>1649</v>
      </c>
      <c r="B2968" s="9" t="s">
        <v>1601</v>
      </c>
      <c r="C2968" s="148" t="s">
        <v>1650</v>
      </c>
      <c r="D2968" s="56" t="s">
        <v>1651</v>
      </c>
      <c r="E2968" s="62" t="s">
        <v>1652</v>
      </c>
      <c r="F2968" s="58" t="s">
        <v>616</v>
      </c>
      <c r="G2968" s="57">
        <v>1</v>
      </c>
      <c r="H2968" s="57">
        <v>129</v>
      </c>
      <c r="I2968" s="57">
        <v>129</v>
      </c>
      <c r="J2968" s="57">
        <v>1</v>
      </c>
      <c r="K2968" s="57"/>
      <c r="L2968" s="57" t="s">
        <v>2193</v>
      </c>
      <c r="M2968" s="57"/>
      <c r="N2968" s="57" t="s">
        <v>2193</v>
      </c>
      <c r="O2968" s="57">
        <v>129</v>
      </c>
      <c r="P2968" s="57">
        <v>129</v>
      </c>
      <c r="Q2968" s="60"/>
    </row>
    <row r="2969" spans="1:31" ht="23.25" customHeight="1" x14ac:dyDescent="0.15">
      <c r="B2969" s="9" t="s">
        <v>1646</v>
      </c>
      <c r="C2969" s="148"/>
      <c r="D2969" s="56" t="s">
        <v>1647</v>
      </c>
      <c r="E2969" s="62"/>
      <c r="F2969" s="58"/>
      <c r="G2969" s="57"/>
      <c r="H2969" s="57"/>
      <c r="I2969" s="57">
        <v>307</v>
      </c>
      <c r="J2969" s="57"/>
      <c r="K2969" s="57"/>
      <c r="L2969" s="57">
        <v>4302</v>
      </c>
      <c r="M2969" s="57"/>
      <c r="N2969" s="57">
        <v>0</v>
      </c>
      <c r="O2969" s="57" t="s">
        <v>2193</v>
      </c>
      <c r="P2969" s="57">
        <v>4609</v>
      </c>
      <c r="Q2969" s="60"/>
      <c r="AC2969" s="2">
        <v>129</v>
      </c>
      <c r="AD2969" s="2">
        <v>4302</v>
      </c>
      <c r="AE2969" s="2">
        <v>4302</v>
      </c>
    </row>
    <row r="2970" spans="1:31" ht="23.25" customHeight="1" x14ac:dyDescent="0.15">
      <c r="C2970" s="148"/>
      <c r="D2970" s="56"/>
      <c r="E2970" s="62"/>
      <c r="F2970" s="58"/>
      <c r="G2970" s="57"/>
      <c r="H2970" s="57"/>
      <c r="I2970" s="57"/>
      <c r="J2970" s="57"/>
      <c r="K2970" s="57"/>
      <c r="L2970" s="57"/>
      <c r="M2970" s="57"/>
      <c r="N2970" s="57"/>
      <c r="O2970" s="57"/>
      <c r="P2970" s="57"/>
      <c r="Q2970" s="60"/>
    </row>
    <row r="2971" spans="1:31" ht="23.25" customHeight="1" x14ac:dyDescent="0.15">
      <c r="A2971" s="9" t="s">
        <v>1596</v>
      </c>
      <c r="B2971" s="9" t="s">
        <v>2293</v>
      </c>
      <c r="C2971" s="148" t="s">
        <v>1597</v>
      </c>
      <c r="D2971" s="56" t="s">
        <v>2955</v>
      </c>
      <c r="E2971" s="62"/>
      <c r="F2971" s="58"/>
      <c r="G2971" s="57"/>
      <c r="H2971" s="57"/>
      <c r="I2971" s="57"/>
      <c r="J2971" s="57"/>
      <c r="K2971" s="57"/>
      <c r="L2971" s="57"/>
      <c r="M2971" s="57"/>
      <c r="N2971" s="57"/>
      <c r="O2971" s="57"/>
      <c r="P2971" s="57"/>
      <c r="Q2971" s="60"/>
    </row>
    <row r="2972" spans="1:31" ht="23.25" customHeight="1" x14ac:dyDescent="0.15">
      <c r="A2972" s="9" t="s">
        <v>849</v>
      </c>
      <c r="B2972" s="9" t="s">
        <v>1604</v>
      </c>
      <c r="C2972" s="148" t="s">
        <v>520</v>
      </c>
      <c r="D2972" s="56" t="s">
        <v>518</v>
      </c>
      <c r="E2972" s="62" t="s">
        <v>521</v>
      </c>
      <c r="F2972" s="58" t="s">
        <v>181</v>
      </c>
      <c r="G2972" s="57">
        <v>1</v>
      </c>
      <c r="H2972" s="57">
        <v>403</v>
      </c>
      <c r="I2972" s="57">
        <v>403</v>
      </c>
      <c r="J2972" s="57">
        <v>1</v>
      </c>
      <c r="K2972" s="57">
        <v>0</v>
      </c>
      <c r="L2972" s="57" t="s">
        <v>2193</v>
      </c>
      <c r="M2972" s="57">
        <v>0</v>
      </c>
      <c r="N2972" s="57" t="s">
        <v>2193</v>
      </c>
      <c r="O2972" s="57">
        <v>403</v>
      </c>
      <c r="P2972" s="57">
        <v>403</v>
      </c>
      <c r="Q2972" s="60"/>
    </row>
    <row r="2973" spans="1:31" ht="23.25" customHeight="1" x14ac:dyDescent="0.15">
      <c r="A2973" s="9" t="s">
        <v>919</v>
      </c>
      <c r="B2973" s="9" t="s">
        <v>1604</v>
      </c>
      <c r="C2973" s="148" t="s">
        <v>676</v>
      </c>
      <c r="D2973" s="56" t="s">
        <v>70</v>
      </c>
      <c r="E2973" s="62" t="s">
        <v>677</v>
      </c>
      <c r="F2973" s="58" t="s">
        <v>678</v>
      </c>
      <c r="G2973" s="57">
        <v>1.6E-2</v>
      </c>
      <c r="H2973" s="57">
        <v>0</v>
      </c>
      <c r="I2973" s="57" t="s">
        <v>2193</v>
      </c>
      <c r="J2973" s="57">
        <v>1.6E-2</v>
      </c>
      <c r="K2973" s="57">
        <v>268915</v>
      </c>
      <c r="L2973" s="57">
        <v>4302.6000000000004</v>
      </c>
      <c r="M2973" s="57">
        <v>0</v>
      </c>
      <c r="N2973" s="57" t="s">
        <v>2193</v>
      </c>
      <c r="O2973" s="57">
        <v>268915</v>
      </c>
      <c r="P2973" s="57">
        <v>4302.6000000000004</v>
      </c>
      <c r="Q2973" s="60"/>
      <c r="AE2973" s="2">
        <v>4302.6000000000004</v>
      </c>
    </row>
    <row r="2974" spans="1:31" ht="23.25" customHeight="1" x14ac:dyDescent="0.15">
      <c r="A2974" s="9" t="s">
        <v>1649</v>
      </c>
      <c r="B2974" s="9" t="s">
        <v>1604</v>
      </c>
      <c r="C2974" s="148" t="s">
        <v>1650</v>
      </c>
      <c r="D2974" s="56" t="s">
        <v>1651</v>
      </c>
      <c r="E2974" s="62" t="s">
        <v>1652</v>
      </c>
      <c r="F2974" s="58" t="s">
        <v>616</v>
      </c>
      <c r="G2974" s="57">
        <v>1</v>
      </c>
      <c r="H2974" s="57">
        <v>129</v>
      </c>
      <c r="I2974" s="57">
        <v>129</v>
      </c>
      <c r="J2974" s="57">
        <v>1</v>
      </c>
      <c r="K2974" s="57"/>
      <c r="L2974" s="57" t="s">
        <v>2193</v>
      </c>
      <c r="M2974" s="57"/>
      <c r="N2974" s="57" t="s">
        <v>2193</v>
      </c>
      <c r="O2974" s="57">
        <v>129</v>
      </c>
      <c r="P2974" s="57">
        <v>129</v>
      </c>
      <c r="Q2974" s="60"/>
    </row>
    <row r="2975" spans="1:31" ht="23.25" customHeight="1" x14ac:dyDescent="0.15">
      <c r="B2975" s="9" t="s">
        <v>1646</v>
      </c>
      <c r="C2975" s="148"/>
      <c r="D2975" s="56" t="s">
        <v>1647</v>
      </c>
      <c r="E2975" s="62"/>
      <c r="F2975" s="58"/>
      <c r="G2975" s="57"/>
      <c r="H2975" s="57"/>
      <c r="I2975" s="57">
        <v>532</v>
      </c>
      <c r="J2975" s="57"/>
      <c r="K2975" s="57"/>
      <c r="L2975" s="57">
        <v>4302</v>
      </c>
      <c r="M2975" s="57"/>
      <c r="N2975" s="57">
        <v>0</v>
      </c>
      <c r="O2975" s="57" t="s">
        <v>2193</v>
      </c>
      <c r="P2975" s="57">
        <v>4834</v>
      </c>
      <c r="Q2975" s="60"/>
      <c r="AC2975" s="2">
        <v>129</v>
      </c>
      <c r="AD2975" s="2">
        <v>4302</v>
      </c>
      <c r="AE2975" s="2">
        <v>4302</v>
      </c>
    </row>
    <row r="2976" spans="1:31" ht="23.25" customHeight="1" x14ac:dyDescent="0.15">
      <c r="C2976" s="148"/>
      <c r="D2976" s="56"/>
      <c r="E2976" s="62"/>
      <c r="F2976" s="58"/>
      <c r="G2976" s="57"/>
      <c r="H2976" s="57"/>
      <c r="I2976" s="57"/>
      <c r="J2976" s="57"/>
      <c r="K2976" s="57"/>
      <c r="L2976" s="57"/>
      <c r="M2976" s="57"/>
      <c r="N2976" s="57"/>
      <c r="O2976" s="57"/>
      <c r="P2976" s="57"/>
      <c r="Q2976" s="60"/>
    </row>
    <row r="2977" spans="1:31" ht="23.25" customHeight="1" x14ac:dyDescent="0.15">
      <c r="A2977" s="9" t="s">
        <v>1599</v>
      </c>
      <c r="B2977" s="9" t="s">
        <v>2293</v>
      </c>
      <c r="C2977" s="148" t="s">
        <v>1600</v>
      </c>
      <c r="D2977" s="56" t="s">
        <v>2956</v>
      </c>
      <c r="E2977" s="62"/>
      <c r="F2977" s="58"/>
      <c r="G2977" s="57"/>
      <c r="H2977" s="57"/>
      <c r="I2977" s="57"/>
      <c r="J2977" s="57"/>
      <c r="K2977" s="57"/>
      <c r="L2977" s="57"/>
      <c r="M2977" s="57"/>
      <c r="N2977" s="57"/>
      <c r="O2977" s="57"/>
      <c r="P2977" s="57"/>
      <c r="Q2977" s="60"/>
    </row>
    <row r="2978" spans="1:31" ht="23.25" customHeight="1" x14ac:dyDescent="0.15">
      <c r="A2978" s="9" t="s">
        <v>850</v>
      </c>
      <c r="B2978" s="9" t="s">
        <v>1607</v>
      </c>
      <c r="C2978" s="148" t="s">
        <v>522</v>
      </c>
      <c r="D2978" s="56" t="s">
        <v>518</v>
      </c>
      <c r="E2978" s="62" t="s">
        <v>523</v>
      </c>
      <c r="F2978" s="58" t="s">
        <v>181</v>
      </c>
      <c r="G2978" s="57">
        <v>1</v>
      </c>
      <c r="H2978" s="57">
        <v>508</v>
      </c>
      <c r="I2978" s="57">
        <v>508</v>
      </c>
      <c r="J2978" s="57">
        <v>1</v>
      </c>
      <c r="K2978" s="57">
        <v>0</v>
      </c>
      <c r="L2978" s="57" t="s">
        <v>2193</v>
      </c>
      <c r="M2978" s="57">
        <v>0</v>
      </c>
      <c r="N2978" s="57" t="s">
        <v>2193</v>
      </c>
      <c r="O2978" s="57">
        <v>508</v>
      </c>
      <c r="P2978" s="57">
        <v>508</v>
      </c>
      <c r="Q2978" s="60"/>
    </row>
    <row r="2979" spans="1:31" ht="23.25" customHeight="1" x14ac:dyDescent="0.15">
      <c r="A2979" s="9" t="s">
        <v>920</v>
      </c>
      <c r="B2979" s="9" t="s">
        <v>1607</v>
      </c>
      <c r="C2979" s="148" t="s">
        <v>679</v>
      </c>
      <c r="D2979" s="56" t="s">
        <v>70</v>
      </c>
      <c r="E2979" s="62" t="s">
        <v>680</v>
      </c>
      <c r="F2979" s="58" t="s">
        <v>678</v>
      </c>
      <c r="G2979" s="57">
        <v>0.19439999999999999</v>
      </c>
      <c r="H2979" s="57">
        <v>0</v>
      </c>
      <c r="I2979" s="57" t="s">
        <v>2193</v>
      </c>
      <c r="J2979" s="57">
        <v>0.19439999999999999</v>
      </c>
      <c r="K2979" s="57">
        <v>300337</v>
      </c>
      <c r="L2979" s="57">
        <v>58385.5</v>
      </c>
      <c r="M2979" s="57">
        <v>0</v>
      </c>
      <c r="N2979" s="57" t="s">
        <v>2193</v>
      </c>
      <c r="O2979" s="57">
        <v>300337</v>
      </c>
      <c r="P2979" s="57">
        <v>58385.5</v>
      </c>
      <c r="Q2979" s="60"/>
      <c r="AE2979" s="2">
        <v>58385.5</v>
      </c>
    </row>
    <row r="2980" spans="1:31" ht="23.25" customHeight="1" x14ac:dyDescent="0.15">
      <c r="A2980" s="9" t="s">
        <v>1649</v>
      </c>
      <c r="B2980" s="9" t="s">
        <v>1607</v>
      </c>
      <c r="C2980" s="148" t="s">
        <v>1650</v>
      </c>
      <c r="D2980" s="56" t="s">
        <v>1651</v>
      </c>
      <c r="E2980" s="62" t="s">
        <v>1652</v>
      </c>
      <c r="F2980" s="58" t="s">
        <v>616</v>
      </c>
      <c r="G2980" s="57">
        <v>1</v>
      </c>
      <c r="H2980" s="57">
        <v>1751.5</v>
      </c>
      <c r="I2980" s="57">
        <v>1751.5</v>
      </c>
      <c r="J2980" s="57">
        <v>1</v>
      </c>
      <c r="K2980" s="57"/>
      <c r="L2980" s="57" t="s">
        <v>2193</v>
      </c>
      <c r="M2980" s="57"/>
      <c r="N2980" s="57" t="s">
        <v>2193</v>
      </c>
      <c r="O2980" s="57">
        <v>1751.5</v>
      </c>
      <c r="P2980" s="57">
        <v>1751.5</v>
      </c>
      <c r="Q2980" s="60"/>
    </row>
    <row r="2981" spans="1:31" ht="23.25" customHeight="1" x14ac:dyDescent="0.15">
      <c r="B2981" s="9" t="s">
        <v>1646</v>
      </c>
      <c r="C2981" s="148"/>
      <c r="D2981" s="56" t="s">
        <v>1647</v>
      </c>
      <c r="E2981" s="62"/>
      <c r="F2981" s="58"/>
      <c r="G2981" s="57"/>
      <c r="H2981" s="57"/>
      <c r="I2981" s="57">
        <v>2259</v>
      </c>
      <c r="J2981" s="57"/>
      <c r="K2981" s="57"/>
      <c r="L2981" s="57">
        <v>58385</v>
      </c>
      <c r="M2981" s="57"/>
      <c r="N2981" s="57">
        <v>0</v>
      </c>
      <c r="O2981" s="57" t="s">
        <v>2193</v>
      </c>
      <c r="P2981" s="57">
        <v>60644</v>
      </c>
      <c r="Q2981" s="60"/>
      <c r="AC2981" s="2">
        <v>1751.5</v>
      </c>
      <c r="AD2981" s="2">
        <v>58385</v>
      </c>
      <c r="AE2981" s="2">
        <v>58385</v>
      </c>
    </row>
    <row r="2982" spans="1:31" ht="23.25" customHeight="1" x14ac:dyDescent="0.15">
      <c r="C2982" s="148"/>
      <c r="D2982" s="56"/>
      <c r="E2982" s="62"/>
      <c r="F2982" s="58"/>
      <c r="G2982" s="57"/>
      <c r="H2982" s="57"/>
      <c r="I2982" s="57"/>
      <c r="J2982" s="57"/>
      <c r="K2982" s="57"/>
      <c r="L2982" s="57"/>
      <c r="M2982" s="57"/>
      <c r="N2982" s="57"/>
      <c r="O2982" s="57"/>
      <c r="P2982" s="57"/>
      <c r="Q2982" s="60"/>
    </row>
    <row r="2983" spans="1:31" ht="23.25" customHeight="1" x14ac:dyDescent="0.15">
      <c r="A2983" s="9" t="s">
        <v>1602</v>
      </c>
      <c r="B2983" s="9" t="s">
        <v>2293</v>
      </c>
      <c r="C2983" s="148" t="s">
        <v>1603</v>
      </c>
      <c r="D2983" s="56" t="s">
        <v>2957</v>
      </c>
      <c r="E2983" s="62"/>
      <c r="F2983" s="58"/>
      <c r="G2983" s="57"/>
      <c r="H2983" s="57"/>
      <c r="I2983" s="57"/>
      <c r="J2983" s="57"/>
      <c r="K2983" s="57"/>
      <c r="L2983" s="57"/>
      <c r="M2983" s="57"/>
      <c r="N2983" s="57"/>
      <c r="O2983" s="57"/>
      <c r="P2983" s="57"/>
      <c r="Q2983" s="60"/>
    </row>
    <row r="2984" spans="1:31" ht="23.25" customHeight="1" x14ac:dyDescent="0.15">
      <c r="A2984" s="9" t="s">
        <v>851</v>
      </c>
      <c r="B2984" s="9" t="s">
        <v>1610</v>
      </c>
      <c r="C2984" s="148" t="s">
        <v>524</v>
      </c>
      <c r="D2984" s="56" t="s">
        <v>518</v>
      </c>
      <c r="E2984" s="62" t="s">
        <v>525</v>
      </c>
      <c r="F2984" s="58" t="s">
        <v>181</v>
      </c>
      <c r="G2984" s="57">
        <v>1</v>
      </c>
      <c r="H2984" s="57">
        <v>712</v>
      </c>
      <c r="I2984" s="57">
        <v>712</v>
      </c>
      <c r="J2984" s="57">
        <v>1</v>
      </c>
      <c r="K2984" s="57">
        <v>0</v>
      </c>
      <c r="L2984" s="57" t="s">
        <v>2193</v>
      </c>
      <c r="M2984" s="57">
        <v>0</v>
      </c>
      <c r="N2984" s="57" t="s">
        <v>2193</v>
      </c>
      <c r="O2984" s="57">
        <v>712</v>
      </c>
      <c r="P2984" s="57">
        <v>712</v>
      </c>
      <c r="Q2984" s="60"/>
    </row>
    <row r="2985" spans="1:31" ht="23.25" customHeight="1" x14ac:dyDescent="0.15">
      <c r="A2985" s="9" t="s">
        <v>920</v>
      </c>
      <c r="B2985" s="9" t="s">
        <v>1610</v>
      </c>
      <c r="C2985" s="148" t="s">
        <v>679</v>
      </c>
      <c r="D2985" s="56" t="s">
        <v>70</v>
      </c>
      <c r="E2985" s="62" t="s">
        <v>680</v>
      </c>
      <c r="F2985" s="58" t="s">
        <v>678</v>
      </c>
      <c r="G2985" s="57">
        <v>0.24192</v>
      </c>
      <c r="H2985" s="57">
        <v>0</v>
      </c>
      <c r="I2985" s="57" t="s">
        <v>2193</v>
      </c>
      <c r="J2985" s="57">
        <v>0.24192</v>
      </c>
      <c r="K2985" s="57">
        <v>300337</v>
      </c>
      <c r="L2985" s="57">
        <v>72657.5</v>
      </c>
      <c r="M2985" s="57">
        <v>0</v>
      </c>
      <c r="N2985" s="57" t="s">
        <v>2193</v>
      </c>
      <c r="O2985" s="57">
        <v>300337</v>
      </c>
      <c r="P2985" s="57">
        <v>72657.5</v>
      </c>
      <c r="Q2985" s="60"/>
      <c r="AE2985" s="2">
        <v>72657.5</v>
      </c>
    </row>
    <row r="2986" spans="1:31" ht="23.25" customHeight="1" x14ac:dyDescent="0.15">
      <c r="A2986" s="9" t="s">
        <v>1649</v>
      </c>
      <c r="B2986" s="9" t="s">
        <v>1610</v>
      </c>
      <c r="C2986" s="148" t="s">
        <v>1650</v>
      </c>
      <c r="D2986" s="56" t="s">
        <v>1651</v>
      </c>
      <c r="E2986" s="62" t="s">
        <v>1652</v>
      </c>
      <c r="F2986" s="58" t="s">
        <v>616</v>
      </c>
      <c r="G2986" s="57">
        <v>1</v>
      </c>
      <c r="H2986" s="57">
        <v>2179.6999999999971</v>
      </c>
      <c r="I2986" s="57">
        <v>2179.6999999999971</v>
      </c>
      <c r="J2986" s="57">
        <v>1</v>
      </c>
      <c r="K2986" s="57"/>
      <c r="L2986" s="57" t="s">
        <v>2193</v>
      </c>
      <c r="M2986" s="57"/>
      <c r="N2986" s="57" t="s">
        <v>2193</v>
      </c>
      <c r="O2986" s="57">
        <v>2179.6999999999971</v>
      </c>
      <c r="P2986" s="57">
        <v>2179.6999999999971</v>
      </c>
      <c r="Q2986" s="60"/>
    </row>
    <row r="2987" spans="1:31" ht="23.25" customHeight="1" x14ac:dyDescent="0.15">
      <c r="B2987" s="9" t="s">
        <v>1646</v>
      </c>
      <c r="C2987" s="148"/>
      <c r="D2987" s="56" t="s">
        <v>1647</v>
      </c>
      <c r="E2987" s="62"/>
      <c r="F2987" s="58"/>
      <c r="G2987" s="57"/>
      <c r="H2987" s="57"/>
      <c r="I2987" s="57">
        <v>2891</v>
      </c>
      <c r="J2987" s="57"/>
      <c r="K2987" s="57"/>
      <c r="L2987" s="57">
        <v>72657</v>
      </c>
      <c r="M2987" s="57"/>
      <c r="N2987" s="57">
        <v>0</v>
      </c>
      <c r="O2987" s="57" t="s">
        <v>2193</v>
      </c>
      <c r="P2987" s="57">
        <v>75548</v>
      </c>
      <c r="Q2987" s="60"/>
      <c r="AC2987" s="2">
        <v>2179.6999999999998</v>
      </c>
      <c r="AD2987" s="2">
        <v>72657</v>
      </c>
      <c r="AE2987" s="2">
        <v>72657</v>
      </c>
    </row>
    <row r="2988" spans="1:31" ht="23.25" customHeight="1" x14ac:dyDescent="0.15">
      <c r="C2988" s="148"/>
      <c r="D2988" s="56"/>
      <c r="E2988" s="62"/>
      <c r="F2988" s="58"/>
      <c r="G2988" s="57"/>
      <c r="H2988" s="57"/>
      <c r="I2988" s="57"/>
      <c r="J2988" s="57"/>
      <c r="K2988" s="57"/>
      <c r="L2988" s="57"/>
      <c r="M2988" s="57"/>
      <c r="N2988" s="57"/>
      <c r="O2988" s="57"/>
      <c r="P2988" s="57"/>
      <c r="Q2988" s="60"/>
    </row>
    <row r="2989" spans="1:31" ht="23.25" customHeight="1" x14ac:dyDescent="0.15">
      <c r="A2989" s="9" t="s">
        <v>1605</v>
      </c>
      <c r="B2989" s="9" t="s">
        <v>2293</v>
      </c>
      <c r="C2989" s="148" t="s">
        <v>1606</v>
      </c>
      <c r="D2989" s="56" t="s">
        <v>2958</v>
      </c>
      <c r="E2989" s="62"/>
      <c r="F2989" s="58"/>
      <c r="G2989" s="57"/>
      <c r="H2989" s="57"/>
      <c r="I2989" s="57"/>
      <c r="J2989" s="57"/>
      <c r="K2989" s="57"/>
      <c r="L2989" s="57"/>
      <c r="M2989" s="57"/>
      <c r="N2989" s="57"/>
      <c r="O2989" s="57"/>
      <c r="P2989" s="57"/>
      <c r="Q2989" s="60"/>
    </row>
    <row r="2990" spans="1:31" ht="23.25" customHeight="1" x14ac:dyDescent="0.15">
      <c r="A2990" s="9" t="s">
        <v>2959</v>
      </c>
      <c r="B2990" s="9" t="s">
        <v>1613</v>
      </c>
      <c r="C2990" s="148" t="s">
        <v>2960</v>
      </c>
      <c r="D2990" s="56" t="s">
        <v>518</v>
      </c>
      <c r="E2990" s="62" t="s">
        <v>2685</v>
      </c>
      <c r="F2990" s="58" t="s">
        <v>181</v>
      </c>
      <c r="G2990" s="57">
        <v>1</v>
      </c>
      <c r="H2990" s="57">
        <v>968</v>
      </c>
      <c r="I2990" s="57">
        <v>968</v>
      </c>
      <c r="J2990" s="57">
        <v>1</v>
      </c>
      <c r="K2990" s="57">
        <v>0</v>
      </c>
      <c r="L2990" s="57" t="s">
        <v>2193</v>
      </c>
      <c r="M2990" s="57">
        <v>0</v>
      </c>
      <c r="N2990" s="57" t="s">
        <v>2193</v>
      </c>
      <c r="O2990" s="57">
        <v>968</v>
      </c>
      <c r="P2990" s="57">
        <v>968</v>
      </c>
      <c r="Q2990" s="60"/>
    </row>
    <row r="2991" spans="1:31" ht="23.25" customHeight="1" x14ac:dyDescent="0.15">
      <c r="A2991" s="9" t="s">
        <v>920</v>
      </c>
      <c r="B2991" s="9" t="s">
        <v>1613</v>
      </c>
      <c r="C2991" s="148" t="s">
        <v>679</v>
      </c>
      <c r="D2991" s="56" t="s">
        <v>70</v>
      </c>
      <c r="E2991" s="62" t="s">
        <v>680</v>
      </c>
      <c r="F2991" s="58" t="s">
        <v>678</v>
      </c>
      <c r="G2991" s="57">
        <v>0.25919999999999999</v>
      </c>
      <c r="H2991" s="57">
        <v>0</v>
      </c>
      <c r="I2991" s="57" t="s">
        <v>2193</v>
      </c>
      <c r="J2991" s="57">
        <v>0.25919999999999999</v>
      </c>
      <c r="K2991" s="57">
        <v>300337</v>
      </c>
      <c r="L2991" s="57">
        <v>77847.3</v>
      </c>
      <c r="M2991" s="57">
        <v>0</v>
      </c>
      <c r="N2991" s="57" t="s">
        <v>2193</v>
      </c>
      <c r="O2991" s="57">
        <v>300337</v>
      </c>
      <c r="P2991" s="57">
        <v>77847.3</v>
      </c>
      <c r="Q2991" s="60"/>
      <c r="AE2991" s="2">
        <v>77847.3</v>
      </c>
    </row>
    <row r="2992" spans="1:31" ht="23.25" customHeight="1" x14ac:dyDescent="0.15">
      <c r="A2992" s="9" t="s">
        <v>1649</v>
      </c>
      <c r="B2992" s="9" t="s">
        <v>1613</v>
      </c>
      <c r="C2992" s="148" t="s">
        <v>1650</v>
      </c>
      <c r="D2992" s="56" t="s">
        <v>1651</v>
      </c>
      <c r="E2992" s="62" t="s">
        <v>1652</v>
      </c>
      <c r="F2992" s="58" t="s">
        <v>616</v>
      </c>
      <c r="G2992" s="57">
        <v>1</v>
      </c>
      <c r="H2992" s="57">
        <v>2335.3999999999942</v>
      </c>
      <c r="I2992" s="57">
        <v>2335.3999999999942</v>
      </c>
      <c r="J2992" s="57">
        <v>1</v>
      </c>
      <c r="K2992" s="57"/>
      <c r="L2992" s="57" t="s">
        <v>2193</v>
      </c>
      <c r="M2992" s="57"/>
      <c r="N2992" s="57" t="s">
        <v>2193</v>
      </c>
      <c r="O2992" s="57">
        <v>2335.3999999999942</v>
      </c>
      <c r="P2992" s="57">
        <v>2335.3999999999942</v>
      </c>
      <c r="Q2992" s="60"/>
    </row>
    <row r="2993" spans="1:31" ht="23.25" customHeight="1" x14ac:dyDescent="0.15">
      <c r="B2993" s="9" t="s">
        <v>1646</v>
      </c>
      <c r="C2993" s="148"/>
      <c r="D2993" s="56" t="s">
        <v>1647</v>
      </c>
      <c r="E2993" s="62"/>
      <c r="F2993" s="58"/>
      <c r="G2993" s="57"/>
      <c r="H2993" s="57"/>
      <c r="I2993" s="57">
        <v>3303</v>
      </c>
      <c r="J2993" s="57"/>
      <c r="K2993" s="57"/>
      <c r="L2993" s="57">
        <v>77847</v>
      </c>
      <c r="M2993" s="57"/>
      <c r="N2993" s="57">
        <v>0</v>
      </c>
      <c r="O2993" s="57" t="s">
        <v>2193</v>
      </c>
      <c r="P2993" s="57">
        <v>81150</v>
      </c>
      <c r="Q2993" s="60"/>
      <c r="AC2993" s="2">
        <v>2335.4</v>
      </c>
      <c r="AD2993" s="2">
        <v>77847</v>
      </c>
      <c r="AE2993" s="2">
        <v>77847</v>
      </c>
    </row>
    <row r="2994" spans="1:31" ht="23.25" customHeight="1" x14ac:dyDescent="0.15">
      <c r="C2994" s="148"/>
      <c r="D2994" s="56"/>
      <c r="E2994" s="62"/>
      <c r="F2994" s="58"/>
      <c r="G2994" s="57"/>
      <c r="H2994" s="57"/>
      <c r="I2994" s="57"/>
      <c r="J2994" s="57"/>
      <c r="K2994" s="57"/>
      <c r="L2994" s="57"/>
      <c r="M2994" s="57"/>
      <c r="N2994" s="57"/>
      <c r="O2994" s="57"/>
      <c r="P2994" s="57"/>
      <c r="Q2994" s="60"/>
    </row>
    <row r="2995" spans="1:31" ht="23.25" customHeight="1" x14ac:dyDescent="0.15">
      <c r="A2995" s="9" t="s">
        <v>1608</v>
      </c>
      <c r="B2995" s="9" t="s">
        <v>2293</v>
      </c>
      <c r="C2995" s="148" t="s">
        <v>1609</v>
      </c>
      <c r="D2995" s="56" t="s">
        <v>2961</v>
      </c>
      <c r="E2995" s="62"/>
      <c r="F2995" s="58"/>
      <c r="G2995" s="57"/>
      <c r="H2995" s="57"/>
      <c r="I2995" s="57"/>
      <c r="J2995" s="57"/>
      <c r="K2995" s="57"/>
      <c r="L2995" s="57"/>
      <c r="M2995" s="57"/>
      <c r="N2995" s="57"/>
      <c r="O2995" s="57"/>
      <c r="P2995" s="57"/>
      <c r="Q2995" s="60"/>
    </row>
    <row r="2996" spans="1:31" ht="23.25" customHeight="1" x14ac:dyDescent="0.15">
      <c r="A2996" s="9" t="s">
        <v>2962</v>
      </c>
      <c r="B2996" s="9" t="s">
        <v>1616</v>
      </c>
      <c r="C2996" s="148" t="s">
        <v>2963</v>
      </c>
      <c r="D2996" s="56" t="s">
        <v>527</v>
      </c>
      <c r="E2996" s="62" t="s">
        <v>2556</v>
      </c>
      <c r="F2996" s="58" t="s">
        <v>275</v>
      </c>
      <c r="G2996" s="57">
        <v>1</v>
      </c>
      <c r="H2996" s="57">
        <v>36600</v>
      </c>
      <c r="I2996" s="57">
        <v>36600</v>
      </c>
      <c r="J2996" s="57">
        <v>1</v>
      </c>
      <c r="K2996" s="57">
        <v>0</v>
      </c>
      <c r="L2996" s="57" t="s">
        <v>2193</v>
      </c>
      <c r="M2996" s="57">
        <v>0</v>
      </c>
      <c r="N2996" s="57" t="s">
        <v>2193</v>
      </c>
      <c r="O2996" s="57">
        <v>36600</v>
      </c>
      <c r="P2996" s="57">
        <v>36600</v>
      </c>
      <c r="Q2996" s="60"/>
    </row>
    <row r="2997" spans="1:31" ht="23.25" customHeight="1" x14ac:dyDescent="0.15">
      <c r="A2997" s="9" t="s">
        <v>2911</v>
      </c>
      <c r="B2997" s="9" t="s">
        <v>1616</v>
      </c>
      <c r="C2997" s="148" t="s">
        <v>2912</v>
      </c>
      <c r="D2997" s="56" t="s">
        <v>70</v>
      </c>
      <c r="E2997" s="62" t="s">
        <v>2913</v>
      </c>
      <c r="F2997" s="58" t="s">
        <v>678</v>
      </c>
      <c r="G2997" s="57">
        <v>1.5E-3</v>
      </c>
      <c r="H2997" s="57">
        <v>0</v>
      </c>
      <c r="I2997" s="57" t="s">
        <v>2193</v>
      </c>
      <c r="J2997" s="57">
        <v>1.5E-3</v>
      </c>
      <c r="K2997" s="57">
        <v>436458</v>
      </c>
      <c r="L2997" s="57">
        <v>654.6</v>
      </c>
      <c r="M2997" s="57">
        <v>0</v>
      </c>
      <c r="N2997" s="57" t="s">
        <v>2193</v>
      </c>
      <c r="O2997" s="57">
        <v>436458</v>
      </c>
      <c r="P2997" s="57">
        <v>654.6</v>
      </c>
      <c r="Q2997" s="60"/>
      <c r="AE2997" s="2">
        <v>654.6</v>
      </c>
    </row>
    <row r="2998" spans="1:31" ht="23.25" customHeight="1" x14ac:dyDescent="0.15">
      <c r="A2998" s="9" t="s">
        <v>925</v>
      </c>
      <c r="B2998" s="9" t="s">
        <v>1616</v>
      </c>
      <c r="C2998" s="148" t="s">
        <v>689</v>
      </c>
      <c r="D2998" s="56" t="s">
        <v>70</v>
      </c>
      <c r="E2998" s="62" t="s">
        <v>690</v>
      </c>
      <c r="F2998" s="58" t="s">
        <v>678</v>
      </c>
      <c r="G2998" s="57">
        <v>1.5E-3</v>
      </c>
      <c r="H2998" s="57">
        <v>0</v>
      </c>
      <c r="I2998" s="57" t="s">
        <v>2193</v>
      </c>
      <c r="J2998" s="57">
        <v>1.5E-3</v>
      </c>
      <c r="K2998" s="57">
        <v>169804</v>
      </c>
      <c r="L2998" s="57">
        <v>254.7</v>
      </c>
      <c r="M2998" s="57">
        <v>0</v>
      </c>
      <c r="N2998" s="57" t="s">
        <v>2193</v>
      </c>
      <c r="O2998" s="57">
        <v>169804</v>
      </c>
      <c r="P2998" s="57">
        <v>254.7</v>
      </c>
      <c r="Q2998" s="60"/>
      <c r="AE2998" s="2">
        <v>254.7</v>
      </c>
    </row>
    <row r="2999" spans="1:31" ht="23.25" customHeight="1" x14ac:dyDescent="0.15">
      <c r="A2999" s="9" t="s">
        <v>1649</v>
      </c>
      <c r="B2999" s="9" t="s">
        <v>1616</v>
      </c>
      <c r="C2999" s="148" t="s">
        <v>1650</v>
      </c>
      <c r="D2999" s="56" t="s">
        <v>1651</v>
      </c>
      <c r="E2999" s="62" t="s">
        <v>1652</v>
      </c>
      <c r="F2999" s="58" t="s">
        <v>616</v>
      </c>
      <c r="G2999" s="57">
        <v>1</v>
      </c>
      <c r="H2999" s="57">
        <v>27.200000000000045</v>
      </c>
      <c r="I2999" s="57">
        <v>27.200000000000045</v>
      </c>
      <c r="J2999" s="57">
        <v>1</v>
      </c>
      <c r="K2999" s="57"/>
      <c r="L2999" s="57" t="s">
        <v>2193</v>
      </c>
      <c r="M2999" s="57"/>
      <c r="N2999" s="57" t="s">
        <v>2193</v>
      </c>
      <c r="O2999" s="57">
        <v>27.200000000000045</v>
      </c>
      <c r="P2999" s="57">
        <v>27.200000000000045</v>
      </c>
      <c r="Q2999" s="60"/>
    </row>
    <row r="3000" spans="1:31" ht="23.25" customHeight="1" x14ac:dyDescent="0.15">
      <c r="B3000" s="9" t="s">
        <v>1646</v>
      </c>
      <c r="C3000" s="148"/>
      <c r="D3000" s="56" t="s">
        <v>1647</v>
      </c>
      <c r="E3000" s="62"/>
      <c r="F3000" s="58"/>
      <c r="G3000" s="57"/>
      <c r="H3000" s="57"/>
      <c r="I3000" s="57">
        <v>36627</v>
      </c>
      <c r="J3000" s="57"/>
      <c r="K3000" s="57"/>
      <c r="L3000" s="57">
        <v>909</v>
      </c>
      <c r="M3000" s="57"/>
      <c r="N3000" s="57">
        <v>0</v>
      </c>
      <c r="O3000" s="57" t="s">
        <v>2193</v>
      </c>
      <c r="P3000" s="57">
        <v>37536</v>
      </c>
      <c r="Q3000" s="60"/>
      <c r="AC3000" s="2">
        <v>27.2</v>
      </c>
      <c r="AD3000" s="2">
        <v>909</v>
      </c>
      <c r="AE3000" s="2">
        <v>909</v>
      </c>
    </row>
    <row r="3001" spans="1:31" ht="23.25" customHeight="1" x14ac:dyDescent="0.15">
      <c r="C3001" s="148"/>
      <c r="D3001" s="56"/>
      <c r="E3001" s="62"/>
      <c r="F3001" s="58"/>
      <c r="G3001" s="57"/>
      <c r="H3001" s="57"/>
      <c r="I3001" s="57"/>
      <c r="J3001" s="57"/>
      <c r="K3001" s="57"/>
      <c r="L3001" s="57"/>
      <c r="M3001" s="57"/>
      <c r="N3001" s="57"/>
      <c r="O3001" s="57"/>
      <c r="P3001" s="57"/>
      <c r="Q3001" s="60"/>
    </row>
    <row r="3002" spans="1:31" ht="23.25" customHeight="1" x14ac:dyDescent="0.15">
      <c r="A3002" s="9" t="s">
        <v>1611</v>
      </c>
      <c r="B3002" s="9" t="s">
        <v>2293</v>
      </c>
      <c r="C3002" s="148" t="s">
        <v>1612</v>
      </c>
      <c r="D3002" s="56" t="s">
        <v>2964</v>
      </c>
      <c r="E3002" s="62"/>
      <c r="F3002" s="58"/>
      <c r="G3002" s="57"/>
      <c r="H3002" s="57"/>
      <c r="I3002" s="57"/>
      <c r="J3002" s="57"/>
      <c r="K3002" s="57"/>
      <c r="L3002" s="57"/>
      <c r="M3002" s="57"/>
      <c r="N3002" s="57"/>
      <c r="O3002" s="57"/>
      <c r="P3002" s="57"/>
      <c r="Q3002" s="60"/>
    </row>
    <row r="3003" spans="1:31" ht="23.25" customHeight="1" x14ac:dyDescent="0.15">
      <c r="A3003" s="9" t="s">
        <v>854</v>
      </c>
      <c r="B3003" s="9" t="s">
        <v>1619</v>
      </c>
      <c r="C3003" s="148" t="s">
        <v>532</v>
      </c>
      <c r="D3003" s="56" t="s">
        <v>533</v>
      </c>
      <c r="E3003" s="62" t="s">
        <v>534</v>
      </c>
      <c r="F3003" s="58" t="s">
        <v>132</v>
      </c>
      <c r="G3003" s="57">
        <v>1</v>
      </c>
      <c r="H3003" s="57">
        <v>720</v>
      </c>
      <c r="I3003" s="57">
        <v>720</v>
      </c>
      <c r="J3003" s="57">
        <v>1</v>
      </c>
      <c r="K3003" s="57">
        <v>0</v>
      </c>
      <c r="L3003" s="57" t="s">
        <v>2193</v>
      </c>
      <c r="M3003" s="57">
        <v>0</v>
      </c>
      <c r="N3003" s="57" t="s">
        <v>2193</v>
      </c>
      <c r="O3003" s="57">
        <v>720</v>
      </c>
      <c r="P3003" s="57">
        <v>720</v>
      </c>
      <c r="Q3003" s="60"/>
    </row>
    <row r="3004" spans="1:31" ht="23.25" customHeight="1" x14ac:dyDescent="0.15">
      <c r="A3004" s="9" t="s">
        <v>920</v>
      </c>
      <c r="B3004" s="9" t="s">
        <v>1619</v>
      </c>
      <c r="C3004" s="148" t="s">
        <v>679</v>
      </c>
      <c r="D3004" s="56" t="s">
        <v>70</v>
      </c>
      <c r="E3004" s="62" t="s">
        <v>680</v>
      </c>
      <c r="F3004" s="58" t="s">
        <v>678</v>
      </c>
      <c r="G3004" s="57">
        <v>5.0000000000000001E-4</v>
      </c>
      <c r="H3004" s="57">
        <v>0</v>
      </c>
      <c r="I3004" s="57" t="s">
        <v>2193</v>
      </c>
      <c r="J3004" s="57">
        <v>5.0000000000000001E-4</v>
      </c>
      <c r="K3004" s="57">
        <v>300337</v>
      </c>
      <c r="L3004" s="57">
        <v>150.1</v>
      </c>
      <c r="M3004" s="57">
        <v>0</v>
      </c>
      <c r="N3004" s="57" t="s">
        <v>2193</v>
      </c>
      <c r="O3004" s="57">
        <v>300337</v>
      </c>
      <c r="P3004" s="57">
        <v>150.1</v>
      </c>
      <c r="Q3004" s="60"/>
      <c r="AE3004" s="2">
        <v>150.1</v>
      </c>
    </row>
    <row r="3005" spans="1:31" ht="23.25" customHeight="1" x14ac:dyDescent="0.15">
      <c r="A3005" s="9" t="s">
        <v>925</v>
      </c>
      <c r="B3005" s="9" t="s">
        <v>1619</v>
      </c>
      <c r="C3005" s="148" t="s">
        <v>689</v>
      </c>
      <c r="D3005" s="56" t="s">
        <v>70</v>
      </c>
      <c r="E3005" s="62" t="s">
        <v>690</v>
      </c>
      <c r="F3005" s="58" t="s">
        <v>678</v>
      </c>
      <c r="G3005" s="57">
        <v>1E-3</v>
      </c>
      <c r="H3005" s="57">
        <v>0</v>
      </c>
      <c r="I3005" s="57" t="s">
        <v>2193</v>
      </c>
      <c r="J3005" s="57">
        <v>1E-3</v>
      </c>
      <c r="K3005" s="57">
        <v>169804</v>
      </c>
      <c r="L3005" s="57">
        <v>169.8</v>
      </c>
      <c r="M3005" s="57">
        <v>0</v>
      </c>
      <c r="N3005" s="57" t="s">
        <v>2193</v>
      </c>
      <c r="O3005" s="57">
        <v>169804</v>
      </c>
      <c r="P3005" s="57">
        <v>169.8</v>
      </c>
      <c r="Q3005" s="60"/>
      <c r="AE3005" s="2">
        <v>169.8</v>
      </c>
    </row>
    <row r="3006" spans="1:31" ht="23.25" customHeight="1" x14ac:dyDescent="0.15">
      <c r="A3006" s="9" t="s">
        <v>1649</v>
      </c>
      <c r="B3006" s="9" t="s">
        <v>1619</v>
      </c>
      <c r="C3006" s="148" t="s">
        <v>1650</v>
      </c>
      <c r="D3006" s="56" t="s">
        <v>1651</v>
      </c>
      <c r="E3006" s="62" t="s">
        <v>1652</v>
      </c>
      <c r="F3006" s="58" t="s">
        <v>616</v>
      </c>
      <c r="G3006" s="57">
        <v>1</v>
      </c>
      <c r="H3006" s="57">
        <v>9.5</v>
      </c>
      <c r="I3006" s="57">
        <v>9.5</v>
      </c>
      <c r="J3006" s="57">
        <v>1</v>
      </c>
      <c r="K3006" s="57"/>
      <c r="L3006" s="57" t="s">
        <v>2193</v>
      </c>
      <c r="M3006" s="57"/>
      <c r="N3006" s="57" t="s">
        <v>2193</v>
      </c>
      <c r="O3006" s="57">
        <v>9.5</v>
      </c>
      <c r="P3006" s="57">
        <v>9.5</v>
      </c>
      <c r="Q3006" s="60"/>
    </row>
    <row r="3007" spans="1:31" ht="23.25" customHeight="1" x14ac:dyDescent="0.15">
      <c r="B3007" s="9" t="s">
        <v>1646</v>
      </c>
      <c r="C3007" s="148"/>
      <c r="D3007" s="56" t="s">
        <v>1647</v>
      </c>
      <c r="E3007" s="62"/>
      <c r="F3007" s="58"/>
      <c r="G3007" s="57"/>
      <c r="H3007" s="57"/>
      <c r="I3007" s="57">
        <v>729</v>
      </c>
      <c r="J3007" s="57"/>
      <c r="K3007" s="57"/>
      <c r="L3007" s="57">
        <v>319</v>
      </c>
      <c r="M3007" s="57"/>
      <c r="N3007" s="57">
        <v>0</v>
      </c>
      <c r="O3007" s="57" t="s">
        <v>2193</v>
      </c>
      <c r="P3007" s="57">
        <v>1048</v>
      </c>
      <c r="Q3007" s="60"/>
      <c r="AC3007" s="2">
        <v>9.5</v>
      </c>
      <c r="AD3007" s="2">
        <v>319</v>
      </c>
      <c r="AE3007" s="2">
        <v>319</v>
      </c>
    </row>
    <row r="3008" spans="1:31" ht="23.25" customHeight="1" x14ac:dyDescent="0.15">
      <c r="C3008" s="148"/>
      <c r="D3008" s="56"/>
      <c r="E3008" s="62"/>
      <c r="F3008" s="58"/>
      <c r="G3008" s="57"/>
      <c r="H3008" s="57"/>
      <c r="I3008" s="57"/>
      <c r="J3008" s="57"/>
      <c r="K3008" s="57"/>
      <c r="L3008" s="57"/>
      <c r="M3008" s="57"/>
      <c r="N3008" s="57"/>
      <c r="O3008" s="57"/>
      <c r="P3008" s="57"/>
      <c r="Q3008" s="60"/>
    </row>
    <row r="3009" spans="1:31" ht="23.25" customHeight="1" x14ac:dyDescent="0.15">
      <c r="A3009" s="9" t="s">
        <v>1614</v>
      </c>
      <c r="B3009" s="9" t="s">
        <v>2293</v>
      </c>
      <c r="C3009" s="148" t="s">
        <v>1615</v>
      </c>
      <c r="D3009" s="56" t="s">
        <v>2965</v>
      </c>
      <c r="E3009" s="62"/>
      <c r="F3009" s="58"/>
      <c r="G3009" s="57"/>
      <c r="H3009" s="57"/>
      <c r="I3009" s="57"/>
      <c r="J3009" s="57"/>
      <c r="K3009" s="57"/>
      <c r="L3009" s="57"/>
      <c r="M3009" s="57"/>
      <c r="N3009" s="57"/>
      <c r="O3009" s="57"/>
      <c r="P3009" s="57"/>
      <c r="Q3009" s="60"/>
    </row>
    <row r="3010" spans="1:31" ht="23.25" customHeight="1" x14ac:dyDescent="0.15">
      <c r="A3010" s="9" t="s">
        <v>2966</v>
      </c>
      <c r="B3010" s="9" t="s">
        <v>1622</v>
      </c>
      <c r="C3010" s="148" t="s">
        <v>2967</v>
      </c>
      <c r="D3010" s="56" t="s">
        <v>533</v>
      </c>
      <c r="E3010" s="62" t="s">
        <v>2560</v>
      </c>
      <c r="F3010" s="58" t="s">
        <v>132</v>
      </c>
      <c r="G3010" s="57">
        <v>1</v>
      </c>
      <c r="H3010" s="57">
        <v>720</v>
      </c>
      <c r="I3010" s="57">
        <v>720</v>
      </c>
      <c r="J3010" s="57">
        <v>1</v>
      </c>
      <c r="K3010" s="57">
        <v>0</v>
      </c>
      <c r="L3010" s="57" t="s">
        <v>2193</v>
      </c>
      <c r="M3010" s="57">
        <v>0</v>
      </c>
      <c r="N3010" s="57" t="s">
        <v>2193</v>
      </c>
      <c r="O3010" s="57">
        <v>720</v>
      </c>
      <c r="P3010" s="57">
        <v>720</v>
      </c>
      <c r="Q3010" s="60"/>
    </row>
    <row r="3011" spans="1:31" ht="23.25" customHeight="1" x14ac:dyDescent="0.15">
      <c r="A3011" s="9" t="s">
        <v>2911</v>
      </c>
      <c r="B3011" s="9" t="s">
        <v>1622</v>
      </c>
      <c r="C3011" s="148" t="s">
        <v>2912</v>
      </c>
      <c r="D3011" s="56" t="s">
        <v>70</v>
      </c>
      <c r="E3011" s="62" t="s">
        <v>2913</v>
      </c>
      <c r="F3011" s="58" t="s">
        <v>678</v>
      </c>
      <c r="G3011" s="57">
        <v>5.0000000000000001E-4</v>
      </c>
      <c r="H3011" s="57">
        <v>0</v>
      </c>
      <c r="I3011" s="57" t="s">
        <v>2193</v>
      </c>
      <c r="J3011" s="57">
        <v>5.0000000000000001E-4</v>
      </c>
      <c r="K3011" s="57">
        <v>436458</v>
      </c>
      <c r="L3011" s="57">
        <v>218.2</v>
      </c>
      <c r="M3011" s="57">
        <v>0</v>
      </c>
      <c r="N3011" s="57" t="s">
        <v>2193</v>
      </c>
      <c r="O3011" s="57">
        <v>436458</v>
      </c>
      <c r="P3011" s="57">
        <v>218.2</v>
      </c>
      <c r="Q3011" s="60"/>
      <c r="AE3011" s="2">
        <v>218.2</v>
      </c>
    </row>
    <row r="3012" spans="1:31" ht="23.25" customHeight="1" x14ac:dyDescent="0.15">
      <c r="A3012" s="9" t="s">
        <v>925</v>
      </c>
      <c r="B3012" s="9" t="s">
        <v>1622</v>
      </c>
      <c r="C3012" s="148" t="s">
        <v>689</v>
      </c>
      <c r="D3012" s="56" t="s">
        <v>70</v>
      </c>
      <c r="E3012" s="62" t="s">
        <v>690</v>
      </c>
      <c r="F3012" s="58" t="s">
        <v>678</v>
      </c>
      <c r="G3012" s="57">
        <v>1E-3</v>
      </c>
      <c r="H3012" s="57">
        <v>0</v>
      </c>
      <c r="I3012" s="57" t="s">
        <v>2193</v>
      </c>
      <c r="J3012" s="57">
        <v>1E-3</v>
      </c>
      <c r="K3012" s="57">
        <v>169804</v>
      </c>
      <c r="L3012" s="57">
        <v>169.8</v>
      </c>
      <c r="M3012" s="57">
        <v>0</v>
      </c>
      <c r="N3012" s="57" t="s">
        <v>2193</v>
      </c>
      <c r="O3012" s="57">
        <v>169804</v>
      </c>
      <c r="P3012" s="57">
        <v>169.8</v>
      </c>
      <c r="Q3012" s="60"/>
      <c r="AE3012" s="2">
        <v>169.8</v>
      </c>
    </row>
    <row r="3013" spans="1:31" ht="23.25" customHeight="1" x14ac:dyDescent="0.15">
      <c r="A3013" s="9" t="s">
        <v>1649</v>
      </c>
      <c r="B3013" s="9" t="s">
        <v>1622</v>
      </c>
      <c r="C3013" s="148" t="s">
        <v>1650</v>
      </c>
      <c r="D3013" s="56" t="s">
        <v>1651</v>
      </c>
      <c r="E3013" s="62" t="s">
        <v>1652</v>
      </c>
      <c r="F3013" s="58" t="s">
        <v>616</v>
      </c>
      <c r="G3013" s="57">
        <v>1</v>
      </c>
      <c r="H3013" s="57">
        <v>11.600000000000023</v>
      </c>
      <c r="I3013" s="57">
        <v>11.600000000000023</v>
      </c>
      <c r="J3013" s="57">
        <v>1</v>
      </c>
      <c r="K3013" s="57"/>
      <c r="L3013" s="57" t="s">
        <v>2193</v>
      </c>
      <c r="M3013" s="57"/>
      <c r="N3013" s="57" t="s">
        <v>2193</v>
      </c>
      <c r="O3013" s="57">
        <v>11.600000000000023</v>
      </c>
      <c r="P3013" s="57">
        <v>11.600000000000023</v>
      </c>
      <c r="Q3013" s="60"/>
    </row>
    <row r="3014" spans="1:31" ht="23.25" customHeight="1" x14ac:dyDescent="0.15">
      <c r="B3014" s="9" t="s">
        <v>1646</v>
      </c>
      <c r="C3014" s="148"/>
      <c r="D3014" s="56" t="s">
        <v>1647</v>
      </c>
      <c r="E3014" s="62"/>
      <c r="F3014" s="58"/>
      <c r="G3014" s="57"/>
      <c r="H3014" s="57"/>
      <c r="I3014" s="57">
        <v>731</v>
      </c>
      <c r="J3014" s="57"/>
      <c r="K3014" s="57"/>
      <c r="L3014" s="57">
        <v>388</v>
      </c>
      <c r="M3014" s="57"/>
      <c r="N3014" s="57">
        <v>0</v>
      </c>
      <c r="O3014" s="57" t="s">
        <v>2193</v>
      </c>
      <c r="P3014" s="57">
        <v>1119</v>
      </c>
      <c r="Q3014" s="60"/>
      <c r="AC3014" s="2">
        <v>11.6</v>
      </c>
      <c r="AD3014" s="2">
        <v>388</v>
      </c>
      <c r="AE3014" s="2">
        <v>388</v>
      </c>
    </row>
    <row r="3015" spans="1:31" ht="23.25" customHeight="1" x14ac:dyDescent="0.15">
      <c r="C3015" s="148"/>
      <c r="D3015" s="56"/>
      <c r="E3015" s="62"/>
      <c r="F3015" s="58"/>
      <c r="G3015" s="57"/>
      <c r="H3015" s="57"/>
      <c r="I3015" s="57"/>
      <c r="J3015" s="57"/>
      <c r="K3015" s="57"/>
      <c r="L3015" s="57"/>
      <c r="M3015" s="57"/>
      <c r="N3015" s="57"/>
      <c r="O3015" s="57"/>
      <c r="P3015" s="57"/>
      <c r="Q3015" s="60"/>
    </row>
    <row r="3016" spans="1:31" ht="23.25" customHeight="1" x14ac:dyDescent="0.15">
      <c r="A3016" s="9" t="s">
        <v>1617</v>
      </c>
      <c r="B3016" s="9" t="s">
        <v>2293</v>
      </c>
      <c r="C3016" s="148" t="s">
        <v>1618</v>
      </c>
      <c r="D3016" s="56" t="s">
        <v>2968</v>
      </c>
      <c r="E3016" s="62"/>
      <c r="F3016" s="58"/>
      <c r="G3016" s="57"/>
      <c r="H3016" s="57"/>
      <c r="I3016" s="57"/>
      <c r="J3016" s="57"/>
      <c r="K3016" s="57"/>
      <c r="L3016" s="57"/>
      <c r="M3016" s="57"/>
      <c r="N3016" s="57"/>
      <c r="O3016" s="57"/>
      <c r="P3016" s="57"/>
      <c r="Q3016" s="60"/>
    </row>
    <row r="3017" spans="1:31" ht="23.25" customHeight="1" x14ac:dyDescent="0.15">
      <c r="A3017" s="9" t="s">
        <v>2236</v>
      </c>
      <c r="B3017" s="9" t="s">
        <v>1625</v>
      </c>
      <c r="C3017" s="148" t="s">
        <v>2237</v>
      </c>
      <c r="D3017" s="56" t="s">
        <v>2203</v>
      </c>
      <c r="E3017" s="62" t="s">
        <v>2204</v>
      </c>
      <c r="F3017" s="58" t="s">
        <v>275</v>
      </c>
      <c r="G3017" s="57">
        <v>1</v>
      </c>
      <c r="H3017" s="57">
        <v>55000</v>
      </c>
      <c r="I3017" s="57">
        <v>55000</v>
      </c>
      <c r="J3017" s="57">
        <v>1</v>
      </c>
      <c r="K3017" s="57">
        <v>0</v>
      </c>
      <c r="L3017" s="57" t="s">
        <v>2193</v>
      </c>
      <c r="M3017" s="57">
        <v>0</v>
      </c>
      <c r="N3017" s="57" t="s">
        <v>2193</v>
      </c>
      <c r="O3017" s="57">
        <v>55000</v>
      </c>
      <c r="P3017" s="57">
        <v>55000</v>
      </c>
      <c r="Q3017" s="60"/>
      <c r="R3017" s="2" t="s">
        <v>2238</v>
      </c>
    </row>
    <row r="3018" spans="1:31" ht="23.25" customHeight="1" x14ac:dyDescent="0.15">
      <c r="A3018" s="9" t="s">
        <v>919</v>
      </c>
      <c r="B3018" s="9" t="s">
        <v>1625</v>
      </c>
      <c r="C3018" s="148" t="s">
        <v>676</v>
      </c>
      <c r="D3018" s="56" t="s">
        <v>70</v>
      </c>
      <c r="E3018" s="62" t="s">
        <v>677</v>
      </c>
      <c r="F3018" s="58" t="s">
        <v>678</v>
      </c>
      <c r="G3018" s="57">
        <v>0.13300000000000001</v>
      </c>
      <c r="H3018" s="57">
        <v>0</v>
      </c>
      <c r="I3018" s="57" t="s">
        <v>2193</v>
      </c>
      <c r="J3018" s="57">
        <v>0.13300000000000001</v>
      </c>
      <c r="K3018" s="57">
        <v>268915</v>
      </c>
      <c r="L3018" s="57">
        <v>35765.599999999999</v>
      </c>
      <c r="M3018" s="57">
        <v>0</v>
      </c>
      <c r="N3018" s="57" t="s">
        <v>2193</v>
      </c>
      <c r="O3018" s="57">
        <v>268915</v>
      </c>
      <c r="P3018" s="57">
        <v>35765.599999999999</v>
      </c>
      <c r="Q3018" s="60"/>
      <c r="AE3018" s="2">
        <v>35765.599999999999</v>
      </c>
    </row>
    <row r="3019" spans="1:31" ht="23.25" customHeight="1" x14ac:dyDescent="0.15">
      <c r="A3019" s="9" t="s">
        <v>1649</v>
      </c>
      <c r="B3019" s="9" t="s">
        <v>1625</v>
      </c>
      <c r="C3019" s="148" t="s">
        <v>1650</v>
      </c>
      <c r="D3019" s="56" t="s">
        <v>1651</v>
      </c>
      <c r="E3019" s="62" t="s">
        <v>1652</v>
      </c>
      <c r="F3019" s="58" t="s">
        <v>616</v>
      </c>
      <c r="G3019" s="57">
        <v>1</v>
      </c>
      <c r="H3019" s="57">
        <v>1072.9000000000015</v>
      </c>
      <c r="I3019" s="57">
        <v>1072.9000000000015</v>
      </c>
      <c r="J3019" s="57">
        <v>1</v>
      </c>
      <c r="K3019" s="57"/>
      <c r="L3019" s="57" t="s">
        <v>2193</v>
      </c>
      <c r="M3019" s="57"/>
      <c r="N3019" s="57" t="s">
        <v>2193</v>
      </c>
      <c r="O3019" s="57">
        <v>1072.9000000000015</v>
      </c>
      <c r="P3019" s="57">
        <v>1072.9000000000015</v>
      </c>
      <c r="Q3019" s="60"/>
    </row>
    <row r="3020" spans="1:31" ht="23.25" customHeight="1" x14ac:dyDescent="0.15">
      <c r="B3020" s="9" t="s">
        <v>1646</v>
      </c>
      <c r="C3020" s="148"/>
      <c r="D3020" s="56" t="s">
        <v>1647</v>
      </c>
      <c r="E3020" s="62"/>
      <c r="F3020" s="58"/>
      <c r="G3020" s="57"/>
      <c r="H3020" s="57"/>
      <c r="I3020" s="57">
        <v>56072</v>
      </c>
      <c r="J3020" s="57"/>
      <c r="K3020" s="57"/>
      <c r="L3020" s="57">
        <v>35765</v>
      </c>
      <c r="M3020" s="57"/>
      <c r="N3020" s="57">
        <v>0</v>
      </c>
      <c r="O3020" s="57" t="s">
        <v>2193</v>
      </c>
      <c r="P3020" s="57">
        <v>91837</v>
      </c>
      <c r="Q3020" s="60"/>
      <c r="AC3020" s="2">
        <v>1072.9000000000001</v>
      </c>
      <c r="AD3020" s="2">
        <v>35765</v>
      </c>
      <c r="AE3020" s="2">
        <v>35765</v>
      </c>
    </row>
    <row r="3021" spans="1:31" ht="23.25" customHeight="1" x14ac:dyDescent="0.15">
      <c r="C3021" s="148"/>
      <c r="D3021" s="56"/>
      <c r="E3021" s="62"/>
      <c r="F3021" s="58"/>
      <c r="G3021" s="57"/>
      <c r="H3021" s="57"/>
      <c r="I3021" s="57"/>
      <c r="J3021" s="57"/>
      <c r="K3021" s="57"/>
      <c r="L3021" s="57"/>
      <c r="M3021" s="57"/>
      <c r="N3021" s="57"/>
      <c r="O3021" s="57"/>
      <c r="P3021" s="57"/>
      <c r="Q3021" s="60"/>
    </row>
    <row r="3022" spans="1:31" ht="23.25" customHeight="1" x14ac:dyDescent="0.15">
      <c r="A3022" s="9" t="s">
        <v>1620</v>
      </c>
      <c r="B3022" s="9" t="s">
        <v>2293</v>
      </c>
      <c r="C3022" s="148" t="s">
        <v>1621</v>
      </c>
      <c r="D3022" s="56" t="s">
        <v>2969</v>
      </c>
      <c r="E3022" s="62"/>
      <c r="F3022" s="58"/>
      <c r="G3022" s="57"/>
      <c r="H3022" s="57"/>
      <c r="I3022" s="57"/>
      <c r="J3022" s="57"/>
      <c r="K3022" s="57"/>
      <c r="L3022" s="57"/>
      <c r="M3022" s="57"/>
      <c r="N3022" s="57"/>
      <c r="O3022" s="57"/>
      <c r="P3022" s="57"/>
      <c r="Q3022" s="60"/>
    </row>
    <row r="3023" spans="1:31" ht="23.25" customHeight="1" x14ac:dyDescent="0.15">
      <c r="A3023" s="9" t="s">
        <v>865</v>
      </c>
      <c r="B3023" s="9" t="s">
        <v>1628</v>
      </c>
      <c r="C3023" s="148" t="s">
        <v>578</v>
      </c>
      <c r="D3023" s="56" t="s">
        <v>579</v>
      </c>
      <c r="E3023" s="62"/>
      <c r="F3023" s="58" t="s">
        <v>275</v>
      </c>
      <c r="G3023" s="57">
        <v>1</v>
      </c>
      <c r="H3023" s="57">
        <v>80000</v>
      </c>
      <c r="I3023" s="57">
        <v>80000</v>
      </c>
      <c r="J3023" s="57">
        <v>1</v>
      </c>
      <c r="K3023" s="57">
        <v>0</v>
      </c>
      <c r="L3023" s="57" t="s">
        <v>2193</v>
      </c>
      <c r="M3023" s="57">
        <v>0</v>
      </c>
      <c r="N3023" s="57" t="s">
        <v>2193</v>
      </c>
      <c r="O3023" s="57">
        <v>80000</v>
      </c>
      <c r="P3023" s="57">
        <v>80000</v>
      </c>
      <c r="Q3023" s="60"/>
    </row>
    <row r="3024" spans="1:31" ht="23.25" customHeight="1" x14ac:dyDescent="0.15">
      <c r="A3024" s="9" t="s">
        <v>919</v>
      </c>
      <c r="B3024" s="9" t="s">
        <v>1628</v>
      </c>
      <c r="C3024" s="148" t="s">
        <v>676</v>
      </c>
      <c r="D3024" s="56" t="s">
        <v>70</v>
      </c>
      <c r="E3024" s="62" t="s">
        <v>677</v>
      </c>
      <c r="F3024" s="58" t="s">
        <v>678</v>
      </c>
      <c r="G3024" s="57">
        <v>6.5000000000000002E-2</v>
      </c>
      <c r="H3024" s="57">
        <v>0</v>
      </c>
      <c r="I3024" s="57" t="s">
        <v>2193</v>
      </c>
      <c r="J3024" s="57">
        <v>6.5000000000000002E-2</v>
      </c>
      <c r="K3024" s="57">
        <v>268915</v>
      </c>
      <c r="L3024" s="57">
        <v>17479.400000000001</v>
      </c>
      <c r="M3024" s="57">
        <v>0</v>
      </c>
      <c r="N3024" s="57" t="s">
        <v>2193</v>
      </c>
      <c r="O3024" s="57">
        <v>268915</v>
      </c>
      <c r="P3024" s="57">
        <v>17479.400000000001</v>
      </c>
      <c r="Q3024" s="60"/>
      <c r="AE3024" s="2">
        <v>17479.400000000001</v>
      </c>
    </row>
    <row r="3025" spans="1:31" ht="23.25" customHeight="1" x14ac:dyDescent="0.15">
      <c r="A3025" s="9" t="s">
        <v>1649</v>
      </c>
      <c r="B3025" s="9" t="s">
        <v>1628</v>
      </c>
      <c r="C3025" s="148" t="s">
        <v>1650</v>
      </c>
      <c r="D3025" s="56" t="s">
        <v>1651</v>
      </c>
      <c r="E3025" s="62" t="s">
        <v>1652</v>
      </c>
      <c r="F3025" s="58" t="s">
        <v>616</v>
      </c>
      <c r="G3025" s="57">
        <v>1</v>
      </c>
      <c r="H3025" s="57">
        <v>524.29999999999927</v>
      </c>
      <c r="I3025" s="57">
        <v>524.29999999999927</v>
      </c>
      <c r="J3025" s="57">
        <v>1</v>
      </c>
      <c r="K3025" s="57"/>
      <c r="L3025" s="57" t="s">
        <v>2193</v>
      </c>
      <c r="M3025" s="57"/>
      <c r="N3025" s="57" t="s">
        <v>2193</v>
      </c>
      <c r="O3025" s="57">
        <v>524.29999999999927</v>
      </c>
      <c r="P3025" s="57">
        <v>524.29999999999927</v>
      </c>
      <c r="Q3025" s="60"/>
    </row>
    <row r="3026" spans="1:31" ht="23.25" customHeight="1" x14ac:dyDescent="0.15">
      <c r="B3026" s="9" t="s">
        <v>1646</v>
      </c>
      <c r="C3026" s="148"/>
      <c r="D3026" s="56" t="s">
        <v>1647</v>
      </c>
      <c r="E3026" s="62"/>
      <c r="F3026" s="58"/>
      <c r="G3026" s="57"/>
      <c r="H3026" s="57"/>
      <c r="I3026" s="57">
        <v>80524</v>
      </c>
      <c r="J3026" s="57"/>
      <c r="K3026" s="57"/>
      <c r="L3026" s="57">
        <v>17479</v>
      </c>
      <c r="M3026" s="57"/>
      <c r="N3026" s="57">
        <v>0</v>
      </c>
      <c r="O3026" s="57" t="s">
        <v>2193</v>
      </c>
      <c r="P3026" s="57">
        <v>98003</v>
      </c>
      <c r="Q3026" s="60"/>
      <c r="AC3026" s="2">
        <v>524.29999999999995</v>
      </c>
      <c r="AD3026" s="2">
        <v>17479</v>
      </c>
      <c r="AE3026" s="2">
        <v>17479</v>
      </c>
    </row>
    <row r="3027" spans="1:31" ht="23.25" customHeight="1" x14ac:dyDescent="0.15">
      <c r="C3027" s="148"/>
      <c r="D3027" s="56"/>
      <c r="E3027" s="62"/>
      <c r="F3027" s="58"/>
      <c r="G3027" s="57"/>
      <c r="H3027" s="57"/>
      <c r="I3027" s="57"/>
      <c r="J3027" s="57"/>
      <c r="K3027" s="57"/>
      <c r="L3027" s="57"/>
      <c r="M3027" s="57"/>
      <c r="N3027" s="57"/>
      <c r="O3027" s="57"/>
      <c r="P3027" s="57"/>
      <c r="Q3027" s="60"/>
    </row>
    <row r="3028" spans="1:31" ht="23.25" customHeight="1" x14ac:dyDescent="0.15">
      <c r="A3028" s="9" t="s">
        <v>1623</v>
      </c>
      <c r="B3028" s="9" t="s">
        <v>2293</v>
      </c>
      <c r="C3028" s="148" t="s">
        <v>1624</v>
      </c>
      <c r="D3028" s="56" t="s">
        <v>2970</v>
      </c>
      <c r="E3028" s="62"/>
      <c r="F3028" s="58"/>
      <c r="G3028" s="57"/>
      <c r="H3028" s="57"/>
      <c r="I3028" s="57"/>
      <c r="J3028" s="57"/>
      <c r="K3028" s="57"/>
      <c r="L3028" s="57"/>
      <c r="M3028" s="57"/>
      <c r="N3028" s="57"/>
      <c r="O3028" s="57"/>
      <c r="P3028" s="57"/>
      <c r="Q3028" s="60"/>
    </row>
    <row r="3029" spans="1:31" ht="23.25" customHeight="1" x14ac:dyDescent="0.15">
      <c r="A3029" s="9" t="s">
        <v>866</v>
      </c>
      <c r="B3029" s="9" t="s">
        <v>1632</v>
      </c>
      <c r="C3029" s="148" t="s">
        <v>581</v>
      </c>
      <c r="D3029" s="56" t="s">
        <v>582</v>
      </c>
      <c r="E3029" s="62"/>
      <c r="F3029" s="58" t="s">
        <v>275</v>
      </c>
      <c r="G3029" s="57">
        <v>1</v>
      </c>
      <c r="H3029" s="57">
        <v>240000</v>
      </c>
      <c r="I3029" s="57">
        <v>240000</v>
      </c>
      <c r="J3029" s="57">
        <v>1</v>
      </c>
      <c r="K3029" s="57">
        <v>0</v>
      </c>
      <c r="L3029" s="57" t="s">
        <v>2193</v>
      </c>
      <c r="M3029" s="57">
        <v>0</v>
      </c>
      <c r="N3029" s="57" t="s">
        <v>2193</v>
      </c>
      <c r="O3029" s="57">
        <v>240000</v>
      </c>
      <c r="P3029" s="57">
        <v>240000</v>
      </c>
      <c r="Q3029" s="60"/>
    </row>
    <row r="3030" spans="1:31" ht="23.25" customHeight="1" x14ac:dyDescent="0.15">
      <c r="A3030" s="9" t="s">
        <v>919</v>
      </c>
      <c r="B3030" s="9" t="s">
        <v>1632</v>
      </c>
      <c r="C3030" s="148" t="s">
        <v>676</v>
      </c>
      <c r="D3030" s="56" t="s">
        <v>70</v>
      </c>
      <c r="E3030" s="62" t="s">
        <v>677</v>
      </c>
      <c r="F3030" s="58" t="s">
        <v>678</v>
      </c>
      <c r="G3030" s="57">
        <v>6.5000000000000002E-2</v>
      </c>
      <c r="H3030" s="57">
        <v>0</v>
      </c>
      <c r="I3030" s="57" t="s">
        <v>2193</v>
      </c>
      <c r="J3030" s="57">
        <v>6.5000000000000002E-2</v>
      </c>
      <c r="K3030" s="57">
        <v>268915</v>
      </c>
      <c r="L3030" s="57">
        <v>17479.400000000001</v>
      </c>
      <c r="M3030" s="57">
        <v>0</v>
      </c>
      <c r="N3030" s="57" t="s">
        <v>2193</v>
      </c>
      <c r="O3030" s="57">
        <v>268915</v>
      </c>
      <c r="P3030" s="57">
        <v>17479.400000000001</v>
      </c>
      <c r="Q3030" s="60"/>
      <c r="AE3030" s="2">
        <v>17479.400000000001</v>
      </c>
    </row>
    <row r="3031" spans="1:31" ht="23.25" customHeight="1" x14ac:dyDescent="0.15">
      <c r="A3031" s="9" t="s">
        <v>1649</v>
      </c>
      <c r="B3031" s="9" t="s">
        <v>1632</v>
      </c>
      <c r="C3031" s="148" t="s">
        <v>1650</v>
      </c>
      <c r="D3031" s="56" t="s">
        <v>1651</v>
      </c>
      <c r="E3031" s="62" t="s">
        <v>1652</v>
      </c>
      <c r="F3031" s="58" t="s">
        <v>616</v>
      </c>
      <c r="G3031" s="57">
        <v>1</v>
      </c>
      <c r="H3031" s="57">
        <v>524.29999999999927</v>
      </c>
      <c r="I3031" s="57">
        <v>524.29999999999927</v>
      </c>
      <c r="J3031" s="57">
        <v>1</v>
      </c>
      <c r="K3031" s="57"/>
      <c r="L3031" s="57" t="s">
        <v>2193</v>
      </c>
      <c r="M3031" s="57"/>
      <c r="N3031" s="57" t="s">
        <v>2193</v>
      </c>
      <c r="O3031" s="57">
        <v>524.29999999999927</v>
      </c>
      <c r="P3031" s="57">
        <v>524.29999999999927</v>
      </c>
      <c r="Q3031" s="60"/>
    </row>
    <row r="3032" spans="1:31" ht="23.25" customHeight="1" x14ac:dyDescent="0.15">
      <c r="B3032" s="9" t="s">
        <v>1646</v>
      </c>
      <c r="C3032" s="148"/>
      <c r="D3032" s="56" t="s">
        <v>1647</v>
      </c>
      <c r="E3032" s="62"/>
      <c r="F3032" s="58"/>
      <c r="G3032" s="57"/>
      <c r="H3032" s="57"/>
      <c r="I3032" s="57">
        <v>240524</v>
      </c>
      <c r="J3032" s="57"/>
      <c r="K3032" s="57"/>
      <c r="L3032" s="57">
        <v>17479</v>
      </c>
      <c r="M3032" s="57"/>
      <c r="N3032" s="57">
        <v>0</v>
      </c>
      <c r="O3032" s="57" t="s">
        <v>2193</v>
      </c>
      <c r="P3032" s="57">
        <v>258003</v>
      </c>
      <c r="Q3032" s="60"/>
      <c r="AC3032" s="2">
        <v>524.29999999999995</v>
      </c>
      <c r="AD3032" s="2">
        <v>17479</v>
      </c>
      <c r="AE3032" s="2">
        <v>17479</v>
      </c>
    </row>
    <row r="3033" spans="1:31" ht="23.25" customHeight="1" x14ac:dyDescent="0.15">
      <c r="C3033" s="148"/>
      <c r="D3033" s="56"/>
      <c r="E3033" s="62"/>
      <c r="F3033" s="58"/>
      <c r="G3033" s="57"/>
      <c r="H3033" s="57"/>
      <c r="I3033" s="57"/>
      <c r="J3033" s="57"/>
      <c r="K3033" s="57"/>
      <c r="L3033" s="57"/>
      <c r="M3033" s="57"/>
      <c r="N3033" s="57"/>
      <c r="O3033" s="57"/>
      <c r="P3033" s="57"/>
      <c r="Q3033" s="60"/>
    </row>
    <row r="3034" spans="1:31" ht="23.25" customHeight="1" x14ac:dyDescent="0.15">
      <c r="A3034" s="9" t="s">
        <v>1626</v>
      </c>
      <c r="B3034" s="9" t="s">
        <v>2293</v>
      </c>
      <c r="C3034" s="148" t="s">
        <v>1627</v>
      </c>
      <c r="D3034" s="56" t="s">
        <v>2971</v>
      </c>
      <c r="E3034" s="62"/>
      <c r="F3034" s="58"/>
      <c r="G3034" s="57"/>
      <c r="H3034" s="57"/>
      <c r="I3034" s="57"/>
      <c r="J3034" s="57"/>
      <c r="K3034" s="57"/>
      <c r="L3034" s="57"/>
      <c r="M3034" s="57"/>
      <c r="N3034" s="57"/>
      <c r="O3034" s="57"/>
      <c r="P3034" s="57"/>
      <c r="Q3034" s="60"/>
    </row>
    <row r="3035" spans="1:31" ht="23.25" customHeight="1" x14ac:dyDescent="0.15">
      <c r="A3035" s="9" t="s">
        <v>892</v>
      </c>
      <c r="B3035" s="9" t="s">
        <v>1635</v>
      </c>
      <c r="C3035" s="148" t="s">
        <v>498</v>
      </c>
      <c r="D3035" s="56" t="s">
        <v>620</v>
      </c>
      <c r="E3035" s="62" t="s">
        <v>621</v>
      </c>
      <c r="F3035" s="58" t="s">
        <v>275</v>
      </c>
      <c r="G3035" s="57">
        <v>1</v>
      </c>
      <c r="H3035" s="57">
        <v>7500</v>
      </c>
      <c r="I3035" s="57">
        <v>7500</v>
      </c>
      <c r="J3035" s="57">
        <v>1</v>
      </c>
      <c r="K3035" s="57">
        <v>0</v>
      </c>
      <c r="L3035" s="57" t="s">
        <v>2193</v>
      </c>
      <c r="M3035" s="57">
        <v>0</v>
      </c>
      <c r="N3035" s="57" t="s">
        <v>2193</v>
      </c>
      <c r="O3035" s="57">
        <v>7500</v>
      </c>
      <c r="P3035" s="57">
        <v>7500</v>
      </c>
      <c r="Q3035" s="60"/>
    </row>
    <row r="3036" spans="1:31" ht="23.25" customHeight="1" x14ac:dyDescent="0.15">
      <c r="A3036" s="9" t="s">
        <v>919</v>
      </c>
      <c r="B3036" s="9" t="s">
        <v>1635</v>
      </c>
      <c r="C3036" s="148" t="s">
        <v>676</v>
      </c>
      <c r="D3036" s="56" t="s">
        <v>70</v>
      </c>
      <c r="E3036" s="62" t="s">
        <v>677</v>
      </c>
      <c r="F3036" s="58" t="s">
        <v>678</v>
      </c>
      <c r="G3036" s="57">
        <v>0.02</v>
      </c>
      <c r="H3036" s="57">
        <v>0</v>
      </c>
      <c r="I3036" s="57" t="s">
        <v>2193</v>
      </c>
      <c r="J3036" s="57">
        <v>0.02</v>
      </c>
      <c r="K3036" s="57">
        <v>268915</v>
      </c>
      <c r="L3036" s="57">
        <v>5378.3</v>
      </c>
      <c r="M3036" s="57">
        <v>0</v>
      </c>
      <c r="N3036" s="57" t="s">
        <v>2193</v>
      </c>
      <c r="O3036" s="57">
        <v>268915</v>
      </c>
      <c r="P3036" s="57">
        <v>5378.3</v>
      </c>
      <c r="Q3036" s="60"/>
      <c r="AE3036" s="2">
        <v>5378.3</v>
      </c>
    </row>
    <row r="3037" spans="1:31" ht="23.25" customHeight="1" x14ac:dyDescent="0.15">
      <c r="A3037" s="9" t="s">
        <v>1649</v>
      </c>
      <c r="B3037" s="9" t="s">
        <v>1635</v>
      </c>
      <c r="C3037" s="148" t="s">
        <v>1650</v>
      </c>
      <c r="D3037" s="56" t="s">
        <v>1651</v>
      </c>
      <c r="E3037" s="62" t="s">
        <v>1652</v>
      </c>
      <c r="F3037" s="58" t="s">
        <v>616</v>
      </c>
      <c r="G3037" s="57">
        <v>1</v>
      </c>
      <c r="H3037" s="57">
        <v>161.30000000000018</v>
      </c>
      <c r="I3037" s="57">
        <v>161.30000000000018</v>
      </c>
      <c r="J3037" s="57">
        <v>1</v>
      </c>
      <c r="K3037" s="57"/>
      <c r="L3037" s="57" t="s">
        <v>2193</v>
      </c>
      <c r="M3037" s="57"/>
      <c r="N3037" s="57" t="s">
        <v>2193</v>
      </c>
      <c r="O3037" s="57">
        <v>161.30000000000018</v>
      </c>
      <c r="P3037" s="57">
        <v>161.30000000000018</v>
      </c>
      <c r="Q3037" s="60"/>
    </row>
    <row r="3038" spans="1:31" ht="23.25" customHeight="1" x14ac:dyDescent="0.15">
      <c r="B3038" s="9" t="s">
        <v>1646</v>
      </c>
      <c r="C3038" s="148"/>
      <c r="D3038" s="56" t="s">
        <v>1647</v>
      </c>
      <c r="E3038" s="62"/>
      <c r="F3038" s="58"/>
      <c r="G3038" s="57"/>
      <c r="H3038" s="57"/>
      <c r="I3038" s="57">
        <v>7661</v>
      </c>
      <c r="J3038" s="57"/>
      <c r="K3038" s="57"/>
      <c r="L3038" s="57">
        <v>5378</v>
      </c>
      <c r="M3038" s="57"/>
      <c r="N3038" s="57">
        <v>0</v>
      </c>
      <c r="O3038" s="57" t="s">
        <v>2193</v>
      </c>
      <c r="P3038" s="57">
        <v>13039</v>
      </c>
      <c r="Q3038" s="60"/>
      <c r="AC3038" s="2">
        <v>161.30000000000001</v>
      </c>
      <c r="AD3038" s="2">
        <v>5378</v>
      </c>
      <c r="AE3038" s="2">
        <v>5378</v>
      </c>
    </row>
    <row r="3039" spans="1:31" ht="23.25" customHeight="1" x14ac:dyDescent="0.15">
      <c r="C3039" s="148"/>
      <c r="D3039" s="56"/>
      <c r="E3039" s="62"/>
      <c r="F3039" s="58"/>
      <c r="G3039" s="57"/>
      <c r="H3039" s="57"/>
      <c r="I3039" s="57"/>
      <c r="J3039" s="57"/>
      <c r="K3039" s="57"/>
      <c r="L3039" s="57"/>
      <c r="M3039" s="57"/>
      <c r="N3039" s="57"/>
      <c r="O3039" s="57"/>
      <c r="P3039" s="57"/>
      <c r="Q3039" s="60"/>
    </row>
    <row r="3040" spans="1:31" ht="23.25" customHeight="1" x14ac:dyDescent="0.15">
      <c r="A3040" s="9" t="s">
        <v>1630</v>
      </c>
      <c r="B3040" s="9" t="s">
        <v>2293</v>
      </c>
      <c r="C3040" s="148" t="s">
        <v>1631</v>
      </c>
      <c r="D3040" s="56" t="s">
        <v>2972</v>
      </c>
      <c r="E3040" s="62"/>
      <c r="F3040" s="58"/>
      <c r="G3040" s="57"/>
      <c r="H3040" s="57"/>
      <c r="I3040" s="57"/>
      <c r="J3040" s="57"/>
      <c r="K3040" s="57"/>
      <c r="L3040" s="57"/>
      <c r="M3040" s="57"/>
      <c r="N3040" s="57"/>
      <c r="O3040" s="57"/>
      <c r="P3040" s="57"/>
      <c r="Q3040" s="60"/>
    </row>
    <row r="3041" spans="1:31" ht="23.25" customHeight="1" x14ac:dyDescent="0.15">
      <c r="A3041" s="9" t="s">
        <v>893</v>
      </c>
      <c r="B3041" s="9" t="s">
        <v>1638</v>
      </c>
      <c r="C3041" s="148" t="s">
        <v>498</v>
      </c>
      <c r="D3041" s="56" t="s">
        <v>623</v>
      </c>
      <c r="E3041" s="62" t="s">
        <v>624</v>
      </c>
      <c r="F3041" s="58" t="s">
        <v>275</v>
      </c>
      <c r="G3041" s="57">
        <v>1</v>
      </c>
      <c r="H3041" s="57">
        <v>3200</v>
      </c>
      <c r="I3041" s="57">
        <v>3200</v>
      </c>
      <c r="J3041" s="57">
        <v>1</v>
      </c>
      <c r="K3041" s="57">
        <v>0</v>
      </c>
      <c r="L3041" s="57" t="s">
        <v>2193</v>
      </c>
      <c r="M3041" s="57">
        <v>0</v>
      </c>
      <c r="N3041" s="57" t="s">
        <v>2193</v>
      </c>
      <c r="O3041" s="57">
        <v>3200</v>
      </c>
      <c r="P3041" s="57">
        <v>3200</v>
      </c>
      <c r="Q3041" s="60"/>
    </row>
    <row r="3042" spans="1:31" ht="23.25" customHeight="1" x14ac:dyDescent="0.15">
      <c r="A3042" s="9" t="s">
        <v>919</v>
      </c>
      <c r="B3042" s="9" t="s">
        <v>1638</v>
      </c>
      <c r="C3042" s="148" t="s">
        <v>676</v>
      </c>
      <c r="D3042" s="56" t="s">
        <v>70</v>
      </c>
      <c r="E3042" s="62" t="s">
        <v>677</v>
      </c>
      <c r="F3042" s="58" t="s">
        <v>678</v>
      </c>
      <c r="G3042" s="57">
        <v>9.7000000000000003E-2</v>
      </c>
      <c r="H3042" s="57">
        <v>0</v>
      </c>
      <c r="I3042" s="57" t="s">
        <v>2193</v>
      </c>
      <c r="J3042" s="57">
        <v>9.7000000000000003E-2</v>
      </c>
      <c r="K3042" s="57">
        <v>268915</v>
      </c>
      <c r="L3042" s="57">
        <v>26084.7</v>
      </c>
      <c r="M3042" s="57">
        <v>0</v>
      </c>
      <c r="N3042" s="57" t="s">
        <v>2193</v>
      </c>
      <c r="O3042" s="57">
        <v>268915</v>
      </c>
      <c r="P3042" s="57">
        <v>26084.7</v>
      </c>
      <c r="Q3042" s="60"/>
      <c r="AE3042" s="2">
        <v>26084.7</v>
      </c>
    </row>
    <row r="3043" spans="1:31" ht="23.25" customHeight="1" x14ac:dyDescent="0.15">
      <c r="A3043" s="9" t="s">
        <v>1649</v>
      </c>
      <c r="B3043" s="9" t="s">
        <v>1638</v>
      </c>
      <c r="C3043" s="148" t="s">
        <v>1650</v>
      </c>
      <c r="D3043" s="56" t="s">
        <v>1651</v>
      </c>
      <c r="E3043" s="62" t="s">
        <v>1652</v>
      </c>
      <c r="F3043" s="58" t="s">
        <v>616</v>
      </c>
      <c r="G3043" s="57">
        <v>1</v>
      </c>
      <c r="H3043" s="57">
        <v>782.5</v>
      </c>
      <c r="I3043" s="57">
        <v>782.5</v>
      </c>
      <c r="J3043" s="57">
        <v>1</v>
      </c>
      <c r="K3043" s="57"/>
      <c r="L3043" s="57" t="s">
        <v>2193</v>
      </c>
      <c r="M3043" s="57"/>
      <c r="N3043" s="57" t="s">
        <v>2193</v>
      </c>
      <c r="O3043" s="57">
        <v>782.5</v>
      </c>
      <c r="P3043" s="57">
        <v>782.5</v>
      </c>
      <c r="Q3043" s="60"/>
    </row>
    <row r="3044" spans="1:31" ht="23.25" customHeight="1" x14ac:dyDescent="0.15">
      <c r="B3044" s="9" t="s">
        <v>1646</v>
      </c>
      <c r="C3044" s="148"/>
      <c r="D3044" s="56" t="s">
        <v>1647</v>
      </c>
      <c r="E3044" s="62"/>
      <c r="F3044" s="58"/>
      <c r="G3044" s="57"/>
      <c r="H3044" s="57"/>
      <c r="I3044" s="57">
        <v>3982</v>
      </c>
      <c r="J3044" s="57"/>
      <c r="K3044" s="57"/>
      <c r="L3044" s="57">
        <v>26084</v>
      </c>
      <c r="M3044" s="57"/>
      <c r="N3044" s="57">
        <v>0</v>
      </c>
      <c r="O3044" s="57" t="s">
        <v>2193</v>
      </c>
      <c r="P3044" s="57">
        <v>30066</v>
      </c>
      <c r="Q3044" s="60"/>
      <c r="AC3044" s="2">
        <v>782.5</v>
      </c>
      <c r="AD3044" s="2">
        <v>26084</v>
      </c>
      <c r="AE3044" s="2">
        <v>26084</v>
      </c>
    </row>
    <row r="3045" spans="1:31" ht="23.25" customHeight="1" x14ac:dyDescent="0.15">
      <c r="C3045" s="148"/>
      <c r="D3045" s="56"/>
      <c r="E3045" s="62"/>
      <c r="F3045" s="58"/>
      <c r="G3045" s="57"/>
      <c r="H3045" s="57"/>
      <c r="I3045" s="57"/>
      <c r="J3045" s="57"/>
      <c r="K3045" s="57"/>
      <c r="L3045" s="57"/>
      <c r="M3045" s="57"/>
      <c r="N3045" s="57"/>
      <c r="O3045" s="57"/>
      <c r="P3045" s="57"/>
      <c r="Q3045" s="60"/>
    </row>
    <row r="3046" spans="1:31" ht="23.25" customHeight="1" x14ac:dyDescent="0.15">
      <c r="A3046" s="9" t="s">
        <v>1633</v>
      </c>
      <c r="B3046" s="9" t="s">
        <v>2293</v>
      </c>
      <c r="C3046" s="148" t="s">
        <v>1634</v>
      </c>
      <c r="D3046" s="56" t="s">
        <v>2973</v>
      </c>
      <c r="E3046" s="62"/>
      <c r="F3046" s="58"/>
      <c r="G3046" s="57"/>
      <c r="H3046" s="57"/>
      <c r="I3046" s="57"/>
      <c r="J3046" s="57"/>
      <c r="K3046" s="57"/>
      <c r="L3046" s="57"/>
      <c r="M3046" s="57"/>
      <c r="N3046" s="57"/>
      <c r="O3046" s="57"/>
      <c r="P3046" s="57"/>
      <c r="Q3046" s="60"/>
    </row>
    <row r="3047" spans="1:31" ht="23.25" customHeight="1" x14ac:dyDescent="0.15">
      <c r="A3047" s="9" t="s">
        <v>894</v>
      </c>
      <c r="B3047" s="9" t="s">
        <v>1641</v>
      </c>
      <c r="C3047" s="148" t="s">
        <v>498</v>
      </c>
      <c r="D3047" s="56" t="s">
        <v>625</v>
      </c>
      <c r="E3047" s="62" t="s">
        <v>626</v>
      </c>
      <c r="F3047" s="58" t="s">
        <v>275</v>
      </c>
      <c r="G3047" s="57">
        <v>1</v>
      </c>
      <c r="H3047" s="57">
        <v>450000</v>
      </c>
      <c r="I3047" s="57">
        <v>450000</v>
      </c>
      <c r="J3047" s="57">
        <v>1</v>
      </c>
      <c r="K3047" s="57">
        <v>0</v>
      </c>
      <c r="L3047" s="57" t="s">
        <v>2193</v>
      </c>
      <c r="M3047" s="57">
        <v>0</v>
      </c>
      <c r="N3047" s="57" t="s">
        <v>2193</v>
      </c>
      <c r="O3047" s="57">
        <v>450000</v>
      </c>
      <c r="P3047" s="57">
        <v>450000</v>
      </c>
      <c r="Q3047" s="60"/>
    </row>
    <row r="3048" spans="1:31" ht="23.25" customHeight="1" x14ac:dyDescent="0.15">
      <c r="A3048" s="9" t="s">
        <v>919</v>
      </c>
      <c r="B3048" s="9" t="s">
        <v>1641</v>
      </c>
      <c r="C3048" s="148" t="s">
        <v>676</v>
      </c>
      <c r="D3048" s="56" t="s">
        <v>70</v>
      </c>
      <c r="E3048" s="62" t="s">
        <v>677</v>
      </c>
      <c r="F3048" s="58" t="s">
        <v>678</v>
      </c>
      <c r="G3048" s="57">
        <v>0.27</v>
      </c>
      <c r="H3048" s="57">
        <v>0</v>
      </c>
      <c r="I3048" s="57" t="s">
        <v>2193</v>
      </c>
      <c r="J3048" s="57">
        <v>0.27</v>
      </c>
      <c r="K3048" s="57">
        <v>268915</v>
      </c>
      <c r="L3048" s="57">
        <v>72607</v>
      </c>
      <c r="M3048" s="57">
        <v>0</v>
      </c>
      <c r="N3048" s="57" t="s">
        <v>2193</v>
      </c>
      <c r="O3048" s="57">
        <v>268915</v>
      </c>
      <c r="P3048" s="57">
        <v>72607</v>
      </c>
      <c r="Q3048" s="60"/>
      <c r="AE3048" s="2">
        <v>72607</v>
      </c>
    </row>
    <row r="3049" spans="1:31" ht="23.25" customHeight="1" x14ac:dyDescent="0.15">
      <c r="A3049" s="9" t="s">
        <v>925</v>
      </c>
      <c r="B3049" s="9" t="s">
        <v>1641</v>
      </c>
      <c r="C3049" s="148" t="s">
        <v>689</v>
      </c>
      <c r="D3049" s="56" t="s">
        <v>70</v>
      </c>
      <c r="E3049" s="62" t="s">
        <v>690</v>
      </c>
      <c r="F3049" s="58" t="s">
        <v>678</v>
      </c>
      <c r="G3049" s="57">
        <v>0.46</v>
      </c>
      <c r="H3049" s="57">
        <v>0</v>
      </c>
      <c r="I3049" s="57" t="s">
        <v>2193</v>
      </c>
      <c r="J3049" s="57">
        <v>0.46</v>
      </c>
      <c r="K3049" s="57">
        <v>169804</v>
      </c>
      <c r="L3049" s="57">
        <v>78109.8</v>
      </c>
      <c r="M3049" s="57">
        <v>0</v>
      </c>
      <c r="N3049" s="57" t="s">
        <v>2193</v>
      </c>
      <c r="O3049" s="57">
        <v>169804</v>
      </c>
      <c r="P3049" s="57">
        <v>78109.8</v>
      </c>
      <c r="Q3049" s="60"/>
      <c r="AE3049" s="2">
        <v>78109.8</v>
      </c>
    </row>
    <row r="3050" spans="1:31" ht="23.25" customHeight="1" x14ac:dyDescent="0.15">
      <c r="A3050" s="9" t="s">
        <v>1649</v>
      </c>
      <c r="B3050" s="9" t="s">
        <v>1641</v>
      </c>
      <c r="C3050" s="148" t="s">
        <v>1650</v>
      </c>
      <c r="D3050" s="56" t="s">
        <v>1651</v>
      </c>
      <c r="E3050" s="62" t="s">
        <v>1652</v>
      </c>
      <c r="F3050" s="58" t="s">
        <v>616</v>
      </c>
      <c r="G3050" s="57">
        <v>1</v>
      </c>
      <c r="H3050" s="57">
        <v>4521.3999999999942</v>
      </c>
      <c r="I3050" s="57">
        <v>4521.3999999999942</v>
      </c>
      <c r="J3050" s="57">
        <v>1</v>
      </c>
      <c r="K3050" s="57"/>
      <c r="L3050" s="57" t="s">
        <v>2193</v>
      </c>
      <c r="M3050" s="57"/>
      <c r="N3050" s="57" t="s">
        <v>2193</v>
      </c>
      <c r="O3050" s="57">
        <v>4521.3999999999942</v>
      </c>
      <c r="P3050" s="57">
        <v>4521.3999999999942</v>
      </c>
      <c r="Q3050" s="60"/>
    </row>
    <row r="3051" spans="1:31" ht="23.25" customHeight="1" x14ac:dyDescent="0.15">
      <c r="B3051" s="9" t="s">
        <v>1646</v>
      </c>
      <c r="C3051" s="148"/>
      <c r="D3051" s="56" t="s">
        <v>1647</v>
      </c>
      <c r="E3051" s="62"/>
      <c r="F3051" s="58"/>
      <c r="G3051" s="57"/>
      <c r="H3051" s="57"/>
      <c r="I3051" s="57">
        <v>454521</v>
      </c>
      <c r="J3051" s="57"/>
      <c r="K3051" s="57"/>
      <c r="L3051" s="57">
        <v>150716</v>
      </c>
      <c r="M3051" s="57"/>
      <c r="N3051" s="57">
        <v>0</v>
      </c>
      <c r="O3051" s="57" t="s">
        <v>2193</v>
      </c>
      <c r="P3051" s="57">
        <v>605237</v>
      </c>
      <c r="Q3051" s="60"/>
      <c r="AC3051" s="2">
        <v>4521.3999999999996</v>
      </c>
      <c r="AD3051" s="2">
        <v>150716</v>
      </c>
      <c r="AE3051" s="2">
        <v>150716</v>
      </c>
    </row>
    <row r="3052" spans="1:31" ht="23.25" customHeight="1" x14ac:dyDescent="0.15">
      <c r="C3052" s="148"/>
      <c r="D3052" s="56"/>
      <c r="E3052" s="62"/>
      <c r="F3052" s="58"/>
      <c r="G3052" s="57"/>
      <c r="H3052" s="57"/>
      <c r="I3052" s="57"/>
      <c r="J3052" s="57"/>
      <c r="K3052" s="57"/>
      <c r="L3052" s="57"/>
      <c r="M3052" s="57"/>
      <c r="N3052" s="57"/>
      <c r="O3052" s="57"/>
      <c r="P3052" s="57"/>
      <c r="Q3052" s="60"/>
    </row>
    <row r="3053" spans="1:31" ht="23.25" customHeight="1" x14ac:dyDescent="0.15">
      <c r="A3053" s="9" t="s">
        <v>1636</v>
      </c>
      <c r="B3053" s="9" t="s">
        <v>2293</v>
      </c>
      <c r="C3053" s="148" t="s">
        <v>1637</v>
      </c>
      <c r="D3053" s="56" t="s">
        <v>2974</v>
      </c>
      <c r="E3053" s="62"/>
      <c r="F3053" s="58"/>
      <c r="G3053" s="57"/>
      <c r="H3053" s="57"/>
      <c r="I3053" s="57"/>
      <c r="J3053" s="57"/>
      <c r="K3053" s="57"/>
      <c r="L3053" s="57"/>
      <c r="M3053" s="57"/>
      <c r="N3053" s="57"/>
      <c r="O3053" s="57"/>
      <c r="P3053" s="57"/>
      <c r="Q3053" s="60"/>
    </row>
    <row r="3054" spans="1:31" ht="23.25" customHeight="1" x14ac:dyDescent="0.15">
      <c r="A3054" s="9" t="s">
        <v>895</v>
      </c>
      <c r="B3054" s="9" t="s">
        <v>1644</v>
      </c>
      <c r="C3054" s="148" t="s">
        <v>498</v>
      </c>
      <c r="D3054" s="56" t="s">
        <v>627</v>
      </c>
      <c r="E3054" s="62" t="s">
        <v>628</v>
      </c>
      <c r="F3054" s="58" t="s">
        <v>629</v>
      </c>
      <c r="G3054" s="57">
        <v>1</v>
      </c>
      <c r="H3054" s="57">
        <v>45000</v>
      </c>
      <c r="I3054" s="57">
        <v>45000</v>
      </c>
      <c r="J3054" s="57">
        <v>1</v>
      </c>
      <c r="K3054" s="57">
        <v>0</v>
      </c>
      <c r="L3054" s="57" t="s">
        <v>2193</v>
      </c>
      <c r="M3054" s="57">
        <v>0</v>
      </c>
      <c r="N3054" s="57" t="s">
        <v>2193</v>
      </c>
      <c r="O3054" s="57">
        <v>45000</v>
      </c>
      <c r="P3054" s="57">
        <v>45000</v>
      </c>
      <c r="Q3054" s="60"/>
    </row>
    <row r="3055" spans="1:31" ht="23.25" customHeight="1" x14ac:dyDescent="0.15">
      <c r="A3055" s="9" t="s">
        <v>919</v>
      </c>
      <c r="B3055" s="9" t="s">
        <v>1644</v>
      </c>
      <c r="C3055" s="148" t="s">
        <v>676</v>
      </c>
      <c r="D3055" s="56" t="s">
        <v>70</v>
      </c>
      <c r="E3055" s="62" t="s">
        <v>677</v>
      </c>
      <c r="F3055" s="58" t="s">
        <v>678</v>
      </c>
      <c r="G3055" s="57">
        <v>0.11</v>
      </c>
      <c r="H3055" s="57">
        <v>0</v>
      </c>
      <c r="I3055" s="57" t="s">
        <v>2193</v>
      </c>
      <c r="J3055" s="57">
        <v>0.11</v>
      </c>
      <c r="K3055" s="57">
        <v>268915</v>
      </c>
      <c r="L3055" s="57">
        <v>29580.6</v>
      </c>
      <c r="M3055" s="57">
        <v>0</v>
      </c>
      <c r="N3055" s="57" t="s">
        <v>2193</v>
      </c>
      <c r="O3055" s="57">
        <v>268915</v>
      </c>
      <c r="P3055" s="57">
        <v>29580.6</v>
      </c>
      <c r="Q3055" s="60"/>
      <c r="AE3055" s="2">
        <v>29580.6</v>
      </c>
    </row>
    <row r="3056" spans="1:31" ht="23.25" customHeight="1" x14ac:dyDescent="0.15">
      <c r="A3056" s="9" t="s">
        <v>1649</v>
      </c>
      <c r="B3056" s="9" t="s">
        <v>1644</v>
      </c>
      <c r="C3056" s="148" t="s">
        <v>1650</v>
      </c>
      <c r="D3056" s="56" t="s">
        <v>1651</v>
      </c>
      <c r="E3056" s="62" t="s">
        <v>1652</v>
      </c>
      <c r="F3056" s="58" t="s">
        <v>616</v>
      </c>
      <c r="G3056" s="57">
        <v>1</v>
      </c>
      <c r="H3056" s="57">
        <v>887.40000000000146</v>
      </c>
      <c r="I3056" s="57">
        <v>887.40000000000146</v>
      </c>
      <c r="J3056" s="57">
        <v>1</v>
      </c>
      <c r="K3056" s="57"/>
      <c r="L3056" s="57" t="s">
        <v>2193</v>
      </c>
      <c r="M3056" s="57"/>
      <c r="N3056" s="57" t="s">
        <v>2193</v>
      </c>
      <c r="O3056" s="57">
        <v>887.40000000000146</v>
      </c>
      <c r="P3056" s="57">
        <v>887.40000000000146</v>
      </c>
      <c r="Q3056" s="60"/>
    </row>
    <row r="3057" spans="1:31" ht="23.25" customHeight="1" x14ac:dyDescent="0.15">
      <c r="B3057" s="9" t="s">
        <v>1646</v>
      </c>
      <c r="C3057" s="148"/>
      <c r="D3057" s="56" t="s">
        <v>1647</v>
      </c>
      <c r="E3057" s="62"/>
      <c r="F3057" s="58"/>
      <c r="G3057" s="57"/>
      <c r="H3057" s="57"/>
      <c r="I3057" s="57">
        <v>45887</v>
      </c>
      <c r="J3057" s="57"/>
      <c r="K3057" s="57"/>
      <c r="L3057" s="57">
        <v>29580</v>
      </c>
      <c r="M3057" s="57"/>
      <c r="N3057" s="57">
        <v>0</v>
      </c>
      <c r="O3057" s="57" t="s">
        <v>2193</v>
      </c>
      <c r="P3057" s="57">
        <v>75467</v>
      </c>
      <c r="Q3057" s="60"/>
      <c r="AC3057" s="2">
        <v>887.4</v>
      </c>
      <c r="AD3057" s="2">
        <v>29580</v>
      </c>
      <c r="AE3057" s="2">
        <v>29580</v>
      </c>
    </row>
    <row r="3058" spans="1:31" ht="23.25" customHeight="1" x14ac:dyDescent="0.15">
      <c r="C3058" s="148"/>
      <c r="D3058" s="56"/>
      <c r="E3058" s="62"/>
      <c r="F3058" s="58"/>
      <c r="G3058" s="57"/>
      <c r="H3058" s="57"/>
      <c r="I3058" s="57"/>
      <c r="J3058" s="57"/>
      <c r="K3058" s="57"/>
      <c r="L3058" s="57"/>
      <c r="M3058" s="57"/>
      <c r="N3058" s="57"/>
      <c r="O3058" s="57"/>
      <c r="P3058" s="57"/>
      <c r="Q3058" s="60"/>
    </row>
    <row r="3059" spans="1:31" ht="23.25" customHeight="1" x14ac:dyDescent="0.15">
      <c r="A3059" s="9" t="s">
        <v>1639</v>
      </c>
      <c r="B3059" s="9" t="s">
        <v>2293</v>
      </c>
      <c r="C3059" s="148" t="s">
        <v>1640</v>
      </c>
      <c r="D3059" s="56" t="s">
        <v>2975</v>
      </c>
      <c r="E3059" s="62"/>
      <c r="F3059" s="58"/>
      <c r="G3059" s="57"/>
      <c r="H3059" s="57"/>
      <c r="I3059" s="57"/>
      <c r="J3059" s="57"/>
      <c r="K3059" s="57"/>
      <c r="L3059" s="57"/>
      <c r="M3059" s="57"/>
      <c r="N3059" s="57"/>
      <c r="O3059" s="57"/>
      <c r="P3059" s="57"/>
      <c r="Q3059" s="60"/>
    </row>
    <row r="3060" spans="1:31" ht="23.25" customHeight="1" x14ac:dyDescent="0.15">
      <c r="A3060" s="9" t="s">
        <v>896</v>
      </c>
      <c r="B3060" s="9" t="s">
        <v>2654</v>
      </c>
      <c r="C3060" s="148" t="s">
        <v>498</v>
      </c>
      <c r="D3060" s="56" t="s">
        <v>630</v>
      </c>
      <c r="E3060" s="62" t="s">
        <v>631</v>
      </c>
      <c r="F3060" s="58" t="s">
        <v>275</v>
      </c>
      <c r="G3060" s="57">
        <v>1</v>
      </c>
      <c r="H3060" s="57">
        <v>40000</v>
      </c>
      <c r="I3060" s="57">
        <v>40000</v>
      </c>
      <c r="J3060" s="57">
        <v>1</v>
      </c>
      <c r="K3060" s="57">
        <v>0</v>
      </c>
      <c r="L3060" s="57" t="s">
        <v>2193</v>
      </c>
      <c r="M3060" s="57">
        <v>0</v>
      </c>
      <c r="N3060" s="57" t="s">
        <v>2193</v>
      </c>
      <c r="O3060" s="57">
        <v>40000</v>
      </c>
      <c r="P3060" s="57">
        <v>40000</v>
      </c>
      <c r="Q3060" s="60"/>
    </row>
    <row r="3061" spans="1:31" ht="23.25" customHeight="1" x14ac:dyDescent="0.15">
      <c r="A3061" s="9" t="s">
        <v>919</v>
      </c>
      <c r="B3061" s="9" t="s">
        <v>2654</v>
      </c>
      <c r="C3061" s="148" t="s">
        <v>676</v>
      </c>
      <c r="D3061" s="56" t="s">
        <v>70</v>
      </c>
      <c r="E3061" s="62" t="s">
        <v>677</v>
      </c>
      <c r="F3061" s="58" t="s">
        <v>678</v>
      </c>
      <c r="G3061" s="57">
        <v>0.19400000000000001</v>
      </c>
      <c r="H3061" s="57">
        <v>0</v>
      </c>
      <c r="I3061" s="57" t="s">
        <v>2193</v>
      </c>
      <c r="J3061" s="57">
        <v>0.19400000000000001</v>
      </c>
      <c r="K3061" s="57">
        <v>268915</v>
      </c>
      <c r="L3061" s="57">
        <v>52169.5</v>
      </c>
      <c r="M3061" s="57">
        <v>0</v>
      </c>
      <c r="N3061" s="57" t="s">
        <v>2193</v>
      </c>
      <c r="O3061" s="57">
        <v>268915</v>
      </c>
      <c r="P3061" s="57">
        <v>52169.5</v>
      </c>
      <c r="Q3061" s="60"/>
      <c r="AE3061" s="2">
        <v>52169.5</v>
      </c>
    </row>
    <row r="3062" spans="1:31" ht="23.25" customHeight="1" x14ac:dyDescent="0.15">
      <c r="A3062" s="9" t="s">
        <v>1649</v>
      </c>
      <c r="B3062" s="9" t="s">
        <v>2654</v>
      </c>
      <c r="C3062" s="148" t="s">
        <v>1650</v>
      </c>
      <c r="D3062" s="56" t="s">
        <v>1651</v>
      </c>
      <c r="E3062" s="62" t="s">
        <v>1652</v>
      </c>
      <c r="F3062" s="58" t="s">
        <v>616</v>
      </c>
      <c r="G3062" s="57">
        <v>1</v>
      </c>
      <c r="H3062" s="57">
        <v>1565</v>
      </c>
      <c r="I3062" s="57">
        <v>1565</v>
      </c>
      <c r="J3062" s="57">
        <v>1</v>
      </c>
      <c r="K3062" s="57"/>
      <c r="L3062" s="57" t="s">
        <v>2193</v>
      </c>
      <c r="M3062" s="57"/>
      <c r="N3062" s="57" t="s">
        <v>2193</v>
      </c>
      <c r="O3062" s="57">
        <v>1565</v>
      </c>
      <c r="P3062" s="57">
        <v>1565</v>
      </c>
      <c r="Q3062" s="60"/>
    </row>
    <row r="3063" spans="1:31" ht="23.25" customHeight="1" x14ac:dyDescent="0.15">
      <c r="B3063" s="9" t="s">
        <v>1646</v>
      </c>
      <c r="C3063" s="148"/>
      <c r="D3063" s="56" t="s">
        <v>1647</v>
      </c>
      <c r="E3063" s="62"/>
      <c r="F3063" s="58"/>
      <c r="G3063" s="57"/>
      <c r="H3063" s="57"/>
      <c r="I3063" s="57">
        <v>41565</v>
      </c>
      <c r="J3063" s="57"/>
      <c r="K3063" s="57"/>
      <c r="L3063" s="57">
        <v>52169</v>
      </c>
      <c r="M3063" s="57"/>
      <c r="N3063" s="57">
        <v>0</v>
      </c>
      <c r="O3063" s="57" t="s">
        <v>2193</v>
      </c>
      <c r="P3063" s="57">
        <v>93734</v>
      </c>
      <c r="Q3063" s="60"/>
      <c r="AC3063" s="2">
        <v>1565</v>
      </c>
      <c r="AD3063" s="2">
        <v>52169</v>
      </c>
      <c r="AE3063" s="2">
        <v>52169</v>
      </c>
    </row>
    <row r="3064" spans="1:31" ht="23.25" customHeight="1" x14ac:dyDescent="0.15">
      <c r="C3064" s="148"/>
      <c r="D3064" s="56"/>
      <c r="E3064" s="62"/>
      <c r="F3064" s="58"/>
      <c r="G3064" s="57"/>
      <c r="H3064" s="57"/>
      <c r="I3064" s="57"/>
      <c r="J3064" s="57"/>
      <c r="K3064" s="57"/>
      <c r="L3064" s="57"/>
      <c r="M3064" s="57"/>
      <c r="N3064" s="57"/>
      <c r="O3064" s="57"/>
      <c r="P3064" s="57"/>
      <c r="Q3064" s="60"/>
    </row>
    <row r="3065" spans="1:31" ht="23.25" customHeight="1" x14ac:dyDescent="0.15">
      <c r="A3065" s="9" t="s">
        <v>1642</v>
      </c>
      <c r="B3065" s="9" t="s">
        <v>2293</v>
      </c>
      <c r="C3065" s="148" t="s">
        <v>1643</v>
      </c>
      <c r="D3065" s="56" t="s">
        <v>2976</v>
      </c>
      <c r="E3065" s="62"/>
      <c r="F3065" s="58"/>
      <c r="G3065" s="57"/>
      <c r="H3065" s="57"/>
      <c r="I3065" s="57"/>
      <c r="J3065" s="57"/>
      <c r="K3065" s="57"/>
      <c r="L3065" s="57"/>
      <c r="M3065" s="57"/>
      <c r="N3065" s="57"/>
      <c r="O3065" s="57"/>
      <c r="P3065" s="57"/>
      <c r="Q3065" s="60"/>
    </row>
    <row r="3066" spans="1:31" ht="23.25" customHeight="1" x14ac:dyDescent="0.15">
      <c r="A3066" s="9" t="s">
        <v>897</v>
      </c>
      <c r="B3066" s="9" t="s">
        <v>2728</v>
      </c>
      <c r="C3066" s="148" t="s">
        <v>498</v>
      </c>
      <c r="D3066" s="56" t="s">
        <v>632</v>
      </c>
      <c r="E3066" s="62"/>
      <c r="F3066" s="58" t="s">
        <v>633</v>
      </c>
      <c r="G3066" s="57">
        <v>1</v>
      </c>
      <c r="H3066" s="57">
        <v>0</v>
      </c>
      <c r="I3066" s="57" t="s">
        <v>2193</v>
      </c>
      <c r="J3066" s="57">
        <v>1</v>
      </c>
      <c r="K3066" s="57">
        <v>0</v>
      </c>
      <c r="L3066" s="57" t="s">
        <v>2193</v>
      </c>
      <c r="M3066" s="57">
        <v>0</v>
      </c>
      <c r="N3066" s="57" t="s">
        <v>2193</v>
      </c>
      <c r="O3066" s="57" t="s">
        <v>2193</v>
      </c>
      <c r="P3066" s="57" t="s">
        <v>2193</v>
      </c>
      <c r="Q3066" s="60"/>
    </row>
    <row r="3067" spans="1:31" ht="23.25" customHeight="1" x14ac:dyDescent="0.15">
      <c r="A3067" s="9" t="s">
        <v>923</v>
      </c>
      <c r="B3067" s="9" t="s">
        <v>2728</v>
      </c>
      <c r="C3067" s="148" t="s">
        <v>685</v>
      </c>
      <c r="D3067" s="56" t="s">
        <v>70</v>
      </c>
      <c r="E3067" s="62" t="s">
        <v>686</v>
      </c>
      <c r="F3067" s="58" t="s">
        <v>678</v>
      </c>
      <c r="G3067" s="57">
        <v>0.72</v>
      </c>
      <c r="H3067" s="57">
        <v>0</v>
      </c>
      <c r="I3067" s="57" t="s">
        <v>2193</v>
      </c>
      <c r="J3067" s="57">
        <v>0.72</v>
      </c>
      <c r="K3067" s="57">
        <v>289211</v>
      </c>
      <c r="L3067" s="57">
        <v>208231.9</v>
      </c>
      <c r="M3067" s="57">
        <v>0</v>
      </c>
      <c r="N3067" s="57" t="s">
        <v>2193</v>
      </c>
      <c r="O3067" s="57">
        <v>289211</v>
      </c>
      <c r="P3067" s="57">
        <v>208231.9</v>
      </c>
      <c r="Q3067" s="60"/>
      <c r="AE3067" s="2">
        <v>208231.9</v>
      </c>
    </row>
    <row r="3068" spans="1:31" ht="23.25" customHeight="1" x14ac:dyDescent="0.15">
      <c r="A3068" s="9" t="s">
        <v>926</v>
      </c>
      <c r="B3068" s="9" t="s">
        <v>2728</v>
      </c>
      <c r="C3068" s="148" t="s">
        <v>691</v>
      </c>
      <c r="D3068" s="56" t="s">
        <v>70</v>
      </c>
      <c r="E3068" s="62" t="s">
        <v>692</v>
      </c>
      <c r="F3068" s="58" t="s">
        <v>678</v>
      </c>
      <c r="G3068" s="57">
        <v>1.31</v>
      </c>
      <c r="H3068" s="57">
        <v>0</v>
      </c>
      <c r="I3068" s="57" t="s">
        <v>2193</v>
      </c>
      <c r="J3068" s="57">
        <v>1.31</v>
      </c>
      <c r="K3068" s="57">
        <v>221506</v>
      </c>
      <c r="L3068" s="57">
        <v>290172.79999999999</v>
      </c>
      <c r="M3068" s="57">
        <v>0</v>
      </c>
      <c r="N3068" s="57" t="s">
        <v>2193</v>
      </c>
      <c r="O3068" s="57">
        <v>221506</v>
      </c>
      <c r="P3068" s="57">
        <v>290172.79999999999</v>
      </c>
      <c r="Q3068" s="60"/>
      <c r="AE3068" s="2">
        <v>290172.79999999999</v>
      </c>
    </row>
    <row r="3069" spans="1:31" ht="23.25" customHeight="1" x14ac:dyDescent="0.15">
      <c r="A3069" s="9" t="s">
        <v>1649</v>
      </c>
      <c r="B3069" s="9" t="s">
        <v>2728</v>
      </c>
      <c r="C3069" s="148" t="s">
        <v>1650</v>
      </c>
      <c r="D3069" s="56" t="s">
        <v>1651</v>
      </c>
      <c r="E3069" s="62" t="s">
        <v>1652</v>
      </c>
      <c r="F3069" s="58" t="s">
        <v>616</v>
      </c>
      <c r="G3069" s="57">
        <v>1</v>
      </c>
      <c r="H3069" s="57">
        <v>14952.099999999977</v>
      </c>
      <c r="I3069" s="57">
        <v>14952.099999999977</v>
      </c>
      <c r="J3069" s="57">
        <v>1</v>
      </c>
      <c r="K3069" s="57"/>
      <c r="L3069" s="57" t="s">
        <v>2193</v>
      </c>
      <c r="M3069" s="57"/>
      <c r="N3069" s="57" t="s">
        <v>2193</v>
      </c>
      <c r="O3069" s="57">
        <v>14952.099999999977</v>
      </c>
      <c r="P3069" s="57">
        <v>14952.099999999977</v>
      </c>
      <c r="Q3069" s="60"/>
    </row>
    <row r="3070" spans="1:31" ht="23.25" customHeight="1" x14ac:dyDescent="0.15">
      <c r="B3070" s="9" t="s">
        <v>1646</v>
      </c>
      <c r="C3070" s="148"/>
      <c r="D3070" s="56" t="s">
        <v>1647</v>
      </c>
      <c r="E3070" s="62"/>
      <c r="F3070" s="58"/>
      <c r="G3070" s="57"/>
      <c r="H3070" s="57"/>
      <c r="I3070" s="57">
        <v>14952</v>
      </c>
      <c r="J3070" s="57"/>
      <c r="K3070" s="57"/>
      <c r="L3070" s="57">
        <v>498404</v>
      </c>
      <c r="M3070" s="57"/>
      <c r="N3070" s="57">
        <v>0</v>
      </c>
      <c r="O3070" s="57" t="s">
        <v>2193</v>
      </c>
      <c r="P3070" s="57">
        <v>513356</v>
      </c>
      <c r="Q3070" s="60"/>
      <c r="AC3070" s="2">
        <v>14952.1</v>
      </c>
      <c r="AD3070" s="2">
        <v>498404</v>
      </c>
      <c r="AE3070" s="2">
        <v>498404</v>
      </c>
    </row>
    <row r="3071" spans="1:31" ht="23.25" customHeight="1" x14ac:dyDescent="0.15">
      <c r="C3071" s="148"/>
      <c r="D3071" s="56"/>
      <c r="E3071" s="62"/>
      <c r="F3071" s="58"/>
      <c r="G3071" s="57"/>
      <c r="H3071" s="57"/>
      <c r="I3071" s="57"/>
      <c r="J3071" s="57"/>
      <c r="K3071" s="57"/>
      <c r="L3071" s="57"/>
      <c r="M3071" s="57"/>
      <c r="N3071" s="57"/>
      <c r="O3071" s="57"/>
      <c r="P3071" s="57"/>
      <c r="Q3071" s="60"/>
    </row>
    <row r="3072" spans="1:31" ht="23.25" customHeight="1" x14ac:dyDescent="0.15">
      <c r="A3072" s="9" t="s">
        <v>2655</v>
      </c>
      <c r="B3072" s="9" t="s">
        <v>2293</v>
      </c>
      <c r="C3072" s="148" t="s">
        <v>2656</v>
      </c>
      <c r="D3072" s="56" t="s">
        <v>2977</v>
      </c>
      <c r="E3072" s="62"/>
      <c r="F3072" s="58"/>
      <c r="G3072" s="57"/>
      <c r="H3072" s="57"/>
      <c r="I3072" s="57"/>
      <c r="J3072" s="57"/>
      <c r="K3072" s="57"/>
      <c r="L3072" s="57"/>
      <c r="M3072" s="57"/>
      <c r="N3072" s="57"/>
      <c r="O3072" s="57"/>
      <c r="P3072" s="57"/>
      <c r="Q3072" s="60"/>
    </row>
    <row r="3073" spans="1:31" ht="23.25" customHeight="1" x14ac:dyDescent="0.15">
      <c r="A3073" s="9" t="s">
        <v>898</v>
      </c>
      <c r="B3073" s="9" t="s">
        <v>2729</v>
      </c>
      <c r="C3073" s="148" t="s">
        <v>498</v>
      </c>
      <c r="D3073" s="56" t="s">
        <v>634</v>
      </c>
      <c r="E3073" s="62"/>
      <c r="F3073" s="58" t="s">
        <v>635</v>
      </c>
      <c r="G3073" s="57">
        <v>1</v>
      </c>
      <c r="H3073" s="57">
        <v>0</v>
      </c>
      <c r="I3073" s="57" t="s">
        <v>2193</v>
      </c>
      <c r="J3073" s="57">
        <v>1</v>
      </c>
      <c r="K3073" s="57">
        <v>0</v>
      </c>
      <c r="L3073" s="57" t="s">
        <v>2193</v>
      </c>
      <c r="M3073" s="57">
        <v>0</v>
      </c>
      <c r="N3073" s="57" t="s">
        <v>2193</v>
      </c>
      <c r="O3073" s="57" t="s">
        <v>2193</v>
      </c>
      <c r="P3073" s="57" t="s">
        <v>2193</v>
      </c>
      <c r="Q3073" s="60"/>
    </row>
    <row r="3074" spans="1:31" ht="23.25" customHeight="1" x14ac:dyDescent="0.15">
      <c r="A3074" s="9" t="s">
        <v>922</v>
      </c>
      <c r="B3074" s="9" t="s">
        <v>2729</v>
      </c>
      <c r="C3074" s="148" t="s">
        <v>683</v>
      </c>
      <c r="D3074" s="56" t="s">
        <v>70</v>
      </c>
      <c r="E3074" s="62" t="s">
        <v>684</v>
      </c>
      <c r="F3074" s="58" t="s">
        <v>678</v>
      </c>
      <c r="G3074" s="57">
        <v>0.11</v>
      </c>
      <c r="H3074" s="57">
        <v>0</v>
      </c>
      <c r="I3074" s="57" t="s">
        <v>2193</v>
      </c>
      <c r="J3074" s="57">
        <v>0.11</v>
      </c>
      <c r="K3074" s="57">
        <v>627960</v>
      </c>
      <c r="L3074" s="57">
        <v>69075.600000000006</v>
      </c>
      <c r="M3074" s="57">
        <v>0</v>
      </c>
      <c r="N3074" s="57" t="s">
        <v>2193</v>
      </c>
      <c r="O3074" s="57">
        <v>627960</v>
      </c>
      <c r="P3074" s="57">
        <v>69075.600000000006</v>
      </c>
      <c r="Q3074" s="60"/>
      <c r="AE3074" s="2">
        <v>69075.600000000006</v>
      </c>
    </row>
    <row r="3075" spans="1:31" ht="23.25" customHeight="1" x14ac:dyDescent="0.15">
      <c r="A3075" s="9" t="s">
        <v>925</v>
      </c>
      <c r="B3075" s="9" t="s">
        <v>2729</v>
      </c>
      <c r="C3075" s="148" t="s">
        <v>689</v>
      </c>
      <c r="D3075" s="56" t="s">
        <v>70</v>
      </c>
      <c r="E3075" s="62" t="s">
        <v>690</v>
      </c>
      <c r="F3075" s="58" t="s">
        <v>678</v>
      </c>
      <c r="G3075" s="57">
        <v>0.11</v>
      </c>
      <c r="H3075" s="57">
        <v>0</v>
      </c>
      <c r="I3075" s="57" t="s">
        <v>2193</v>
      </c>
      <c r="J3075" s="57">
        <v>0.11</v>
      </c>
      <c r="K3075" s="57">
        <v>169804</v>
      </c>
      <c r="L3075" s="57">
        <v>18678.400000000001</v>
      </c>
      <c r="M3075" s="57">
        <v>0</v>
      </c>
      <c r="N3075" s="57" t="s">
        <v>2193</v>
      </c>
      <c r="O3075" s="57">
        <v>169804</v>
      </c>
      <c r="P3075" s="57">
        <v>18678.400000000001</v>
      </c>
      <c r="Q3075" s="60"/>
      <c r="AE3075" s="2">
        <v>18678.400000000001</v>
      </c>
    </row>
    <row r="3076" spans="1:31" ht="23.25" customHeight="1" x14ac:dyDescent="0.15">
      <c r="A3076" s="9" t="s">
        <v>1649</v>
      </c>
      <c r="B3076" s="9" t="s">
        <v>2729</v>
      </c>
      <c r="C3076" s="148" t="s">
        <v>1650</v>
      </c>
      <c r="D3076" s="56" t="s">
        <v>1651</v>
      </c>
      <c r="E3076" s="62" t="s">
        <v>1652</v>
      </c>
      <c r="F3076" s="58" t="s">
        <v>616</v>
      </c>
      <c r="G3076" s="57">
        <v>1</v>
      </c>
      <c r="H3076" s="57">
        <v>2632.6000000000058</v>
      </c>
      <c r="I3076" s="57">
        <v>2632.6000000000058</v>
      </c>
      <c r="J3076" s="57">
        <v>1</v>
      </c>
      <c r="K3076" s="57"/>
      <c r="L3076" s="57" t="s">
        <v>2193</v>
      </c>
      <c r="M3076" s="57"/>
      <c r="N3076" s="57" t="s">
        <v>2193</v>
      </c>
      <c r="O3076" s="57">
        <v>2632.6000000000058</v>
      </c>
      <c r="P3076" s="57">
        <v>2632.6000000000058</v>
      </c>
      <c r="Q3076" s="60"/>
    </row>
    <row r="3077" spans="1:31" ht="23.25" customHeight="1" x14ac:dyDescent="0.15">
      <c r="B3077" s="9" t="s">
        <v>1646</v>
      </c>
      <c r="C3077" s="148"/>
      <c r="D3077" s="56" t="s">
        <v>1647</v>
      </c>
      <c r="E3077" s="62"/>
      <c r="F3077" s="58"/>
      <c r="G3077" s="57"/>
      <c r="H3077" s="57"/>
      <c r="I3077" s="57">
        <v>2632</v>
      </c>
      <c r="J3077" s="57"/>
      <c r="K3077" s="57"/>
      <c r="L3077" s="57">
        <v>87754</v>
      </c>
      <c r="M3077" s="57"/>
      <c r="N3077" s="57">
        <v>0</v>
      </c>
      <c r="O3077" s="57" t="s">
        <v>2193</v>
      </c>
      <c r="P3077" s="57">
        <v>90386</v>
      </c>
      <c r="Q3077" s="60"/>
      <c r="AC3077" s="2">
        <v>2632.6</v>
      </c>
      <c r="AD3077" s="2">
        <v>87754</v>
      </c>
      <c r="AE3077" s="2">
        <v>87754</v>
      </c>
    </row>
    <row r="3078" spans="1:31" ht="23.25" customHeight="1" x14ac:dyDescent="0.15">
      <c r="C3078" s="148"/>
      <c r="D3078" s="56"/>
      <c r="E3078" s="62"/>
      <c r="F3078" s="58"/>
      <c r="G3078" s="57"/>
      <c r="H3078" s="57"/>
      <c r="I3078" s="57"/>
      <c r="J3078" s="57"/>
      <c r="K3078" s="57"/>
      <c r="L3078" s="57"/>
      <c r="M3078" s="57"/>
      <c r="N3078" s="57"/>
      <c r="O3078" s="57"/>
      <c r="P3078" s="57"/>
      <c r="Q3078" s="60"/>
    </row>
    <row r="3079" spans="1:31" ht="23.25" customHeight="1" x14ac:dyDescent="0.15">
      <c r="A3079" s="9" t="s">
        <v>2657</v>
      </c>
      <c r="B3079" s="9" t="s">
        <v>2293</v>
      </c>
      <c r="C3079" s="148" t="s">
        <v>2658</v>
      </c>
      <c r="D3079" s="56" t="s">
        <v>2978</v>
      </c>
      <c r="E3079" s="62"/>
      <c r="F3079" s="58"/>
      <c r="G3079" s="57"/>
      <c r="H3079" s="57"/>
      <c r="I3079" s="57"/>
      <c r="J3079" s="57"/>
      <c r="K3079" s="57"/>
      <c r="L3079" s="57"/>
      <c r="M3079" s="57"/>
      <c r="N3079" s="57"/>
      <c r="O3079" s="57"/>
      <c r="P3079" s="57"/>
      <c r="Q3079" s="60"/>
    </row>
    <row r="3080" spans="1:31" ht="23.25" customHeight="1" x14ac:dyDescent="0.15">
      <c r="A3080" s="9" t="s">
        <v>899</v>
      </c>
      <c r="B3080" s="9" t="s">
        <v>2659</v>
      </c>
      <c r="C3080" s="148" t="s">
        <v>498</v>
      </c>
      <c r="D3080" s="56" t="s">
        <v>636</v>
      </c>
      <c r="E3080" s="62" t="s">
        <v>637</v>
      </c>
      <c r="F3080" s="58" t="s">
        <v>132</v>
      </c>
      <c r="G3080" s="57">
        <v>1</v>
      </c>
      <c r="H3080" s="57">
        <v>4230</v>
      </c>
      <c r="I3080" s="57">
        <v>4230</v>
      </c>
      <c r="J3080" s="57">
        <v>1</v>
      </c>
      <c r="K3080" s="57">
        <v>0</v>
      </c>
      <c r="L3080" s="57" t="s">
        <v>2193</v>
      </c>
      <c r="M3080" s="57">
        <v>0</v>
      </c>
      <c r="N3080" s="57" t="s">
        <v>2193</v>
      </c>
      <c r="O3080" s="57">
        <v>4230</v>
      </c>
      <c r="P3080" s="57">
        <v>4230</v>
      </c>
      <c r="Q3080" s="60"/>
    </row>
    <row r="3081" spans="1:31" ht="23.25" customHeight="1" x14ac:dyDescent="0.15">
      <c r="A3081" s="9" t="s">
        <v>919</v>
      </c>
      <c r="B3081" s="9" t="s">
        <v>2659</v>
      </c>
      <c r="C3081" s="148" t="s">
        <v>676</v>
      </c>
      <c r="D3081" s="56" t="s">
        <v>70</v>
      </c>
      <c r="E3081" s="62" t="s">
        <v>677</v>
      </c>
      <c r="F3081" s="58" t="s">
        <v>678</v>
      </c>
      <c r="G3081" s="57">
        <v>1.7000000000000001E-2</v>
      </c>
      <c r="H3081" s="57">
        <v>0</v>
      </c>
      <c r="I3081" s="57" t="s">
        <v>2193</v>
      </c>
      <c r="J3081" s="57">
        <v>1.7000000000000001E-2</v>
      </c>
      <c r="K3081" s="57">
        <v>268915</v>
      </c>
      <c r="L3081" s="57">
        <v>4571.5</v>
      </c>
      <c r="M3081" s="57">
        <v>0</v>
      </c>
      <c r="N3081" s="57" t="s">
        <v>2193</v>
      </c>
      <c r="O3081" s="57">
        <v>268915</v>
      </c>
      <c r="P3081" s="57">
        <v>4571.5</v>
      </c>
      <c r="Q3081" s="60"/>
      <c r="AE3081" s="2">
        <v>4571.5</v>
      </c>
    </row>
    <row r="3082" spans="1:31" ht="23.25" customHeight="1" x14ac:dyDescent="0.15">
      <c r="A3082" s="9" t="s">
        <v>925</v>
      </c>
      <c r="B3082" s="9" t="s">
        <v>2659</v>
      </c>
      <c r="C3082" s="148" t="s">
        <v>689</v>
      </c>
      <c r="D3082" s="56" t="s">
        <v>70</v>
      </c>
      <c r="E3082" s="62" t="s">
        <v>690</v>
      </c>
      <c r="F3082" s="58" t="s">
        <v>678</v>
      </c>
      <c r="G3082" s="57">
        <v>8.0000000000000002E-3</v>
      </c>
      <c r="H3082" s="57">
        <v>0</v>
      </c>
      <c r="I3082" s="57" t="s">
        <v>2193</v>
      </c>
      <c r="J3082" s="57">
        <v>8.0000000000000002E-3</v>
      </c>
      <c r="K3082" s="57">
        <v>169804</v>
      </c>
      <c r="L3082" s="57">
        <v>1358.4</v>
      </c>
      <c r="M3082" s="57">
        <v>0</v>
      </c>
      <c r="N3082" s="57" t="s">
        <v>2193</v>
      </c>
      <c r="O3082" s="57">
        <v>169804</v>
      </c>
      <c r="P3082" s="57">
        <v>1358.4</v>
      </c>
      <c r="Q3082" s="60"/>
      <c r="AE3082" s="2">
        <v>1358.4</v>
      </c>
    </row>
    <row r="3083" spans="1:31" ht="23.25" customHeight="1" x14ac:dyDescent="0.15">
      <c r="A3083" s="9" t="s">
        <v>1649</v>
      </c>
      <c r="B3083" s="9" t="s">
        <v>2659</v>
      </c>
      <c r="C3083" s="148" t="s">
        <v>1650</v>
      </c>
      <c r="D3083" s="56" t="s">
        <v>1651</v>
      </c>
      <c r="E3083" s="62" t="s">
        <v>1652</v>
      </c>
      <c r="F3083" s="58" t="s">
        <v>616</v>
      </c>
      <c r="G3083" s="57">
        <v>1</v>
      </c>
      <c r="H3083" s="57">
        <v>177.80000000000018</v>
      </c>
      <c r="I3083" s="57">
        <v>177.80000000000018</v>
      </c>
      <c r="J3083" s="57">
        <v>1</v>
      </c>
      <c r="K3083" s="57"/>
      <c r="L3083" s="57" t="s">
        <v>2193</v>
      </c>
      <c r="M3083" s="57"/>
      <c r="N3083" s="57" t="s">
        <v>2193</v>
      </c>
      <c r="O3083" s="57">
        <v>177.80000000000018</v>
      </c>
      <c r="P3083" s="57">
        <v>177.80000000000018</v>
      </c>
      <c r="Q3083" s="60"/>
    </row>
    <row r="3084" spans="1:31" ht="23.25" customHeight="1" x14ac:dyDescent="0.15">
      <c r="B3084" s="9" t="s">
        <v>1646</v>
      </c>
      <c r="C3084" s="148"/>
      <c r="D3084" s="56" t="s">
        <v>1647</v>
      </c>
      <c r="E3084" s="62"/>
      <c r="F3084" s="58"/>
      <c r="G3084" s="57"/>
      <c r="H3084" s="57"/>
      <c r="I3084" s="57">
        <v>4407</v>
      </c>
      <c r="J3084" s="57"/>
      <c r="K3084" s="57"/>
      <c r="L3084" s="57">
        <v>5929</v>
      </c>
      <c r="M3084" s="57"/>
      <c r="N3084" s="57">
        <v>0</v>
      </c>
      <c r="O3084" s="57" t="s">
        <v>2193</v>
      </c>
      <c r="P3084" s="57">
        <v>10336</v>
      </c>
      <c r="Q3084" s="60"/>
      <c r="AC3084" s="2">
        <v>177.8</v>
      </c>
      <c r="AD3084" s="2">
        <v>5929</v>
      </c>
      <c r="AE3084" s="2">
        <v>5929</v>
      </c>
    </row>
    <row r="3085" spans="1:31" ht="23.25" customHeight="1" x14ac:dyDescent="0.15">
      <c r="C3085" s="148"/>
      <c r="D3085" s="56"/>
      <c r="E3085" s="62"/>
      <c r="F3085" s="58"/>
      <c r="G3085" s="57"/>
      <c r="H3085" s="57"/>
      <c r="I3085" s="57"/>
      <c r="J3085" s="57"/>
      <c r="K3085" s="57"/>
      <c r="L3085" s="57"/>
      <c r="M3085" s="57"/>
      <c r="N3085" s="57"/>
      <c r="O3085" s="57"/>
      <c r="P3085" s="57"/>
      <c r="Q3085" s="60"/>
    </row>
    <row r="3086" spans="1:31" ht="23.25" customHeight="1" x14ac:dyDescent="0.15">
      <c r="A3086" s="9" t="s">
        <v>2660</v>
      </c>
      <c r="B3086" s="9" t="s">
        <v>2293</v>
      </c>
      <c r="C3086" s="148" t="s">
        <v>2661</v>
      </c>
      <c r="D3086" s="56" t="s">
        <v>2979</v>
      </c>
      <c r="E3086" s="62"/>
      <c r="F3086" s="58"/>
      <c r="G3086" s="57"/>
      <c r="H3086" s="57"/>
      <c r="I3086" s="57"/>
      <c r="J3086" s="57"/>
      <c r="K3086" s="57"/>
      <c r="L3086" s="57"/>
      <c r="M3086" s="57"/>
      <c r="N3086" s="57"/>
      <c r="O3086" s="57"/>
      <c r="P3086" s="57"/>
      <c r="Q3086" s="60"/>
    </row>
    <row r="3087" spans="1:31" ht="23.25" customHeight="1" x14ac:dyDescent="0.15">
      <c r="A3087" s="9" t="s">
        <v>903</v>
      </c>
      <c r="B3087" s="9" t="s">
        <v>2662</v>
      </c>
      <c r="C3087" s="148" t="s">
        <v>498</v>
      </c>
      <c r="D3087" s="56" t="s">
        <v>644</v>
      </c>
      <c r="E3087" s="62" t="s">
        <v>645</v>
      </c>
      <c r="F3087" s="58" t="s">
        <v>275</v>
      </c>
      <c r="G3087" s="57">
        <v>1</v>
      </c>
      <c r="H3087" s="57">
        <v>200</v>
      </c>
      <c r="I3087" s="57">
        <v>200</v>
      </c>
      <c r="J3087" s="57">
        <v>1</v>
      </c>
      <c r="K3087" s="57">
        <v>0</v>
      </c>
      <c r="L3087" s="57" t="s">
        <v>2193</v>
      </c>
      <c r="M3087" s="57">
        <v>0</v>
      </c>
      <c r="N3087" s="57" t="s">
        <v>2193</v>
      </c>
      <c r="O3087" s="57">
        <v>200</v>
      </c>
      <c r="P3087" s="57">
        <v>200</v>
      </c>
      <c r="Q3087" s="60"/>
    </row>
    <row r="3088" spans="1:31" ht="23.25" customHeight="1" x14ac:dyDescent="0.15">
      <c r="A3088" s="9" t="s">
        <v>919</v>
      </c>
      <c r="B3088" s="9" t="s">
        <v>2662</v>
      </c>
      <c r="C3088" s="148" t="s">
        <v>676</v>
      </c>
      <c r="D3088" s="56" t="s">
        <v>70</v>
      </c>
      <c r="E3088" s="62" t="s">
        <v>677</v>
      </c>
      <c r="F3088" s="58" t="s">
        <v>678</v>
      </c>
      <c r="G3088" s="57">
        <v>2.8000000000000001E-2</v>
      </c>
      <c r="H3088" s="57">
        <v>0</v>
      </c>
      <c r="I3088" s="57" t="s">
        <v>2193</v>
      </c>
      <c r="J3088" s="57">
        <v>2.8000000000000001E-2</v>
      </c>
      <c r="K3088" s="57">
        <v>268915</v>
      </c>
      <c r="L3088" s="57">
        <v>7529.6</v>
      </c>
      <c r="M3088" s="57">
        <v>0</v>
      </c>
      <c r="N3088" s="57" t="s">
        <v>2193</v>
      </c>
      <c r="O3088" s="57">
        <v>268915</v>
      </c>
      <c r="P3088" s="57">
        <v>7529.6</v>
      </c>
      <c r="Q3088" s="60"/>
      <c r="AE3088" s="2">
        <v>7529.6</v>
      </c>
    </row>
    <row r="3089" spans="1:31" ht="23.25" customHeight="1" x14ac:dyDescent="0.15">
      <c r="A3089" s="9" t="s">
        <v>1649</v>
      </c>
      <c r="B3089" s="9" t="s">
        <v>2662</v>
      </c>
      <c r="C3089" s="148" t="s">
        <v>1650</v>
      </c>
      <c r="D3089" s="56" t="s">
        <v>1651</v>
      </c>
      <c r="E3089" s="62" t="s">
        <v>1652</v>
      </c>
      <c r="F3089" s="58" t="s">
        <v>616</v>
      </c>
      <c r="G3089" s="57">
        <v>1</v>
      </c>
      <c r="H3089" s="57">
        <v>225.80000000000018</v>
      </c>
      <c r="I3089" s="57">
        <v>225.80000000000018</v>
      </c>
      <c r="J3089" s="57">
        <v>1</v>
      </c>
      <c r="K3089" s="57"/>
      <c r="L3089" s="57" t="s">
        <v>2193</v>
      </c>
      <c r="M3089" s="57"/>
      <c r="N3089" s="57" t="s">
        <v>2193</v>
      </c>
      <c r="O3089" s="57">
        <v>225.80000000000018</v>
      </c>
      <c r="P3089" s="57">
        <v>225.80000000000018</v>
      </c>
      <c r="Q3089" s="60"/>
    </row>
    <row r="3090" spans="1:31" ht="23.25" customHeight="1" x14ac:dyDescent="0.15">
      <c r="B3090" s="9" t="s">
        <v>1646</v>
      </c>
      <c r="C3090" s="148"/>
      <c r="D3090" s="56" t="s">
        <v>1647</v>
      </c>
      <c r="E3090" s="62"/>
      <c r="F3090" s="58"/>
      <c r="G3090" s="57"/>
      <c r="H3090" s="57"/>
      <c r="I3090" s="57">
        <v>425</v>
      </c>
      <c r="J3090" s="57"/>
      <c r="K3090" s="57"/>
      <c r="L3090" s="57">
        <v>7529</v>
      </c>
      <c r="M3090" s="57"/>
      <c r="N3090" s="57">
        <v>0</v>
      </c>
      <c r="O3090" s="57" t="s">
        <v>2193</v>
      </c>
      <c r="P3090" s="57">
        <v>7954</v>
      </c>
      <c r="Q3090" s="60"/>
      <c r="AC3090" s="2">
        <v>225.8</v>
      </c>
      <c r="AD3090" s="2">
        <v>7529</v>
      </c>
      <c r="AE3090" s="2">
        <v>7529</v>
      </c>
    </row>
    <row r="3091" spans="1:31" ht="23.25" customHeight="1" x14ac:dyDescent="0.15">
      <c r="C3091" s="148"/>
      <c r="D3091" s="56"/>
      <c r="E3091" s="62"/>
      <c r="F3091" s="58"/>
      <c r="G3091" s="57"/>
      <c r="H3091" s="57"/>
      <c r="I3091" s="57"/>
      <c r="J3091" s="57"/>
      <c r="K3091" s="57"/>
      <c r="L3091" s="57"/>
      <c r="M3091" s="57"/>
      <c r="N3091" s="57"/>
      <c r="O3091" s="57"/>
      <c r="P3091" s="57"/>
      <c r="Q3091" s="60"/>
    </row>
    <row r="3092" spans="1:31" ht="23.25" customHeight="1" x14ac:dyDescent="0.15">
      <c r="A3092" s="9" t="s">
        <v>2663</v>
      </c>
      <c r="B3092" s="9" t="s">
        <v>2293</v>
      </c>
      <c r="C3092" s="148" t="s">
        <v>2664</v>
      </c>
      <c r="D3092" s="56" t="s">
        <v>2980</v>
      </c>
      <c r="E3092" s="62"/>
      <c r="F3092" s="58"/>
      <c r="G3092" s="57"/>
      <c r="H3092" s="57"/>
      <c r="I3092" s="57"/>
      <c r="J3092" s="57"/>
      <c r="K3092" s="57"/>
      <c r="L3092" s="57"/>
      <c r="M3092" s="57"/>
      <c r="N3092" s="57"/>
      <c r="O3092" s="57"/>
      <c r="P3092" s="57"/>
      <c r="Q3092" s="60"/>
    </row>
    <row r="3093" spans="1:31" ht="23.25" customHeight="1" x14ac:dyDescent="0.15">
      <c r="A3093" s="9" t="s">
        <v>904</v>
      </c>
      <c r="B3093" s="9" t="s">
        <v>2665</v>
      </c>
      <c r="C3093" s="148" t="s">
        <v>498</v>
      </c>
      <c r="D3093" s="56" t="s">
        <v>646</v>
      </c>
      <c r="E3093" s="62" t="s">
        <v>647</v>
      </c>
      <c r="F3093" s="58" t="s">
        <v>275</v>
      </c>
      <c r="G3093" s="57">
        <v>1</v>
      </c>
      <c r="H3093" s="57">
        <v>50000</v>
      </c>
      <c r="I3093" s="57">
        <v>50000</v>
      </c>
      <c r="J3093" s="57">
        <v>1</v>
      </c>
      <c r="K3093" s="57">
        <v>0</v>
      </c>
      <c r="L3093" s="57" t="s">
        <v>2193</v>
      </c>
      <c r="M3093" s="57">
        <v>0</v>
      </c>
      <c r="N3093" s="57" t="s">
        <v>2193</v>
      </c>
      <c r="O3093" s="57">
        <v>50000</v>
      </c>
      <c r="P3093" s="57">
        <v>50000</v>
      </c>
      <c r="Q3093" s="60"/>
    </row>
    <row r="3094" spans="1:31" ht="23.25" customHeight="1" x14ac:dyDescent="0.15">
      <c r="A3094" s="9" t="s">
        <v>919</v>
      </c>
      <c r="B3094" s="9" t="s">
        <v>2665</v>
      </c>
      <c r="C3094" s="148" t="s">
        <v>676</v>
      </c>
      <c r="D3094" s="56" t="s">
        <v>70</v>
      </c>
      <c r="E3094" s="62" t="s">
        <v>677</v>
      </c>
      <c r="F3094" s="58" t="s">
        <v>678</v>
      </c>
      <c r="G3094" s="57">
        <v>1.7000000000000001E-2</v>
      </c>
      <c r="H3094" s="57">
        <v>0</v>
      </c>
      <c r="I3094" s="57" t="s">
        <v>2193</v>
      </c>
      <c r="J3094" s="57">
        <v>1.7000000000000001E-2</v>
      </c>
      <c r="K3094" s="57">
        <v>268915</v>
      </c>
      <c r="L3094" s="57">
        <v>4571.5</v>
      </c>
      <c r="M3094" s="57">
        <v>0</v>
      </c>
      <c r="N3094" s="57" t="s">
        <v>2193</v>
      </c>
      <c r="O3094" s="57">
        <v>268915</v>
      </c>
      <c r="P3094" s="57">
        <v>4571.5</v>
      </c>
      <c r="Q3094" s="60"/>
      <c r="AE3094" s="2">
        <v>4571.5</v>
      </c>
    </row>
    <row r="3095" spans="1:31" ht="23.25" customHeight="1" x14ac:dyDescent="0.15">
      <c r="A3095" s="9" t="s">
        <v>925</v>
      </c>
      <c r="B3095" s="9" t="s">
        <v>2665</v>
      </c>
      <c r="C3095" s="148" t="s">
        <v>689</v>
      </c>
      <c r="D3095" s="56" t="s">
        <v>70</v>
      </c>
      <c r="E3095" s="62" t="s">
        <v>690</v>
      </c>
      <c r="F3095" s="58" t="s">
        <v>678</v>
      </c>
      <c r="G3095" s="57">
        <v>8.0000000000000002E-3</v>
      </c>
      <c r="H3095" s="57">
        <v>0</v>
      </c>
      <c r="I3095" s="57" t="s">
        <v>2193</v>
      </c>
      <c r="J3095" s="57">
        <v>8.0000000000000002E-3</v>
      </c>
      <c r="K3095" s="57">
        <v>169804</v>
      </c>
      <c r="L3095" s="57">
        <v>1358.4</v>
      </c>
      <c r="M3095" s="57">
        <v>0</v>
      </c>
      <c r="N3095" s="57" t="s">
        <v>2193</v>
      </c>
      <c r="O3095" s="57">
        <v>169804</v>
      </c>
      <c r="P3095" s="57">
        <v>1358.4</v>
      </c>
      <c r="Q3095" s="60"/>
      <c r="AE3095" s="2">
        <v>1358.4</v>
      </c>
    </row>
    <row r="3096" spans="1:31" ht="23.25" customHeight="1" x14ac:dyDescent="0.15">
      <c r="A3096" s="9" t="s">
        <v>1649</v>
      </c>
      <c r="B3096" s="9" t="s">
        <v>2665</v>
      </c>
      <c r="C3096" s="148" t="s">
        <v>1650</v>
      </c>
      <c r="D3096" s="56" t="s">
        <v>1651</v>
      </c>
      <c r="E3096" s="62" t="s">
        <v>1652</v>
      </c>
      <c r="F3096" s="58" t="s">
        <v>616</v>
      </c>
      <c r="G3096" s="57">
        <v>1</v>
      </c>
      <c r="H3096" s="57">
        <v>177.80000000000018</v>
      </c>
      <c r="I3096" s="57">
        <v>177.80000000000018</v>
      </c>
      <c r="J3096" s="57">
        <v>1</v>
      </c>
      <c r="K3096" s="57"/>
      <c r="L3096" s="57" t="s">
        <v>2193</v>
      </c>
      <c r="M3096" s="57"/>
      <c r="N3096" s="57" t="s">
        <v>2193</v>
      </c>
      <c r="O3096" s="57">
        <v>177.80000000000018</v>
      </c>
      <c r="P3096" s="57">
        <v>177.80000000000018</v>
      </c>
      <c r="Q3096" s="60"/>
    </row>
    <row r="3097" spans="1:31" ht="23.25" customHeight="1" x14ac:dyDescent="0.15">
      <c r="B3097" s="9" t="s">
        <v>1646</v>
      </c>
      <c r="C3097" s="148"/>
      <c r="D3097" s="56" t="s">
        <v>1647</v>
      </c>
      <c r="E3097" s="62"/>
      <c r="F3097" s="58"/>
      <c r="G3097" s="57"/>
      <c r="H3097" s="57"/>
      <c r="I3097" s="57">
        <v>50177</v>
      </c>
      <c r="J3097" s="57"/>
      <c r="K3097" s="57"/>
      <c r="L3097" s="57">
        <v>5929</v>
      </c>
      <c r="M3097" s="57"/>
      <c r="N3097" s="57">
        <v>0</v>
      </c>
      <c r="O3097" s="57" t="s">
        <v>2193</v>
      </c>
      <c r="P3097" s="57">
        <v>56106</v>
      </c>
      <c r="Q3097" s="60"/>
      <c r="AC3097" s="2">
        <v>177.8</v>
      </c>
      <c r="AD3097" s="2">
        <v>5929</v>
      </c>
      <c r="AE3097" s="2">
        <v>5929</v>
      </c>
    </row>
    <row r="3098" spans="1:31" ht="23.25" customHeight="1" x14ac:dyDescent="0.15">
      <c r="C3098" s="148"/>
      <c r="D3098" s="56"/>
      <c r="E3098" s="62"/>
      <c r="F3098" s="58"/>
      <c r="G3098" s="57"/>
      <c r="H3098" s="57"/>
      <c r="I3098" s="57"/>
      <c r="J3098" s="57"/>
      <c r="K3098" s="57"/>
      <c r="L3098" s="57"/>
      <c r="M3098" s="57"/>
      <c r="N3098" s="57"/>
      <c r="O3098" s="57"/>
      <c r="P3098" s="57"/>
      <c r="Q3098" s="60"/>
    </row>
    <row r="3099" spans="1:31" ht="23.25" customHeight="1" x14ac:dyDescent="0.15">
      <c r="A3099" s="9" t="s">
        <v>2666</v>
      </c>
      <c r="B3099" s="9" t="s">
        <v>2293</v>
      </c>
      <c r="C3099" s="148" t="s">
        <v>2667</v>
      </c>
      <c r="D3099" s="56" t="s">
        <v>2981</v>
      </c>
      <c r="E3099" s="62"/>
      <c r="F3099" s="58"/>
      <c r="G3099" s="57"/>
      <c r="H3099" s="57"/>
      <c r="I3099" s="57"/>
      <c r="J3099" s="57"/>
      <c r="K3099" s="57"/>
      <c r="L3099" s="57"/>
      <c r="M3099" s="57"/>
      <c r="N3099" s="57"/>
      <c r="O3099" s="57"/>
      <c r="P3099" s="57"/>
      <c r="Q3099" s="60"/>
    </row>
    <row r="3100" spans="1:31" ht="23.25" customHeight="1" x14ac:dyDescent="0.15">
      <c r="A3100" s="9" t="s">
        <v>905</v>
      </c>
      <c r="B3100" s="9" t="s">
        <v>2668</v>
      </c>
      <c r="C3100" s="148" t="s">
        <v>498</v>
      </c>
      <c r="D3100" s="56" t="s">
        <v>621</v>
      </c>
      <c r="E3100" s="62" t="s">
        <v>620</v>
      </c>
      <c r="F3100" s="58" t="s">
        <v>275</v>
      </c>
      <c r="G3100" s="57">
        <v>1</v>
      </c>
      <c r="H3100" s="57">
        <v>7500</v>
      </c>
      <c r="I3100" s="57">
        <v>7500</v>
      </c>
      <c r="J3100" s="57">
        <v>1</v>
      </c>
      <c r="K3100" s="57">
        <v>0</v>
      </c>
      <c r="L3100" s="57" t="s">
        <v>2193</v>
      </c>
      <c r="M3100" s="57">
        <v>0</v>
      </c>
      <c r="N3100" s="57" t="s">
        <v>2193</v>
      </c>
      <c r="O3100" s="57">
        <v>7500</v>
      </c>
      <c r="P3100" s="57">
        <v>7500</v>
      </c>
      <c r="Q3100" s="60"/>
    </row>
    <row r="3101" spans="1:31" ht="23.25" customHeight="1" x14ac:dyDescent="0.15">
      <c r="A3101" s="9" t="s">
        <v>919</v>
      </c>
      <c r="B3101" s="9" t="s">
        <v>2668</v>
      </c>
      <c r="C3101" s="148" t="s">
        <v>676</v>
      </c>
      <c r="D3101" s="56" t="s">
        <v>70</v>
      </c>
      <c r="E3101" s="62" t="s">
        <v>677</v>
      </c>
      <c r="F3101" s="58" t="s">
        <v>678</v>
      </c>
      <c r="G3101" s="57">
        <v>0.02</v>
      </c>
      <c r="H3101" s="57">
        <v>0</v>
      </c>
      <c r="I3101" s="57" t="s">
        <v>2193</v>
      </c>
      <c r="J3101" s="57">
        <v>0.02</v>
      </c>
      <c r="K3101" s="57">
        <v>268915</v>
      </c>
      <c r="L3101" s="57">
        <v>5378.3</v>
      </c>
      <c r="M3101" s="57">
        <v>0</v>
      </c>
      <c r="N3101" s="57" t="s">
        <v>2193</v>
      </c>
      <c r="O3101" s="57">
        <v>268915</v>
      </c>
      <c r="P3101" s="57">
        <v>5378.3</v>
      </c>
      <c r="Q3101" s="60"/>
      <c r="AE3101" s="2">
        <v>5378.3</v>
      </c>
    </row>
    <row r="3102" spans="1:31" ht="23.25" customHeight="1" x14ac:dyDescent="0.15">
      <c r="A3102" s="9" t="s">
        <v>1649</v>
      </c>
      <c r="B3102" s="9" t="s">
        <v>2668</v>
      </c>
      <c r="C3102" s="148" t="s">
        <v>1650</v>
      </c>
      <c r="D3102" s="56" t="s">
        <v>1651</v>
      </c>
      <c r="E3102" s="62" t="s">
        <v>1652</v>
      </c>
      <c r="F3102" s="58" t="s">
        <v>616</v>
      </c>
      <c r="G3102" s="57">
        <v>1</v>
      </c>
      <c r="H3102" s="57">
        <v>161.30000000000018</v>
      </c>
      <c r="I3102" s="57">
        <v>161.30000000000018</v>
      </c>
      <c r="J3102" s="57">
        <v>1</v>
      </c>
      <c r="K3102" s="57"/>
      <c r="L3102" s="57" t="s">
        <v>2193</v>
      </c>
      <c r="M3102" s="57"/>
      <c r="N3102" s="57" t="s">
        <v>2193</v>
      </c>
      <c r="O3102" s="57">
        <v>161.30000000000018</v>
      </c>
      <c r="P3102" s="57">
        <v>161.30000000000018</v>
      </c>
      <c r="Q3102" s="60"/>
    </row>
    <row r="3103" spans="1:31" ht="23.25" customHeight="1" x14ac:dyDescent="0.15">
      <c r="B3103" s="9" t="s">
        <v>1646</v>
      </c>
      <c r="C3103" s="148"/>
      <c r="D3103" s="56" t="s">
        <v>1647</v>
      </c>
      <c r="E3103" s="62"/>
      <c r="F3103" s="58"/>
      <c r="G3103" s="57"/>
      <c r="H3103" s="57"/>
      <c r="I3103" s="57">
        <v>7661</v>
      </c>
      <c r="J3103" s="57"/>
      <c r="K3103" s="57"/>
      <c r="L3103" s="57">
        <v>5378</v>
      </c>
      <c r="M3103" s="57"/>
      <c r="N3103" s="57">
        <v>0</v>
      </c>
      <c r="O3103" s="57" t="s">
        <v>2193</v>
      </c>
      <c r="P3103" s="57">
        <v>13039</v>
      </c>
      <c r="Q3103" s="60"/>
      <c r="AC3103" s="2">
        <v>161.30000000000001</v>
      </c>
      <c r="AD3103" s="2">
        <v>5378</v>
      </c>
      <c r="AE3103" s="2">
        <v>5378</v>
      </c>
    </row>
    <row r="3104" spans="1:31" ht="23.25" customHeight="1" x14ac:dyDescent="0.15">
      <c r="C3104" s="148"/>
      <c r="D3104" s="56"/>
      <c r="E3104" s="62"/>
      <c r="F3104" s="58"/>
      <c r="G3104" s="57"/>
      <c r="H3104" s="57"/>
      <c r="I3104" s="57"/>
      <c r="J3104" s="57"/>
      <c r="K3104" s="57"/>
      <c r="L3104" s="57"/>
      <c r="M3104" s="57"/>
      <c r="N3104" s="57"/>
      <c r="O3104" s="57"/>
      <c r="P3104" s="57"/>
      <c r="Q3104" s="60"/>
    </row>
    <row r="3105" spans="1:31" ht="23.25" customHeight="1" x14ac:dyDescent="0.15">
      <c r="A3105" s="9" t="s">
        <v>2669</v>
      </c>
      <c r="B3105" s="9" t="s">
        <v>2293</v>
      </c>
      <c r="C3105" s="148" t="s">
        <v>2670</v>
      </c>
      <c r="D3105" s="56" t="s">
        <v>2982</v>
      </c>
      <c r="E3105" s="62"/>
      <c r="F3105" s="58"/>
      <c r="G3105" s="57"/>
      <c r="H3105" s="57"/>
      <c r="I3105" s="57"/>
      <c r="J3105" s="57"/>
      <c r="K3105" s="57"/>
      <c r="L3105" s="57"/>
      <c r="M3105" s="57"/>
      <c r="N3105" s="57"/>
      <c r="O3105" s="57"/>
      <c r="P3105" s="57"/>
      <c r="Q3105" s="60"/>
    </row>
    <row r="3106" spans="1:31" ht="23.25" customHeight="1" x14ac:dyDescent="0.15">
      <c r="A3106" s="9" t="s">
        <v>906</v>
      </c>
      <c r="B3106" s="9" t="s">
        <v>2671</v>
      </c>
      <c r="C3106" s="148" t="s">
        <v>498</v>
      </c>
      <c r="D3106" s="56" t="s">
        <v>648</v>
      </c>
      <c r="E3106" s="62"/>
      <c r="F3106" s="58" t="s">
        <v>275</v>
      </c>
      <c r="G3106" s="57">
        <v>1</v>
      </c>
      <c r="H3106" s="57">
        <v>30000</v>
      </c>
      <c r="I3106" s="57">
        <v>30000</v>
      </c>
      <c r="J3106" s="57">
        <v>1</v>
      </c>
      <c r="K3106" s="57">
        <v>0</v>
      </c>
      <c r="L3106" s="57" t="s">
        <v>2193</v>
      </c>
      <c r="M3106" s="57">
        <v>0</v>
      </c>
      <c r="N3106" s="57" t="s">
        <v>2193</v>
      </c>
      <c r="O3106" s="57">
        <v>30000</v>
      </c>
      <c r="P3106" s="57">
        <v>30000</v>
      </c>
      <c r="Q3106" s="60"/>
    </row>
    <row r="3107" spans="1:31" ht="23.25" customHeight="1" x14ac:dyDescent="0.15">
      <c r="A3107" s="9" t="s">
        <v>919</v>
      </c>
      <c r="B3107" s="9" t="s">
        <v>2671</v>
      </c>
      <c r="C3107" s="148" t="s">
        <v>676</v>
      </c>
      <c r="D3107" s="56" t="s">
        <v>70</v>
      </c>
      <c r="E3107" s="62" t="s">
        <v>677</v>
      </c>
      <c r="F3107" s="58" t="s">
        <v>678</v>
      </c>
      <c r="G3107" s="57">
        <v>0.16</v>
      </c>
      <c r="H3107" s="57">
        <v>0</v>
      </c>
      <c r="I3107" s="57" t="s">
        <v>2193</v>
      </c>
      <c r="J3107" s="57">
        <v>0.16</v>
      </c>
      <c r="K3107" s="57">
        <v>268915</v>
      </c>
      <c r="L3107" s="57">
        <v>43026.400000000001</v>
      </c>
      <c r="M3107" s="57">
        <v>0</v>
      </c>
      <c r="N3107" s="57" t="s">
        <v>2193</v>
      </c>
      <c r="O3107" s="57">
        <v>268915</v>
      </c>
      <c r="P3107" s="57">
        <v>43026.400000000001</v>
      </c>
      <c r="Q3107" s="60"/>
      <c r="AE3107" s="2">
        <v>43026.400000000001</v>
      </c>
    </row>
    <row r="3108" spans="1:31" ht="23.25" customHeight="1" x14ac:dyDescent="0.15">
      <c r="A3108" s="9" t="s">
        <v>1649</v>
      </c>
      <c r="B3108" s="9" t="s">
        <v>2671</v>
      </c>
      <c r="C3108" s="148" t="s">
        <v>1650</v>
      </c>
      <c r="D3108" s="56" t="s">
        <v>1651</v>
      </c>
      <c r="E3108" s="62" t="s">
        <v>1652</v>
      </c>
      <c r="F3108" s="58" t="s">
        <v>616</v>
      </c>
      <c r="G3108" s="57">
        <v>1</v>
      </c>
      <c r="H3108" s="57">
        <v>1290.6999999999971</v>
      </c>
      <c r="I3108" s="57">
        <v>1290.6999999999971</v>
      </c>
      <c r="J3108" s="57">
        <v>1</v>
      </c>
      <c r="K3108" s="57"/>
      <c r="L3108" s="57" t="s">
        <v>2193</v>
      </c>
      <c r="M3108" s="57"/>
      <c r="N3108" s="57" t="s">
        <v>2193</v>
      </c>
      <c r="O3108" s="57">
        <v>1290.6999999999971</v>
      </c>
      <c r="P3108" s="57">
        <v>1290.6999999999971</v>
      </c>
      <c r="Q3108" s="60"/>
    </row>
    <row r="3109" spans="1:31" ht="23.25" customHeight="1" x14ac:dyDescent="0.15">
      <c r="B3109" s="9" t="s">
        <v>1646</v>
      </c>
      <c r="C3109" s="148"/>
      <c r="D3109" s="56" t="s">
        <v>1647</v>
      </c>
      <c r="E3109" s="62"/>
      <c r="F3109" s="58"/>
      <c r="G3109" s="57"/>
      <c r="H3109" s="57"/>
      <c r="I3109" s="57">
        <v>31290</v>
      </c>
      <c r="J3109" s="57"/>
      <c r="K3109" s="57"/>
      <c r="L3109" s="57">
        <v>43026</v>
      </c>
      <c r="M3109" s="57"/>
      <c r="N3109" s="57">
        <v>0</v>
      </c>
      <c r="O3109" s="57" t="s">
        <v>2193</v>
      </c>
      <c r="P3109" s="57">
        <v>74316</v>
      </c>
      <c r="Q3109" s="60"/>
      <c r="AC3109" s="2">
        <v>1290.7</v>
      </c>
      <c r="AD3109" s="2">
        <v>43026</v>
      </c>
      <c r="AE3109" s="2">
        <v>43026</v>
      </c>
    </row>
    <row r="3110" spans="1:31" ht="23.25" customHeight="1" x14ac:dyDescent="0.15">
      <c r="C3110" s="148"/>
      <c r="D3110" s="56"/>
      <c r="E3110" s="62"/>
      <c r="F3110" s="58"/>
      <c r="G3110" s="57"/>
      <c r="H3110" s="57"/>
      <c r="I3110" s="57"/>
      <c r="J3110" s="57"/>
      <c r="K3110" s="57"/>
      <c r="L3110" s="57"/>
      <c r="M3110" s="57"/>
      <c r="N3110" s="57"/>
      <c r="O3110" s="57"/>
      <c r="P3110" s="57"/>
      <c r="Q3110" s="60"/>
    </row>
    <row r="3111" spans="1:31" ht="23.25" customHeight="1" x14ac:dyDescent="0.15">
      <c r="A3111" s="9" t="s">
        <v>2672</v>
      </c>
      <c r="B3111" s="9" t="s">
        <v>2293</v>
      </c>
      <c r="C3111" s="148" t="s">
        <v>2673</v>
      </c>
      <c r="D3111" s="56" t="s">
        <v>2983</v>
      </c>
      <c r="E3111" s="62"/>
      <c r="F3111" s="58"/>
      <c r="G3111" s="57"/>
      <c r="H3111" s="57"/>
      <c r="I3111" s="57"/>
      <c r="J3111" s="57"/>
      <c r="K3111" s="57"/>
      <c r="L3111" s="57"/>
      <c r="M3111" s="57"/>
      <c r="N3111" s="57"/>
      <c r="O3111" s="57"/>
      <c r="P3111" s="57"/>
      <c r="Q3111" s="60"/>
    </row>
    <row r="3112" spans="1:31" ht="23.25" customHeight="1" x14ac:dyDescent="0.15">
      <c r="A3112" s="9" t="s">
        <v>907</v>
      </c>
      <c r="B3112" s="9" t="s">
        <v>2674</v>
      </c>
      <c r="C3112" s="148" t="s">
        <v>498</v>
      </c>
      <c r="D3112" s="56" t="s">
        <v>649</v>
      </c>
      <c r="E3112" s="62"/>
      <c r="F3112" s="58" t="s">
        <v>275</v>
      </c>
      <c r="G3112" s="57">
        <v>1</v>
      </c>
      <c r="H3112" s="57">
        <v>12000</v>
      </c>
      <c r="I3112" s="57">
        <v>12000</v>
      </c>
      <c r="J3112" s="57">
        <v>1</v>
      </c>
      <c r="K3112" s="57">
        <v>0</v>
      </c>
      <c r="L3112" s="57" t="s">
        <v>2193</v>
      </c>
      <c r="M3112" s="57">
        <v>0</v>
      </c>
      <c r="N3112" s="57" t="s">
        <v>2193</v>
      </c>
      <c r="O3112" s="57">
        <v>12000</v>
      </c>
      <c r="P3112" s="57">
        <v>12000</v>
      </c>
      <c r="Q3112" s="60"/>
    </row>
    <row r="3113" spans="1:31" ht="23.25" customHeight="1" x14ac:dyDescent="0.15">
      <c r="A3113" s="9" t="s">
        <v>919</v>
      </c>
      <c r="B3113" s="9" t="s">
        <v>2674</v>
      </c>
      <c r="C3113" s="148" t="s">
        <v>676</v>
      </c>
      <c r="D3113" s="56" t="s">
        <v>70</v>
      </c>
      <c r="E3113" s="62" t="s">
        <v>677</v>
      </c>
      <c r="F3113" s="58" t="s">
        <v>678</v>
      </c>
      <c r="G3113" s="57">
        <v>9.7000000000000003E-2</v>
      </c>
      <c r="H3113" s="57">
        <v>0</v>
      </c>
      <c r="I3113" s="57" t="s">
        <v>2193</v>
      </c>
      <c r="J3113" s="57">
        <v>9.7000000000000003E-2</v>
      </c>
      <c r="K3113" s="57">
        <v>268915</v>
      </c>
      <c r="L3113" s="57">
        <v>26084.7</v>
      </c>
      <c r="M3113" s="57">
        <v>0</v>
      </c>
      <c r="N3113" s="57" t="s">
        <v>2193</v>
      </c>
      <c r="O3113" s="57">
        <v>268915</v>
      </c>
      <c r="P3113" s="57">
        <v>26084.7</v>
      </c>
      <c r="Q3113" s="60"/>
      <c r="AE3113" s="2">
        <v>26084.7</v>
      </c>
    </row>
    <row r="3114" spans="1:31" ht="23.25" customHeight="1" x14ac:dyDescent="0.15">
      <c r="A3114" s="9" t="s">
        <v>1649</v>
      </c>
      <c r="B3114" s="9" t="s">
        <v>2674</v>
      </c>
      <c r="C3114" s="148" t="s">
        <v>1650</v>
      </c>
      <c r="D3114" s="56" t="s">
        <v>1651</v>
      </c>
      <c r="E3114" s="62" t="s">
        <v>1652</v>
      </c>
      <c r="F3114" s="58" t="s">
        <v>616</v>
      </c>
      <c r="G3114" s="57">
        <v>1</v>
      </c>
      <c r="H3114" s="57">
        <v>782.5</v>
      </c>
      <c r="I3114" s="57">
        <v>782.5</v>
      </c>
      <c r="J3114" s="57">
        <v>1</v>
      </c>
      <c r="K3114" s="57"/>
      <c r="L3114" s="57" t="s">
        <v>2193</v>
      </c>
      <c r="M3114" s="57"/>
      <c r="N3114" s="57" t="s">
        <v>2193</v>
      </c>
      <c r="O3114" s="57">
        <v>782.5</v>
      </c>
      <c r="P3114" s="57">
        <v>782.5</v>
      </c>
      <c r="Q3114" s="60"/>
    </row>
    <row r="3115" spans="1:31" ht="23.25" customHeight="1" x14ac:dyDescent="0.15">
      <c r="B3115" s="9" t="s">
        <v>1646</v>
      </c>
      <c r="C3115" s="148"/>
      <c r="D3115" s="56" t="s">
        <v>1647</v>
      </c>
      <c r="E3115" s="62"/>
      <c r="F3115" s="58"/>
      <c r="G3115" s="57"/>
      <c r="H3115" s="57"/>
      <c r="I3115" s="57">
        <v>12782</v>
      </c>
      <c r="J3115" s="57"/>
      <c r="K3115" s="57"/>
      <c r="L3115" s="57">
        <v>26084</v>
      </c>
      <c r="M3115" s="57"/>
      <c r="N3115" s="57">
        <v>0</v>
      </c>
      <c r="O3115" s="57" t="s">
        <v>2193</v>
      </c>
      <c r="P3115" s="57">
        <v>38866</v>
      </c>
      <c r="Q3115" s="60"/>
      <c r="AC3115" s="2">
        <v>782.5</v>
      </c>
      <c r="AD3115" s="2">
        <v>26084</v>
      </c>
      <c r="AE3115" s="2">
        <v>26084</v>
      </c>
    </row>
    <row r="3116" spans="1:31" ht="23.25" customHeight="1" x14ac:dyDescent="0.15">
      <c r="C3116" s="148"/>
      <c r="D3116" s="56"/>
      <c r="E3116" s="62"/>
      <c r="F3116" s="58"/>
      <c r="G3116" s="57"/>
      <c r="H3116" s="57"/>
      <c r="I3116" s="57"/>
      <c r="J3116" s="57"/>
      <c r="K3116" s="57"/>
      <c r="L3116" s="57"/>
      <c r="M3116" s="57"/>
      <c r="N3116" s="57"/>
      <c r="O3116" s="57"/>
      <c r="P3116" s="57"/>
      <c r="Q3116" s="60"/>
    </row>
    <row r="3117" spans="1:31" ht="23.25" customHeight="1" x14ac:dyDescent="0.15">
      <c r="A3117" s="9" t="s">
        <v>2675</v>
      </c>
      <c r="B3117" s="9" t="s">
        <v>2293</v>
      </c>
      <c r="C3117" s="148" t="s">
        <v>2676</v>
      </c>
      <c r="D3117" s="56" t="s">
        <v>2984</v>
      </c>
      <c r="E3117" s="62"/>
      <c r="F3117" s="58"/>
      <c r="G3117" s="57"/>
      <c r="H3117" s="57"/>
      <c r="I3117" s="57"/>
      <c r="J3117" s="57"/>
      <c r="K3117" s="57"/>
      <c r="L3117" s="57"/>
      <c r="M3117" s="57"/>
      <c r="N3117" s="57"/>
      <c r="O3117" s="57"/>
      <c r="P3117" s="57"/>
      <c r="Q3117" s="60"/>
    </row>
    <row r="3118" spans="1:31" ht="23.25" customHeight="1" x14ac:dyDescent="0.15">
      <c r="A3118" s="9" t="s">
        <v>908</v>
      </c>
      <c r="B3118" s="9" t="s">
        <v>2677</v>
      </c>
      <c r="C3118" s="148" t="s">
        <v>498</v>
      </c>
      <c r="D3118" s="56" t="s">
        <v>651</v>
      </c>
      <c r="E3118" s="62" t="s">
        <v>652</v>
      </c>
      <c r="F3118" s="58" t="s">
        <v>275</v>
      </c>
      <c r="G3118" s="57">
        <v>1</v>
      </c>
      <c r="H3118" s="57">
        <v>7700</v>
      </c>
      <c r="I3118" s="57">
        <v>7700</v>
      </c>
      <c r="J3118" s="57">
        <v>1</v>
      </c>
      <c r="K3118" s="57">
        <v>0</v>
      </c>
      <c r="L3118" s="57" t="s">
        <v>2193</v>
      </c>
      <c r="M3118" s="57">
        <v>0</v>
      </c>
      <c r="N3118" s="57" t="s">
        <v>2193</v>
      </c>
      <c r="O3118" s="57">
        <v>7700</v>
      </c>
      <c r="P3118" s="57">
        <v>7700</v>
      </c>
      <c r="Q3118" s="60"/>
    </row>
    <row r="3119" spans="1:31" ht="23.25" customHeight="1" x14ac:dyDescent="0.15">
      <c r="A3119" s="9" t="s">
        <v>919</v>
      </c>
      <c r="B3119" s="9" t="s">
        <v>2677</v>
      </c>
      <c r="C3119" s="148" t="s">
        <v>676</v>
      </c>
      <c r="D3119" s="56" t="s">
        <v>70</v>
      </c>
      <c r="E3119" s="62" t="s">
        <v>677</v>
      </c>
      <c r="F3119" s="58" t="s">
        <v>678</v>
      </c>
      <c r="G3119" s="57">
        <v>2.7E-2</v>
      </c>
      <c r="H3119" s="57">
        <v>0</v>
      </c>
      <c r="I3119" s="57" t="s">
        <v>2193</v>
      </c>
      <c r="J3119" s="57">
        <v>2.7E-2</v>
      </c>
      <c r="K3119" s="57">
        <v>268915</v>
      </c>
      <c r="L3119" s="57">
        <v>7260.7</v>
      </c>
      <c r="M3119" s="57">
        <v>0</v>
      </c>
      <c r="N3119" s="57" t="s">
        <v>2193</v>
      </c>
      <c r="O3119" s="57">
        <v>268915</v>
      </c>
      <c r="P3119" s="57">
        <v>7260.7</v>
      </c>
      <c r="Q3119" s="60"/>
      <c r="AE3119" s="2">
        <v>7260.7</v>
      </c>
    </row>
    <row r="3120" spans="1:31" ht="23.25" customHeight="1" x14ac:dyDescent="0.15">
      <c r="A3120" s="9" t="s">
        <v>1649</v>
      </c>
      <c r="B3120" s="9" t="s">
        <v>2677</v>
      </c>
      <c r="C3120" s="148" t="s">
        <v>1650</v>
      </c>
      <c r="D3120" s="56" t="s">
        <v>1651</v>
      </c>
      <c r="E3120" s="62" t="s">
        <v>1652</v>
      </c>
      <c r="F3120" s="58" t="s">
        <v>616</v>
      </c>
      <c r="G3120" s="57">
        <v>1</v>
      </c>
      <c r="H3120" s="57">
        <v>217.80000000000018</v>
      </c>
      <c r="I3120" s="57">
        <v>217.80000000000018</v>
      </c>
      <c r="J3120" s="57">
        <v>1</v>
      </c>
      <c r="K3120" s="57"/>
      <c r="L3120" s="57" t="s">
        <v>2193</v>
      </c>
      <c r="M3120" s="57"/>
      <c r="N3120" s="57" t="s">
        <v>2193</v>
      </c>
      <c r="O3120" s="57">
        <v>217.80000000000018</v>
      </c>
      <c r="P3120" s="57">
        <v>217.80000000000018</v>
      </c>
      <c r="Q3120" s="60"/>
    </row>
    <row r="3121" spans="1:31" ht="23.25" customHeight="1" x14ac:dyDescent="0.15">
      <c r="B3121" s="9" t="s">
        <v>1646</v>
      </c>
      <c r="C3121" s="148"/>
      <c r="D3121" s="56" t="s">
        <v>1647</v>
      </c>
      <c r="E3121" s="62"/>
      <c r="F3121" s="58"/>
      <c r="G3121" s="57"/>
      <c r="H3121" s="57"/>
      <c r="I3121" s="57">
        <v>7917</v>
      </c>
      <c r="J3121" s="57"/>
      <c r="K3121" s="57"/>
      <c r="L3121" s="57">
        <v>7260</v>
      </c>
      <c r="M3121" s="57"/>
      <c r="N3121" s="57">
        <v>0</v>
      </c>
      <c r="O3121" s="57" t="s">
        <v>2193</v>
      </c>
      <c r="P3121" s="57">
        <v>15177</v>
      </c>
      <c r="Q3121" s="60"/>
      <c r="AC3121" s="2">
        <v>217.8</v>
      </c>
      <c r="AD3121" s="2">
        <v>7260</v>
      </c>
      <c r="AE3121" s="2">
        <v>7260</v>
      </c>
    </row>
    <row r="3122" spans="1:31" ht="23.25" customHeight="1" x14ac:dyDescent="0.15">
      <c r="C3122" s="148"/>
      <c r="D3122" s="56"/>
      <c r="E3122" s="62"/>
      <c r="F3122" s="58"/>
      <c r="G3122" s="57"/>
      <c r="H3122" s="57"/>
      <c r="I3122" s="57"/>
      <c r="J3122" s="57"/>
      <c r="K3122" s="57"/>
      <c r="L3122" s="57"/>
      <c r="M3122" s="57"/>
      <c r="N3122" s="57"/>
      <c r="O3122" s="57"/>
      <c r="P3122" s="57"/>
      <c r="Q3122" s="60"/>
    </row>
    <row r="3123" spans="1:31" ht="23.25" customHeight="1" x14ac:dyDescent="0.15">
      <c r="A3123" s="9" t="s">
        <v>2615</v>
      </c>
      <c r="B3123" s="9" t="s">
        <v>2293</v>
      </c>
      <c r="C3123" s="148" t="s">
        <v>2616</v>
      </c>
      <c r="D3123" s="56" t="s">
        <v>2985</v>
      </c>
      <c r="E3123" s="62"/>
      <c r="F3123" s="58"/>
      <c r="G3123" s="57"/>
      <c r="H3123" s="57"/>
      <c r="I3123" s="57"/>
      <c r="J3123" s="57"/>
      <c r="K3123" s="57"/>
      <c r="L3123" s="57"/>
      <c r="M3123" s="57"/>
      <c r="N3123" s="57"/>
      <c r="O3123" s="57"/>
      <c r="P3123" s="57"/>
      <c r="Q3123" s="60"/>
    </row>
    <row r="3124" spans="1:31" ht="23.25" customHeight="1" x14ac:dyDescent="0.15">
      <c r="A3124" s="9" t="s">
        <v>2713</v>
      </c>
      <c r="B3124" s="9" t="s">
        <v>2618</v>
      </c>
      <c r="C3124" s="148" t="s">
        <v>498</v>
      </c>
      <c r="D3124" s="56" t="s">
        <v>2704</v>
      </c>
      <c r="E3124" s="62" t="s">
        <v>2617</v>
      </c>
      <c r="F3124" s="58" t="s">
        <v>492</v>
      </c>
      <c r="G3124" s="57">
        <v>1</v>
      </c>
      <c r="H3124" s="57"/>
      <c r="I3124" s="57" t="s">
        <v>2193</v>
      </c>
      <c r="J3124" s="57">
        <v>1</v>
      </c>
      <c r="K3124" s="57">
        <v>0</v>
      </c>
      <c r="L3124" s="57" t="s">
        <v>2193</v>
      </c>
      <c r="M3124" s="57">
        <v>0</v>
      </c>
      <c r="N3124" s="57" t="s">
        <v>2193</v>
      </c>
      <c r="O3124" s="57" t="s">
        <v>2193</v>
      </c>
      <c r="P3124" s="57" t="s">
        <v>2193</v>
      </c>
      <c r="Q3124" s="60" t="s">
        <v>1671</v>
      </c>
      <c r="AB3124" s="2">
        <v>3451000</v>
      </c>
    </row>
    <row r="3125" spans="1:31" ht="23.25" customHeight="1" x14ac:dyDescent="0.15">
      <c r="A3125" s="9" t="s">
        <v>919</v>
      </c>
      <c r="B3125" s="9" t="s">
        <v>2618</v>
      </c>
      <c r="C3125" s="148" t="s">
        <v>676</v>
      </c>
      <c r="D3125" s="56" t="s">
        <v>70</v>
      </c>
      <c r="E3125" s="62" t="s">
        <v>677</v>
      </c>
      <c r="F3125" s="58" t="s">
        <v>678</v>
      </c>
      <c r="G3125" s="57">
        <v>1.23</v>
      </c>
      <c r="H3125" s="57">
        <v>0</v>
      </c>
      <c r="I3125" s="57" t="s">
        <v>2193</v>
      </c>
      <c r="J3125" s="57">
        <v>1.23</v>
      </c>
      <c r="K3125" s="57">
        <v>268915</v>
      </c>
      <c r="L3125" s="57">
        <v>330765.40000000002</v>
      </c>
      <c r="M3125" s="57">
        <v>0</v>
      </c>
      <c r="N3125" s="57" t="s">
        <v>2193</v>
      </c>
      <c r="O3125" s="57">
        <v>268915</v>
      </c>
      <c r="P3125" s="57">
        <v>330765.40000000002</v>
      </c>
      <c r="Q3125" s="60"/>
      <c r="AE3125" s="2">
        <v>330765.40000000002</v>
      </c>
    </row>
    <row r="3126" spans="1:31" ht="23.25" customHeight="1" x14ac:dyDescent="0.15">
      <c r="A3126" s="9" t="s">
        <v>1649</v>
      </c>
      <c r="B3126" s="9" t="s">
        <v>2618</v>
      </c>
      <c r="C3126" s="148" t="s">
        <v>1650</v>
      </c>
      <c r="D3126" s="56" t="s">
        <v>1651</v>
      </c>
      <c r="E3126" s="62" t="s">
        <v>1652</v>
      </c>
      <c r="F3126" s="58" t="s">
        <v>616</v>
      </c>
      <c r="G3126" s="57">
        <v>1</v>
      </c>
      <c r="H3126" s="57">
        <v>9922.9000000000233</v>
      </c>
      <c r="I3126" s="57">
        <v>9922.9000000000233</v>
      </c>
      <c r="J3126" s="57">
        <v>1</v>
      </c>
      <c r="K3126" s="57"/>
      <c r="L3126" s="57" t="s">
        <v>2193</v>
      </c>
      <c r="M3126" s="57"/>
      <c r="N3126" s="57" t="s">
        <v>2193</v>
      </c>
      <c r="O3126" s="57">
        <v>9922.9000000000233</v>
      </c>
      <c r="P3126" s="57">
        <v>9922.9000000000233</v>
      </c>
      <c r="Q3126" s="60"/>
    </row>
    <row r="3127" spans="1:31" ht="23.25" customHeight="1" x14ac:dyDescent="0.15">
      <c r="B3127" s="9" t="s">
        <v>1646</v>
      </c>
      <c r="C3127" s="148"/>
      <c r="D3127" s="56" t="s">
        <v>1647</v>
      </c>
      <c r="E3127" s="62"/>
      <c r="F3127" s="58"/>
      <c r="G3127" s="57"/>
      <c r="H3127" s="57"/>
      <c r="I3127" s="57">
        <v>9922</v>
      </c>
      <c r="J3127" s="57"/>
      <c r="K3127" s="57"/>
      <c r="L3127" s="57">
        <v>330765</v>
      </c>
      <c r="M3127" s="57"/>
      <c r="N3127" s="57">
        <v>0</v>
      </c>
      <c r="O3127" s="57" t="s">
        <v>2193</v>
      </c>
      <c r="P3127" s="57">
        <v>340687</v>
      </c>
      <c r="Q3127" s="60"/>
      <c r="AC3127" s="2">
        <v>9922.9</v>
      </c>
      <c r="AD3127" s="2">
        <v>330765</v>
      </c>
      <c r="AE3127" s="2">
        <v>330765</v>
      </c>
    </row>
    <row r="3128" spans="1:31" ht="23.25" customHeight="1" x14ac:dyDescent="0.15">
      <c r="C3128" s="148"/>
      <c r="D3128" s="56"/>
      <c r="E3128" s="62"/>
      <c r="F3128" s="58"/>
      <c r="G3128" s="57"/>
      <c r="H3128" s="57"/>
      <c r="I3128" s="57"/>
      <c r="J3128" s="57"/>
      <c r="K3128" s="57"/>
      <c r="L3128" s="57"/>
      <c r="M3128" s="57"/>
      <c r="N3128" s="57"/>
      <c r="O3128" s="57"/>
      <c r="P3128" s="57"/>
      <c r="Q3128" s="60"/>
    </row>
    <row r="3129" spans="1:31" ht="23.25" customHeight="1" x14ac:dyDescent="0.15">
      <c r="A3129" s="9" t="s">
        <v>2592</v>
      </c>
      <c r="B3129" s="9" t="s">
        <v>2293</v>
      </c>
      <c r="C3129" s="148" t="s">
        <v>2593</v>
      </c>
      <c r="D3129" s="56" t="s">
        <v>2986</v>
      </c>
      <c r="E3129" s="62"/>
      <c r="F3129" s="58"/>
      <c r="G3129" s="57"/>
      <c r="H3129" s="57"/>
      <c r="I3129" s="57"/>
      <c r="J3129" s="57"/>
      <c r="K3129" s="57"/>
      <c r="L3129" s="57"/>
      <c r="M3129" s="57"/>
      <c r="N3129" s="57"/>
      <c r="O3129" s="57"/>
      <c r="P3129" s="57"/>
      <c r="Q3129" s="60"/>
    </row>
    <row r="3130" spans="1:31" ht="23.25" customHeight="1" x14ac:dyDescent="0.15">
      <c r="A3130" s="9" t="s">
        <v>2706</v>
      </c>
      <c r="B3130" s="9" t="s">
        <v>2594</v>
      </c>
      <c r="C3130" s="148" t="s">
        <v>498</v>
      </c>
      <c r="D3130" s="56" t="s">
        <v>2704</v>
      </c>
      <c r="E3130" s="62" t="s">
        <v>603</v>
      </c>
      <c r="F3130" s="58" t="s">
        <v>492</v>
      </c>
      <c r="G3130" s="57">
        <v>1</v>
      </c>
      <c r="H3130" s="57"/>
      <c r="I3130" s="57" t="s">
        <v>2193</v>
      </c>
      <c r="J3130" s="57">
        <v>1</v>
      </c>
      <c r="K3130" s="57">
        <v>0</v>
      </c>
      <c r="L3130" s="57" t="s">
        <v>2193</v>
      </c>
      <c r="M3130" s="57">
        <v>0</v>
      </c>
      <c r="N3130" s="57" t="s">
        <v>2193</v>
      </c>
      <c r="O3130" s="57" t="s">
        <v>2193</v>
      </c>
      <c r="P3130" s="57" t="s">
        <v>2193</v>
      </c>
      <c r="Q3130" s="60" t="s">
        <v>1671</v>
      </c>
      <c r="AB3130" s="2">
        <v>4331000</v>
      </c>
    </row>
    <row r="3131" spans="1:31" ht="23.25" customHeight="1" x14ac:dyDescent="0.15">
      <c r="A3131" s="9" t="s">
        <v>919</v>
      </c>
      <c r="B3131" s="9" t="s">
        <v>2594</v>
      </c>
      <c r="C3131" s="148" t="s">
        <v>676</v>
      </c>
      <c r="D3131" s="56" t="s">
        <v>70</v>
      </c>
      <c r="E3131" s="62" t="s">
        <v>677</v>
      </c>
      <c r="F3131" s="58" t="s">
        <v>678</v>
      </c>
      <c r="G3131" s="57">
        <v>1.23</v>
      </c>
      <c r="H3131" s="57">
        <v>0</v>
      </c>
      <c r="I3131" s="57" t="s">
        <v>2193</v>
      </c>
      <c r="J3131" s="57">
        <v>1.23</v>
      </c>
      <c r="K3131" s="57">
        <v>268915</v>
      </c>
      <c r="L3131" s="57">
        <v>330765.40000000002</v>
      </c>
      <c r="M3131" s="57">
        <v>0</v>
      </c>
      <c r="N3131" s="57" t="s">
        <v>2193</v>
      </c>
      <c r="O3131" s="57">
        <v>268915</v>
      </c>
      <c r="P3131" s="57">
        <v>330765.40000000002</v>
      </c>
      <c r="Q3131" s="60"/>
      <c r="AE3131" s="2">
        <v>330765.40000000002</v>
      </c>
    </row>
    <row r="3132" spans="1:31" ht="23.25" customHeight="1" x14ac:dyDescent="0.15">
      <c r="A3132" s="9" t="s">
        <v>1649</v>
      </c>
      <c r="B3132" s="9" t="s">
        <v>2594</v>
      </c>
      <c r="C3132" s="148" t="s">
        <v>1650</v>
      </c>
      <c r="D3132" s="56" t="s">
        <v>1651</v>
      </c>
      <c r="E3132" s="62" t="s">
        <v>1652</v>
      </c>
      <c r="F3132" s="58" t="s">
        <v>616</v>
      </c>
      <c r="G3132" s="57">
        <v>1</v>
      </c>
      <c r="H3132" s="57">
        <v>9922.9000000000233</v>
      </c>
      <c r="I3132" s="57">
        <v>9922.9000000000233</v>
      </c>
      <c r="J3132" s="57">
        <v>1</v>
      </c>
      <c r="K3132" s="57"/>
      <c r="L3132" s="57" t="s">
        <v>2193</v>
      </c>
      <c r="M3132" s="57"/>
      <c r="N3132" s="57" t="s">
        <v>2193</v>
      </c>
      <c r="O3132" s="57">
        <v>9922.9000000000233</v>
      </c>
      <c r="P3132" s="57">
        <v>9922.9000000000233</v>
      </c>
      <c r="Q3132" s="60"/>
    </row>
    <row r="3133" spans="1:31" ht="23.25" customHeight="1" x14ac:dyDescent="0.15">
      <c r="B3133" s="9" t="s">
        <v>1646</v>
      </c>
      <c r="C3133" s="148"/>
      <c r="D3133" s="56" t="s">
        <v>1647</v>
      </c>
      <c r="E3133" s="62"/>
      <c r="F3133" s="58"/>
      <c r="G3133" s="57"/>
      <c r="H3133" s="57"/>
      <c r="I3133" s="57">
        <v>9922</v>
      </c>
      <c r="J3133" s="57"/>
      <c r="K3133" s="57"/>
      <c r="L3133" s="57">
        <v>330765</v>
      </c>
      <c r="M3133" s="57"/>
      <c r="N3133" s="57">
        <v>0</v>
      </c>
      <c r="O3133" s="57" t="s">
        <v>2193</v>
      </c>
      <c r="P3133" s="57">
        <v>340687</v>
      </c>
      <c r="Q3133" s="60"/>
      <c r="AC3133" s="2">
        <v>9922.9</v>
      </c>
      <c r="AD3133" s="2">
        <v>330765</v>
      </c>
      <c r="AE3133" s="2">
        <v>330765</v>
      </c>
    </row>
    <row r="3134" spans="1:31" ht="23.25" customHeight="1" x14ac:dyDescent="0.15">
      <c r="C3134" s="148"/>
      <c r="D3134" s="56"/>
      <c r="E3134" s="62"/>
      <c r="F3134" s="58"/>
      <c r="G3134" s="57"/>
      <c r="H3134" s="57"/>
      <c r="I3134" s="57"/>
      <c r="J3134" s="57"/>
      <c r="K3134" s="57"/>
      <c r="L3134" s="57"/>
      <c r="M3134" s="57"/>
      <c r="N3134" s="57"/>
      <c r="O3134" s="57"/>
      <c r="P3134" s="57"/>
      <c r="Q3134" s="60"/>
    </row>
    <row r="3135" spans="1:31" ht="23.25" customHeight="1" x14ac:dyDescent="0.15">
      <c r="A3135" s="9" t="s">
        <v>2595</v>
      </c>
      <c r="B3135" s="9" t="s">
        <v>2293</v>
      </c>
      <c r="C3135" s="148" t="s">
        <v>2596</v>
      </c>
      <c r="D3135" s="56" t="s">
        <v>2987</v>
      </c>
      <c r="E3135" s="62"/>
      <c r="F3135" s="58"/>
      <c r="G3135" s="57"/>
      <c r="H3135" s="57"/>
      <c r="I3135" s="57"/>
      <c r="J3135" s="57"/>
      <c r="K3135" s="57"/>
      <c r="L3135" s="57"/>
      <c r="M3135" s="57"/>
      <c r="N3135" s="57"/>
      <c r="O3135" s="57"/>
      <c r="P3135" s="57"/>
      <c r="Q3135" s="60"/>
    </row>
    <row r="3136" spans="1:31" ht="23.25" customHeight="1" x14ac:dyDescent="0.15">
      <c r="A3136" s="9" t="s">
        <v>2707</v>
      </c>
      <c r="B3136" s="9" t="s">
        <v>2597</v>
      </c>
      <c r="C3136" s="148" t="s">
        <v>498</v>
      </c>
      <c r="D3136" s="56" t="s">
        <v>2704</v>
      </c>
      <c r="E3136" s="62" t="s">
        <v>604</v>
      </c>
      <c r="F3136" s="58" t="s">
        <v>492</v>
      </c>
      <c r="G3136" s="57">
        <v>1</v>
      </c>
      <c r="H3136" s="57"/>
      <c r="I3136" s="57" t="s">
        <v>2193</v>
      </c>
      <c r="J3136" s="57">
        <v>1</v>
      </c>
      <c r="K3136" s="57">
        <v>0</v>
      </c>
      <c r="L3136" s="57" t="s">
        <v>2193</v>
      </c>
      <c r="M3136" s="57">
        <v>0</v>
      </c>
      <c r="N3136" s="57" t="s">
        <v>2193</v>
      </c>
      <c r="O3136" s="57" t="s">
        <v>2193</v>
      </c>
      <c r="P3136" s="57" t="s">
        <v>2193</v>
      </c>
      <c r="Q3136" s="60" t="s">
        <v>1671</v>
      </c>
      <c r="AB3136" s="2">
        <v>1649000</v>
      </c>
    </row>
    <row r="3137" spans="1:31" ht="23.25" customHeight="1" x14ac:dyDescent="0.15">
      <c r="A3137" s="9" t="s">
        <v>919</v>
      </c>
      <c r="B3137" s="9" t="s">
        <v>2597</v>
      </c>
      <c r="C3137" s="148" t="s">
        <v>676</v>
      </c>
      <c r="D3137" s="56" t="s">
        <v>70</v>
      </c>
      <c r="E3137" s="62" t="s">
        <v>677</v>
      </c>
      <c r="F3137" s="58" t="s">
        <v>678</v>
      </c>
      <c r="G3137" s="57">
        <v>1.23</v>
      </c>
      <c r="H3137" s="57">
        <v>0</v>
      </c>
      <c r="I3137" s="57" t="s">
        <v>2193</v>
      </c>
      <c r="J3137" s="57">
        <v>1.23</v>
      </c>
      <c r="K3137" s="57">
        <v>268915</v>
      </c>
      <c r="L3137" s="57">
        <v>330765.40000000002</v>
      </c>
      <c r="M3137" s="57">
        <v>0</v>
      </c>
      <c r="N3137" s="57" t="s">
        <v>2193</v>
      </c>
      <c r="O3137" s="57">
        <v>268915</v>
      </c>
      <c r="P3137" s="57">
        <v>330765.40000000002</v>
      </c>
      <c r="Q3137" s="60"/>
      <c r="AE3137" s="2">
        <v>330765.40000000002</v>
      </c>
    </row>
    <row r="3138" spans="1:31" ht="23.25" customHeight="1" x14ac:dyDescent="0.15">
      <c r="A3138" s="9" t="s">
        <v>1649</v>
      </c>
      <c r="B3138" s="9" t="s">
        <v>2597</v>
      </c>
      <c r="C3138" s="148" t="s">
        <v>1650</v>
      </c>
      <c r="D3138" s="56" t="s">
        <v>1651</v>
      </c>
      <c r="E3138" s="62" t="s">
        <v>1652</v>
      </c>
      <c r="F3138" s="58" t="s">
        <v>616</v>
      </c>
      <c r="G3138" s="57">
        <v>1</v>
      </c>
      <c r="H3138" s="57">
        <v>9922.9000000000233</v>
      </c>
      <c r="I3138" s="57">
        <v>9922.9000000000233</v>
      </c>
      <c r="J3138" s="57">
        <v>1</v>
      </c>
      <c r="K3138" s="57"/>
      <c r="L3138" s="57" t="s">
        <v>2193</v>
      </c>
      <c r="M3138" s="57"/>
      <c r="N3138" s="57" t="s">
        <v>2193</v>
      </c>
      <c r="O3138" s="57">
        <v>9922.9000000000233</v>
      </c>
      <c r="P3138" s="57">
        <v>9922.9000000000233</v>
      </c>
      <c r="Q3138" s="60"/>
    </row>
    <row r="3139" spans="1:31" ht="23.25" customHeight="1" x14ac:dyDescent="0.15">
      <c r="B3139" s="9" t="s">
        <v>1646</v>
      </c>
      <c r="C3139" s="148"/>
      <c r="D3139" s="56" t="s">
        <v>1647</v>
      </c>
      <c r="E3139" s="62"/>
      <c r="F3139" s="58"/>
      <c r="G3139" s="57"/>
      <c r="H3139" s="57"/>
      <c r="I3139" s="57">
        <v>9922</v>
      </c>
      <c r="J3139" s="57"/>
      <c r="K3139" s="57"/>
      <c r="L3139" s="57">
        <v>330765</v>
      </c>
      <c r="M3139" s="57"/>
      <c r="N3139" s="57">
        <v>0</v>
      </c>
      <c r="O3139" s="57" t="s">
        <v>2193</v>
      </c>
      <c r="P3139" s="57">
        <v>340687</v>
      </c>
      <c r="Q3139" s="60"/>
      <c r="AC3139" s="2">
        <v>9922.9</v>
      </c>
      <c r="AD3139" s="2">
        <v>330765</v>
      </c>
      <c r="AE3139" s="2">
        <v>330765</v>
      </c>
    </row>
    <row r="3140" spans="1:31" ht="23.25" customHeight="1" x14ac:dyDescent="0.15">
      <c r="C3140" s="148"/>
      <c r="D3140" s="56"/>
      <c r="E3140" s="62"/>
      <c r="F3140" s="58"/>
      <c r="G3140" s="57"/>
      <c r="H3140" s="57"/>
      <c r="I3140" s="57"/>
      <c r="J3140" s="57"/>
      <c r="K3140" s="57"/>
      <c r="L3140" s="57"/>
      <c r="M3140" s="57"/>
      <c r="N3140" s="57"/>
      <c r="O3140" s="57"/>
      <c r="P3140" s="57"/>
      <c r="Q3140" s="60"/>
    </row>
    <row r="3141" spans="1:31" ht="23.25" customHeight="1" x14ac:dyDescent="0.15">
      <c r="A3141" s="9" t="s">
        <v>2602</v>
      </c>
      <c r="B3141" s="9" t="s">
        <v>2293</v>
      </c>
      <c r="C3141" s="148" t="s">
        <v>2603</v>
      </c>
      <c r="D3141" s="56" t="s">
        <v>2988</v>
      </c>
      <c r="E3141" s="62"/>
      <c r="F3141" s="58"/>
      <c r="G3141" s="57"/>
      <c r="H3141" s="57"/>
      <c r="I3141" s="57"/>
      <c r="J3141" s="57"/>
      <c r="K3141" s="57"/>
      <c r="L3141" s="57"/>
      <c r="M3141" s="57"/>
      <c r="N3141" s="57"/>
      <c r="O3141" s="57"/>
      <c r="P3141" s="57"/>
      <c r="Q3141" s="60"/>
    </row>
    <row r="3142" spans="1:31" ht="23.25" customHeight="1" x14ac:dyDescent="0.15">
      <c r="A3142" s="9" t="s">
        <v>2709</v>
      </c>
      <c r="B3142" s="9" t="s">
        <v>2604</v>
      </c>
      <c r="C3142" s="148" t="s">
        <v>498</v>
      </c>
      <c r="D3142" s="56" t="s">
        <v>2704</v>
      </c>
      <c r="E3142" s="62" t="s">
        <v>608</v>
      </c>
      <c r="F3142" s="58" t="s">
        <v>492</v>
      </c>
      <c r="G3142" s="57">
        <v>1</v>
      </c>
      <c r="H3142" s="57"/>
      <c r="I3142" s="57" t="s">
        <v>2193</v>
      </c>
      <c r="J3142" s="57">
        <v>1</v>
      </c>
      <c r="K3142" s="57">
        <v>0</v>
      </c>
      <c r="L3142" s="57" t="s">
        <v>2193</v>
      </c>
      <c r="M3142" s="57">
        <v>0</v>
      </c>
      <c r="N3142" s="57" t="s">
        <v>2193</v>
      </c>
      <c r="O3142" s="57" t="s">
        <v>2193</v>
      </c>
      <c r="P3142" s="57" t="s">
        <v>2193</v>
      </c>
      <c r="Q3142" s="60" t="s">
        <v>1671</v>
      </c>
      <c r="AB3142" s="2">
        <v>4331000</v>
      </c>
    </row>
    <row r="3143" spans="1:31" ht="23.25" customHeight="1" x14ac:dyDescent="0.15">
      <c r="A3143" s="9" t="s">
        <v>919</v>
      </c>
      <c r="B3143" s="9" t="s">
        <v>2604</v>
      </c>
      <c r="C3143" s="148" t="s">
        <v>676</v>
      </c>
      <c r="D3143" s="56" t="s">
        <v>70</v>
      </c>
      <c r="E3143" s="62" t="s">
        <v>677</v>
      </c>
      <c r="F3143" s="58" t="s">
        <v>678</v>
      </c>
      <c r="G3143" s="57">
        <v>1.23</v>
      </c>
      <c r="H3143" s="57">
        <v>0</v>
      </c>
      <c r="I3143" s="57" t="s">
        <v>2193</v>
      </c>
      <c r="J3143" s="57">
        <v>1.23</v>
      </c>
      <c r="K3143" s="57">
        <v>268915</v>
      </c>
      <c r="L3143" s="57">
        <v>330765.40000000002</v>
      </c>
      <c r="M3143" s="57">
        <v>0</v>
      </c>
      <c r="N3143" s="57" t="s">
        <v>2193</v>
      </c>
      <c r="O3143" s="57">
        <v>268915</v>
      </c>
      <c r="P3143" s="57">
        <v>330765.40000000002</v>
      </c>
      <c r="Q3143" s="60"/>
      <c r="AE3143" s="2">
        <v>330765.40000000002</v>
      </c>
    </row>
    <row r="3144" spans="1:31" ht="23.25" customHeight="1" x14ac:dyDescent="0.15">
      <c r="A3144" s="9" t="s">
        <v>1649</v>
      </c>
      <c r="B3144" s="9" t="s">
        <v>2604</v>
      </c>
      <c r="C3144" s="148" t="s">
        <v>1650</v>
      </c>
      <c r="D3144" s="56" t="s">
        <v>1651</v>
      </c>
      <c r="E3144" s="62" t="s">
        <v>1652</v>
      </c>
      <c r="F3144" s="58" t="s">
        <v>616</v>
      </c>
      <c r="G3144" s="57">
        <v>1</v>
      </c>
      <c r="H3144" s="57">
        <v>9922.9000000000233</v>
      </c>
      <c r="I3144" s="57">
        <v>9922.9000000000233</v>
      </c>
      <c r="J3144" s="57">
        <v>1</v>
      </c>
      <c r="K3144" s="57"/>
      <c r="L3144" s="57" t="s">
        <v>2193</v>
      </c>
      <c r="M3144" s="57"/>
      <c r="N3144" s="57" t="s">
        <v>2193</v>
      </c>
      <c r="O3144" s="57">
        <v>9922.9000000000233</v>
      </c>
      <c r="P3144" s="57">
        <v>9922.9000000000233</v>
      </c>
      <c r="Q3144" s="60"/>
    </row>
    <row r="3145" spans="1:31" ht="23.25" customHeight="1" x14ac:dyDescent="0.15">
      <c r="B3145" s="9" t="s">
        <v>1646</v>
      </c>
      <c r="C3145" s="148"/>
      <c r="D3145" s="56" t="s">
        <v>1647</v>
      </c>
      <c r="E3145" s="62"/>
      <c r="F3145" s="58"/>
      <c r="G3145" s="57"/>
      <c r="H3145" s="57"/>
      <c r="I3145" s="57">
        <v>9922</v>
      </c>
      <c r="J3145" s="57"/>
      <c r="K3145" s="57"/>
      <c r="L3145" s="57">
        <v>330765</v>
      </c>
      <c r="M3145" s="57"/>
      <c r="N3145" s="57">
        <v>0</v>
      </c>
      <c r="O3145" s="57" t="s">
        <v>2193</v>
      </c>
      <c r="P3145" s="57">
        <v>340687</v>
      </c>
      <c r="Q3145" s="60"/>
      <c r="AC3145" s="2">
        <v>9922.9</v>
      </c>
      <c r="AD3145" s="2">
        <v>330765</v>
      </c>
      <c r="AE3145" s="2">
        <v>330765</v>
      </c>
    </row>
    <row r="3146" spans="1:31" ht="23.25" customHeight="1" x14ac:dyDescent="0.15">
      <c r="C3146" s="148"/>
      <c r="D3146" s="56"/>
      <c r="E3146" s="62"/>
      <c r="F3146" s="58"/>
      <c r="G3146" s="57"/>
      <c r="H3146" s="57"/>
      <c r="I3146" s="57"/>
      <c r="J3146" s="57"/>
      <c r="K3146" s="57"/>
      <c r="L3146" s="57"/>
      <c r="M3146" s="57"/>
      <c r="N3146" s="57"/>
      <c r="O3146" s="57"/>
      <c r="P3146" s="57"/>
      <c r="Q3146" s="60"/>
    </row>
    <row r="3147" spans="1:31" ht="23.25" customHeight="1" x14ac:dyDescent="0.15">
      <c r="A3147" s="9" t="s">
        <v>2605</v>
      </c>
      <c r="B3147" s="9" t="s">
        <v>2293</v>
      </c>
      <c r="C3147" s="148" t="s">
        <v>2606</v>
      </c>
      <c r="D3147" s="56" t="s">
        <v>2989</v>
      </c>
      <c r="E3147" s="62"/>
      <c r="F3147" s="58"/>
      <c r="G3147" s="57"/>
      <c r="H3147" s="57"/>
      <c r="I3147" s="57"/>
      <c r="J3147" s="57"/>
      <c r="K3147" s="57"/>
      <c r="L3147" s="57"/>
      <c r="M3147" s="57"/>
      <c r="N3147" s="57"/>
      <c r="O3147" s="57"/>
      <c r="P3147" s="57"/>
      <c r="Q3147" s="60"/>
    </row>
    <row r="3148" spans="1:31" ht="23.25" customHeight="1" x14ac:dyDescent="0.15">
      <c r="A3148" s="9" t="s">
        <v>2710</v>
      </c>
      <c r="B3148" s="9" t="s">
        <v>2607</v>
      </c>
      <c r="C3148" s="148" t="s">
        <v>498</v>
      </c>
      <c r="D3148" s="56" t="s">
        <v>2704</v>
      </c>
      <c r="E3148" s="62" t="s">
        <v>609</v>
      </c>
      <c r="F3148" s="58" t="s">
        <v>492</v>
      </c>
      <c r="G3148" s="57">
        <v>1</v>
      </c>
      <c r="H3148" s="57"/>
      <c r="I3148" s="57" t="s">
        <v>2193</v>
      </c>
      <c r="J3148" s="57">
        <v>1</v>
      </c>
      <c r="K3148" s="57">
        <v>0</v>
      </c>
      <c r="L3148" s="57" t="s">
        <v>2193</v>
      </c>
      <c r="M3148" s="57">
        <v>0</v>
      </c>
      <c r="N3148" s="57" t="s">
        <v>2193</v>
      </c>
      <c r="O3148" s="57" t="s">
        <v>2193</v>
      </c>
      <c r="P3148" s="57" t="s">
        <v>2193</v>
      </c>
      <c r="Q3148" s="60" t="s">
        <v>1671</v>
      </c>
      <c r="AB3148" s="2">
        <v>1649000</v>
      </c>
    </row>
    <row r="3149" spans="1:31" ht="23.25" customHeight="1" x14ac:dyDescent="0.15">
      <c r="A3149" s="9" t="s">
        <v>919</v>
      </c>
      <c r="B3149" s="9" t="s">
        <v>2607</v>
      </c>
      <c r="C3149" s="148" t="s">
        <v>676</v>
      </c>
      <c r="D3149" s="56" t="s">
        <v>70</v>
      </c>
      <c r="E3149" s="62" t="s">
        <v>677</v>
      </c>
      <c r="F3149" s="58" t="s">
        <v>678</v>
      </c>
      <c r="G3149" s="57">
        <v>1.23</v>
      </c>
      <c r="H3149" s="57">
        <v>0</v>
      </c>
      <c r="I3149" s="57" t="s">
        <v>2193</v>
      </c>
      <c r="J3149" s="57">
        <v>1.23</v>
      </c>
      <c r="K3149" s="57">
        <v>268915</v>
      </c>
      <c r="L3149" s="57">
        <v>330765.40000000002</v>
      </c>
      <c r="M3149" s="57">
        <v>0</v>
      </c>
      <c r="N3149" s="57" t="s">
        <v>2193</v>
      </c>
      <c r="O3149" s="57">
        <v>268915</v>
      </c>
      <c r="P3149" s="57">
        <v>330765.40000000002</v>
      </c>
      <c r="Q3149" s="60"/>
      <c r="AE3149" s="2">
        <v>330765.40000000002</v>
      </c>
    </row>
    <row r="3150" spans="1:31" ht="23.25" customHeight="1" x14ac:dyDescent="0.15">
      <c r="A3150" s="9" t="s">
        <v>1649</v>
      </c>
      <c r="B3150" s="9" t="s">
        <v>2607</v>
      </c>
      <c r="C3150" s="148" t="s">
        <v>1650</v>
      </c>
      <c r="D3150" s="56" t="s">
        <v>1651</v>
      </c>
      <c r="E3150" s="62" t="s">
        <v>1652</v>
      </c>
      <c r="F3150" s="58" t="s">
        <v>616</v>
      </c>
      <c r="G3150" s="57">
        <v>1</v>
      </c>
      <c r="H3150" s="57">
        <v>9922.9000000000233</v>
      </c>
      <c r="I3150" s="57">
        <v>9922.9000000000233</v>
      </c>
      <c r="J3150" s="57">
        <v>1</v>
      </c>
      <c r="K3150" s="57"/>
      <c r="L3150" s="57" t="s">
        <v>2193</v>
      </c>
      <c r="M3150" s="57"/>
      <c r="N3150" s="57" t="s">
        <v>2193</v>
      </c>
      <c r="O3150" s="57">
        <v>9922.9000000000233</v>
      </c>
      <c r="P3150" s="57">
        <v>9922.9000000000233</v>
      </c>
      <c r="Q3150" s="60"/>
    </row>
    <row r="3151" spans="1:31" ht="23.25" customHeight="1" x14ac:dyDescent="0.15">
      <c r="B3151" s="9" t="s">
        <v>1646</v>
      </c>
      <c r="C3151" s="148"/>
      <c r="D3151" s="56" t="s">
        <v>1647</v>
      </c>
      <c r="E3151" s="62"/>
      <c r="F3151" s="58"/>
      <c r="G3151" s="57"/>
      <c r="H3151" s="57"/>
      <c r="I3151" s="57">
        <v>9922</v>
      </c>
      <c r="J3151" s="57"/>
      <c r="K3151" s="57"/>
      <c r="L3151" s="57">
        <v>330765</v>
      </c>
      <c r="M3151" s="57"/>
      <c r="N3151" s="57">
        <v>0</v>
      </c>
      <c r="O3151" s="57" t="s">
        <v>2193</v>
      </c>
      <c r="P3151" s="57">
        <v>340687</v>
      </c>
      <c r="Q3151" s="60"/>
      <c r="AC3151" s="2">
        <v>9922.9</v>
      </c>
      <c r="AD3151" s="2">
        <v>330765</v>
      </c>
      <c r="AE3151" s="2">
        <v>330765</v>
      </c>
    </row>
    <row r="3152" spans="1:31" ht="23.25" customHeight="1" x14ac:dyDescent="0.15">
      <c r="C3152" s="148"/>
      <c r="D3152" s="56"/>
      <c r="E3152" s="62"/>
      <c r="F3152" s="58"/>
      <c r="G3152" s="57"/>
      <c r="H3152" s="57"/>
      <c r="I3152" s="57"/>
      <c r="J3152" s="57"/>
      <c r="K3152" s="57"/>
      <c r="L3152" s="57"/>
      <c r="M3152" s="57"/>
      <c r="N3152" s="57"/>
      <c r="O3152" s="57"/>
      <c r="P3152" s="57"/>
      <c r="Q3152" s="60"/>
    </row>
    <row r="3153" spans="1:31" ht="23.25" customHeight="1" x14ac:dyDescent="0.15">
      <c r="A3153" s="9" t="s">
        <v>2612</v>
      </c>
      <c r="B3153" s="9" t="s">
        <v>2293</v>
      </c>
      <c r="C3153" s="148" t="s">
        <v>2613</v>
      </c>
      <c r="D3153" s="56" t="s">
        <v>2990</v>
      </c>
      <c r="E3153" s="62"/>
      <c r="F3153" s="58"/>
      <c r="G3153" s="57"/>
      <c r="H3153" s="57"/>
      <c r="I3153" s="57"/>
      <c r="J3153" s="57"/>
      <c r="K3153" s="57"/>
      <c r="L3153" s="57"/>
      <c r="M3153" s="57"/>
      <c r="N3153" s="57"/>
      <c r="O3153" s="57"/>
      <c r="P3153" s="57"/>
      <c r="Q3153" s="60"/>
    </row>
    <row r="3154" spans="1:31" ht="23.25" customHeight="1" x14ac:dyDescent="0.15">
      <c r="A3154" s="9" t="s">
        <v>2712</v>
      </c>
      <c r="B3154" s="9" t="s">
        <v>2614</v>
      </c>
      <c r="C3154" s="148" t="s">
        <v>498</v>
      </c>
      <c r="D3154" s="56" t="s">
        <v>2704</v>
      </c>
      <c r="E3154" s="62" t="s">
        <v>613</v>
      </c>
      <c r="F3154" s="58" t="s">
        <v>492</v>
      </c>
      <c r="G3154" s="57">
        <v>1</v>
      </c>
      <c r="H3154" s="57"/>
      <c r="I3154" s="57" t="s">
        <v>2193</v>
      </c>
      <c r="J3154" s="57">
        <v>1</v>
      </c>
      <c r="K3154" s="57">
        <v>0</v>
      </c>
      <c r="L3154" s="57" t="s">
        <v>2193</v>
      </c>
      <c r="M3154" s="57">
        <v>0</v>
      </c>
      <c r="N3154" s="57" t="s">
        <v>2193</v>
      </c>
      <c r="O3154" s="57" t="s">
        <v>2193</v>
      </c>
      <c r="P3154" s="57" t="s">
        <v>2193</v>
      </c>
      <c r="Q3154" s="60" t="s">
        <v>1671</v>
      </c>
      <c r="AB3154" s="2">
        <v>3666000</v>
      </c>
    </row>
    <row r="3155" spans="1:31" ht="23.25" customHeight="1" x14ac:dyDescent="0.15">
      <c r="A3155" s="9" t="s">
        <v>919</v>
      </c>
      <c r="B3155" s="9" t="s">
        <v>2614</v>
      </c>
      <c r="C3155" s="148" t="s">
        <v>676</v>
      </c>
      <c r="D3155" s="56" t="s">
        <v>70</v>
      </c>
      <c r="E3155" s="62" t="s">
        <v>677</v>
      </c>
      <c r="F3155" s="58" t="s">
        <v>678</v>
      </c>
      <c r="G3155" s="57">
        <v>1.23</v>
      </c>
      <c r="H3155" s="57">
        <v>0</v>
      </c>
      <c r="I3155" s="57" t="s">
        <v>2193</v>
      </c>
      <c r="J3155" s="57">
        <v>1.23</v>
      </c>
      <c r="K3155" s="57">
        <v>268915</v>
      </c>
      <c r="L3155" s="57">
        <v>330765.40000000002</v>
      </c>
      <c r="M3155" s="57">
        <v>0</v>
      </c>
      <c r="N3155" s="57" t="s">
        <v>2193</v>
      </c>
      <c r="O3155" s="57">
        <v>268915</v>
      </c>
      <c r="P3155" s="57">
        <v>330765.40000000002</v>
      </c>
      <c r="Q3155" s="60"/>
      <c r="AE3155" s="2">
        <v>330765.40000000002</v>
      </c>
    </row>
    <row r="3156" spans="1:31" ht="23.25" customHeight="1" x14ac:dyDescent="0.15">
      <c r="A3156" s="9" t="s">
        <v>1649</v>
      </c>
      <c r="B3156" s="9" t="s">
        <v>2614</v>
      </c>
      <c r="C3156" s="148" t="s">
        <v>1650</v>
      </c>
      <c r="D3156" s="56" t="s">
        <v>1651</v>
      </c>
      <c r="E3156" s="62" t="s">
        <v>1652</v>
      </c>
      <c r="F3156" s="58" t="s">
        <v>616</v>
      </c>
      <c r="G3156" s="57">
        <v>1</v>
      </c>
      <c r="H3156" s="57">
        <v>9922.9000000000233</v>
      </c>
      <c r="I3156" s="57">
        <v>9922.9000000000233</v>
      </c>
      <c r="J3156" s="57">
        <v>1</v>
      </c>
      <c r="K3156" s="57"/>
      <c r="L3156" s="57" t="s">
        <v>2193</v>
      </c>
      <c r="M3156" s="57"/>
      <c r="N3156" s="57" t="s">
        <v>2193</v>
      </c>
      <c r="O3156" s="57">
        <v>9922.9000000000233</v>
      </c>
      <c r="P3156" s="57">
        <v>9922.9000000000233</v>
      </c>
      <c r="Q3156" s="60"/>
    </row>
    <row r="3157" spans="1:31" ht="23.25" customHeight="1" x14ac:dyDescent="0.15">
      <c r="B3157" s="9" t="s">
        <v>1646</v>
      </c>
      <c r="C3157" s="148"/>
      <c r="D3157" s="56" t="s">
        <v>1647</v>
      </c>
      <c r="E3157" s="62"/>
      <c r="F3157" s="58"/>
      <c r="G3157" s="57"/>
      <c r="H3157" s="57"/>
      <c r="I3157" s="57">
        <v>9922</v>
      </c>
      <c r="J3157" s="57"/>
      <c r="K3157" s="57"/>
      <c r="L3157" s="57">
        <v>330765</v>
      </c>
      <c r="M3157" s="57"/>
      <c r="N3157" s="57">
        <v>0</v>
      </c>
      <c r="O3157" s="57" t="s">
        <v>2193</v>
      </c>
      <c r="P3157" s="57">
        <v>340687</v>
      </c>
      <c r="Q3157" s="60"/>
      <c r="AC3157" s="2">
        <v>9922.9</v>
      </c>
      <c r="AD3157" s="2">
        <v>330765</v>
      </c>
      <c r="AE3157" s="2">
        <v>330765</v>
      </c>
    </row>
    <row r="3158" spans="1:31" ht="23.25" customHeight="1" x14ac:dyDescent="0.15">
      <c r="C3158" s="148"/>
      <c r="D3158" s="56"/>
      <c r="E3158" s="62"/>
      <c r="F3158" s="58"/>
      <c r="G3158" s="57"/>
      <c r="H3158" s="57"/>
      <c r="I3158" s="57"/>
      <c r="J3158" s="57"/>
      <c r="K3158" s="57"/>
      <c r="L3158" s="57"/>
      <c r="M3158" s="57"/>
      <c r="N3158" s="57"/>
      <c r="O3158" s="57"/>
      <c r="P3158" s="57"/>
      <c r="Q3158" s="60"/>
    </row>
    <row r="3159" spans="1:31" ht="23.25" customHeight="1" x14ac:dyDescent="0.15">
      <c r="A3159" s="9" t="s">
        <v>2619</v>
      </c>
      <c r="B3159" s="9" t="s">
        <v>2293</v>
      </c>
      <c r="C3159" s="148" t="s">
        <v>2620</v>
      </c>
      <c r="D3159" s="56" t="s">
        <v>2991</v>
      </c>
      <c r="E3159" s="62"/>
      <c r="F3159" s="58"/>
      <c r="G3159" s="57"/>
      <c r="H3159" s="57"/>
      <c r="I3159" s="57"/>
      <c r="J3159" s="57"/>
      <c r="K3159" s="57"/>
      <c r="L3159" s="57"/>
      <c r="M3159" s="57"/>
      <c r="N3159" s="57"/>
      <c r="O3159" s="57"/>
      <c r="P3159" s="57"/>
      <c r="Q3159" s="60"/>
    </row>
    <row r="3160" spans="1:31" ht="23.25" customHeight="1" x14ac:dyDescent="0.15">
      <c r="A3160" s="9" t="s">
        <v>2714</v>
      </c>
      <c r="B3160" s="9" t="s">
        <v>2621</v>
      </c>
      <c r="C3160" s="148" t="s">
        <v>498</v>
      </c>
      <c r="D3160" s="56" t="s">
        <v>2704</v>
      </c>
      <c r="E3160" s="62" t="s">
        <v>612</v>
      </c>
      <c r="F3160" s="58" t="s">
        <v>492</v>
      </c>
      <c r="G3160" s="57">
        <v>1</v>
      </c>
      <c r="H3160" s="57"/>
      <c r="I3160" s="57" t="s">
        <v>2193</v>
      </c>
      <c r="J3160" s="57">
        <v>1</v>
      </c>
      <c r="K3160" s="57">
        <v>0</v>
      </c>
      <c r="L3160" s="57" t="s">
        <v>2193</v>
      </c>
      <c r="M3160" s="57">
        <v>0</v>
      </c>
      <c r="N3160" s="57" t="s">
        <v>2193</v>
      </c>
      <c r="O3160" s="57" t="s">
        <v>2193</v>
      </c>
      <c r="P3160" s="57" t="s">
        <v>2193</v>
      </c>
      <c r="Q3160" s="60" t="s">
        <v>1671</v>
      </c>
      <c r="AB3160" s="2">
        <v>1454000</v>
      </c>
    </row>
    <row r="3161" spans="1:31" ht="23.25" customHeight="1" x14ac:dyDescent="0.15">
      <c r="A3161" s="9" t="s">
        <v>919</v>
      </c>
      <c r="B3161" s="9" t="s">
        <v>2621</v>
      </c>
      <c r="C3161" s="148" t="s">
        <v>676</v>
      </c>
      <c r="D3161" s="56" t="s">
        <v>70</v>
      </c>
      <c r="E3161" s="62" t="s">
        <v>677</v>
      </c>
      <c r="F3161" s="58" t="s">
        <v>678</v>
      </c>
      <c r="G3161" s="57">
        <v>1.23</v>
      </c>
      <c r="H3161" s="57">
        <v>0</v>
      </c>
      <c r="I3161" s="57" t="s">
        <v>2193</v>
      </c>
      <c r="J3161" s="57">
        <v>1.23</v>
      </c>
      <c r="K3161" s="57">
        <v>268915</v>
      </c>
      <c r="L3161" s="57">
        <v>330765.40000000002</v>
      </c>
      <c r="M3161" s="57">
        <v>0</v>
      </c>
      <c r="N3161" s="57" t="s">
        <v>2193</v>
      </c>
      <c r="O3161" s="57">
        <v>268915</v>
      </c>
      <c r="P3161" s="57">
        <v>330765.40000000002</v>
      </c>
      <c r="Q3161" s="60"/>
      <c r="AE3161" s="2">
        <v>330765.40000000002</v>
      </c>
    </row>
    <row r="3162" spans="1:31" ht="23.25" customHeight="1" x14ac:dyDescent="0.15">
      <c r="A3162" s="9" t="s">
        <v>1649</v>
      </c>
      <c r="B3162" s="9" t="s">
        <v>2621</v>
      </c>
      <c r="C3162" s="148" t="s">
        <v>1650</v>
      </c>
      <c r="D3162" s="56" t="s">
        <v>1651</v>
      </c>
      <c r="E3162" s="62" t="s">
        <v>1652</v>
      </c>
      <c r="F3162" s="58" t="s">
        <v>616</v>
      </c>
      <c r="G3162" s="57">
        <v>1</v>
      </c>
      <c r="H3162" s="57">
        <v>9922.9000000000233</v>
      </c>
      <c r="I3162" s="57">
        <v>9922.9000000000233</v>
      </c>
      <c r="J3162" s="57">
        <v>1</v>
      </c>
      <c r="K3162" s="57"/>
      <c r="L3162" s="57" t="s">
        <v>2193</v>
      </c>
      <c r="M3162" s="57"/>
      <c r="N3162" s="57" t="s">
        <v>2193</v>
      </c>
      <c r="O3162" s="57">
        <v>9922.9000000000233</v>
      </c>
      <c r="P3162" s="57">
        <v>9922.9000000000233</v>
      </c>
      <c r="Q3162" s="60"/>
    </row>
    <row r="3163" spans="1:31" ht="23.25" customHeight="1" x14ac:dyDescent="0.15">
      <c r="B3163" s="9" t="s">
        <v>1646</v>
      </c>
      <c r="C3163" s="148"/>
      <c r="D3163" s="56" t="s">
        <v>1647</v>
      </c>
      <c r="E3163" s="62"/>
      <c r="F3163" s="58"/>
      <c r="G3163" s="57"/>
      <c r="H3163" s="57"/>
      <c r="I3163" s="57">
        <v>9922</v>
      </c>
      <c r="J3163" s="57"/>
      <c r="K3163" s="57"/>
      <c r="L3163" s="57">
        <v>330765</v>
      </c>
      <c r="M3163" s="57"/>
      <c r="N3163" s="57">
        <v>0</v>
      </c>
      <c r="O3163" s="57" t="s">
        <v>2193</v>
      </c>
      <c r="P3163" s="57">
        <v>340687</v>
      </c>
      <c r="Q3163" s="60"/>
      <c r="AC3163" s="2">
        <v>9922.9</v>
      </c>
      <c r="AD3163" s="2">
        <v>330765</v>
      </c>
      <c r="AE3163" s="2">
        <v>330765</v>
      </c>
    </row>
    <row r="3164" spans="1:31" ht="23.25" customHeight="1" x14ac:dyDescent="0.15">
      <c r="C3164" s="148"/>
      <c r="D3164" s="56"/>
      <c r="E3164" s="62"/>
      <c r="F3164" s="58"/>
      <c r="G3164" s="57"/>
      <c r="H3164" s="57"/>
      <c r="I3164" s="57"/>
      <c r="J3164" s="57"/>
      <c r="K3164" s="57"/>
      <c r="L3164" s="57"/>
      <c r="M3164" s="57"/>
      <c r="N3164" s="57"/>
      <c r="O3164" s="57"/>
      <c r="P3164" s="57"/>
      <c r="Q3164" s="60"/>
    </row>
    <row r="3165" spans="1:31" ht="23.25" customHeight="1" x14ac:dyDescent="0.15">
      <c r="A3165" s="9" t="s">
        <v>2608</v>
      </c>
      <c r="B3165" s="9" t="s">
        <v>2293</v>
      </c>
      <c r="C3165" s="148" t="s">
        <v>2609</v>
      </c>
      <c r="D3165" s="56" t="s">
        <v>2992</v>
      </c>
      <c r="E3165" s="62"/>
      <c r="F3165" s="58"/>
      <c r="G3165" s="57"/>
      <c r="H3165" s="57"/>
      <c r="I3165" s="57"/>
      <c r="J3165" s="57"/>
      <c r="K3165" s="57"/>
      <c r="L3165" s="57"/>
      <c r="M3165" s="57"/>
      <c r="N3165" s="57"/>
      <c r="O3165" s="57"/>
      <c r="P3165" s="57"/>
      <c r="Q3165" s="60"/>
    </row>
    <row r="3166" spans="1:31" ht="23.25" customHeight="1" x14ac:dyDescent="0.15">
      <c r="A3166" s="9" t="s">
        <v>2711</v>
      </c>
      <c r="B3166" s="9" t="s">
        <v>2611</v>
      </c>
      <c r="C3166" s="148" t="s">
        <v>498</v>
      </c>
      <c r="D3166" s="56" t="s">
        <v>2704</v>
      </c>
      <c r="E3166" s="62" t="s">
        <v>2610</v>
      </c>
      <c r="F3166" s="58" t="s">
        <v>492</v>
      </c>
      <c r="G3166" s="57">
        <v>1</v>
      </c>
      <c r="H3166" s="57"/>
      <c r="I3166" s="57" t="s">
        <v>2193</v>
      </c>
      <c r="J3166" s="57">
        <v>1</v>
      </c>
      <c r="K3166" s="57">
        <v>0</v>
      </c>
      <c r="L3166" s="57" t="s">
        <v>2193</v>
      </c>
      <c r="M3166" s="57">
        <v>0</v>
      </c>
      <c r="N3166" s="57" t="s">
        <v>2193</v>
      </c>
      <c r="O3166" s="57" t="s">
        <v>2193</v>
      </c>
      <c r="P3166" s="57" t="s">
        <v>2193</v>
      </c>
      <c r="Q3166" s="60" t="s">
        <v>1671</v>
      </c>
      <c r="AB3166" s="2">
        <v>1557000</v>
      </c>
    </row>
    <row r="3167" spans="1:31" ht="23.25" customHeight="1" x14ac:dyDescent="0.15">
      <c r="A3167" s="9" t="s">
        <v>919</v>
      </c>
      <c r="B3167" s="9" t="s">
        <v>2611</v>
      </c>
      <c r="C3167" s="148" t="s">
        <v>676</v>
      </c>
      <c r="D3167" s="56" t="s">
        <v>70</v>
      </c>
      <c r="E3167" s="62" t="s">
        <v>677</v>
      </c>
      <c r="F3167" s="58" t="s">
        <v>678</v>
      </c>
      <c r="G3167" s="57">
        <v>1.23</v>
      </c>
      <c r="H3167" s="57">
        <v>0</v>
      </c>
      <c r="I3167" s="57" t="s">
        <v>2193</v>
      </c>
      <c r="J3167" s="57">
        <v>1.23</v>
      </c>
      <c r="K3167" s="57">
        <v>268915</v>
      </c>
      <c r="L3167" s="57">
        <v>330765.40000000002</v>
      </c>
      <c r="M3167" s="57">
        <v>0</v>
      </c>
      <c r="N3167" s="57" t="s">
        <v>2193</v>
      </c>
      <c r="O3167" s="57">
        <v>268915</v>
      </c>
      <c r="P3167" s="57">
        <v>330765.40000000002</v>
      </c>
      <c r="Q3167" s="60"/>
      <c r="AE3167" s="2">
        <v>330765.40000000002</v>
      </c>
    </row>
    <row r="3168" spans="1:31" ht="23.25" customHeight="1" x14ac:dyDescent="0.15">
      <c r="A3168" s="9" t="s">
        <v>1649</v>
      </c>
      <c r="B3168" s="9" t="s">
        <v>2611</v>
      </c>
      <c r="C3168" s="148" t="s">
        <v>1650</v>
      </c>
      <c r="D3168" s="56" t="s">
        <v>1651</v>
      </c>
      <c r="E3168" s="62" t="s">
        <v>1652</v>
      </c>
      <c r="F3168" s="58" t="s">
        <v>616</v>
      </c>
      <c r="G3168" s="57">
        <v>1</v>
      </c>
      <c r="H3168" s="57">
        <v>9922.9000000000233</v>
      </c>
      <c r="I3168" s="57">
        <v>9922.9000000000233</v>
      </c>
      <c r="J3168" s="57">
        <v>1</v>
      </c>
      <c r="K3168" s="57"/>
      <c r="L3168" s="57" t="s">
        <v>2193</v>
      </c>
      <c r="M3168" s="57"/>
      <c r="N3168" s="57" t="s">
        <v>2193</v>
      </c>
      <c r="O3168" s="57">
        <v>9922.9000000000233</v>
      </c>
      <c r="P3168" s="57">
        <v>9922.9000000000233</v>
      </c>
      <c r="Q3168" s="60"/>
    </row>
    <row r="3169" spans="1:31" ht="23.25" customHeight="1" x14ac:dyDescent="0.15">
      <c r="B3169" s="9" t="s">
        <v>1646</v>
      </c>
      <c r="C3169" s="148"/>
      <c r="D3169" s="56" t="s">
        <v>1647</v>
      </c>
      <c r="E3169" s="62"/>
      <c r="F3169" s="58"/>
      <c r="G3169" s="57"/>
      <c r="H3169" s="57"/>
      <c r="I3169" s="57">
        <v>9922</v>
      </c>
      <c r="J3169" s="57"/>
      <c r="K3169" s="57"/>
      <c r="L3169" s="57">
        <v>330765</v>
      </c>
      <c r="M3169" s="57"/>
      <c r="N3169" s="57">
        <v>0</v>
      </c>
      <c r="O3169" s="57" t="s">
        <v>2193</v>
      </c>
      <c r="P3169" s="57">
        <v>340687</v>
      </c>
      <c r="Q3169" s="60"/>
      <c r="AC3169" s="2">
        <v>9922.9</v>
      </c>
      <c r="AD3169" s="2">
        <v>330765</v>
      </c>
      <c r="AE3169" s="2">
        <v>330765</v>
      </c>
    </row>
    <row r="3170" spans="1:31" ht="23.25" customHeight="1" x14ac:dyDescent="0.15">
      <c r="C3170" s="148"/>
      <c r="D3170" s="56"/>
      <c r="E3170" s="62"/>
      <c r="F3170" s="58"/>
      <c r="G3170" s="57"/>
      <c r="H3170" s="57"/>
      <c r="I3170" s="57"/>
      <c r="J3170" s="57"/>
      <c r="K3170" s="57"/>
      <c r="L3170" s="57"/>
      <c r="M3170" s="57"/>
      <c r="N3170" s="57"/>
      <c r="O3170" s="57"/>
      <c r="P3170" s="57"/>
      <c r="Q3170" s="60"/>
    </row>
    <row r="3171" spans="1:31" ht="23.25" customHeight="1" x14ac:dyDescent="0.15">
      <c r="A3171" s="9" t="s">
        <v>2589</v>
      </c>
      <c r="B3171" s="9" t="s">
        <v>2293</v>
      </c>
      <c r="C3171" s="148" t="s">
        <v>2590</v>
      </c>
      <c r="D3171" s="56" t="s">
        <v>2993</v>
      </c>
      <c r="E3171" s="62"/>
      <c r="F3171" s="58"/>
      <c r="G3171" s="57"/>
      <c r="H3171" s="57"/>
      <c r="I3171" s="57"/>
      <c r="J3171" s="57"/>
      <c r="K3171" s="57"/>
      <c r="L3171" s="57"/>
      <c r="M3171" s="57"/>
      <c r="N3171" s="57"/>
      <c r="O3171" s="57"/>
      <c r="P3171" s="57"/>
      <c r="Q3171" s="60"/>
    </row>
    <row r="3172" spans="1:31" ht="23.25" customHeight="1" x14ac:dyDescent="0.15">
      <c r="A3172" s="9" t="s">
        <v>2705</v>
      </c>
      <c r="B3172" s="9" t="s">
        <v>2591</v>
      </c>
      <c r="C3172" s="148" t="s">
        <v>498</v>
      </c>
      <c r="D3172" s="56" t="s">
        <v>2704</v>
      </c>
      <c r="E3172" s="62" t="s">
        <v>602</v>
      </c>
      <c r="F3172" s="58" t="s">
        <v>492</v>
      </c>
      <c r="G3172" s="57">
        <v>1</v>
      </c>
      <c r="H3172" s="57"/>
      <c r="I3172" s="57" t="s">
        <v>2193</v>
      </c>
      <c r="J3172" s="57">
        <v>1</v>
      </c>
      <c r="K3172" s="57">
        <v>0</v>
      </c>
      <c r="L3172" s="57" t="s">
        <v>2193</v>
      </c>
      <c r="M3172" s="57">
        <v>0</v>
      </c>
      <c r="N3172" s="57" t="s">
        <v>2193</v>
      </c>
      <c r="O3172" s="57" t="s">
        <v>2193</v>
      </c>
      <c r="P3172" s="57" t="s">
        <v>2193</v>
      </c>
      <c r="Q3172" s="60" t="s">
        <v>1671</v>
      </c>
      <c r="AB3172" s="2">
        <v>3870000</v>
      </c>
    </row>
    <row r="3173" spans="1:31" ht="23.25" customHeight="1" x14ac:dyDescent="0.15">
      <c r="A3173" s="9" t="s">
        <v>919</v>
      </c>
      <c r="B3173" s="9" t="s">
        <v>2591</v>
      </c>
      <c r="C3173" s="148" t="s">
        <v>676</v>
      </c>
      <c r="D3173" s="56" t="s">
        <v>70</v>
      </c>
      <c r="E3173" s="62" t="s">
        <v>677</v>
      </c>
      <c r="F3173" s="58" t="s">
        <v>678</v>
      </c>
      <c r="G3173" s="57">
        <v>1.23</v>
      </c>
      <c r="H3173" s="57">
        <v>0</v>
      </c>
      <c r="I3173" s="57" t="s">
        <v>2193</v>
      </c>
      <c r="J3173" s="57">
        <v>1.23</v>
      </c>
      <c r="K3173" s="57">
        <v>268915</v>
      </c>
      <c r="L3173" s="57">
        <v>330765.40000000002</v>
      </c>
      <c r="M3173" s="57">
        <v>0</v>
      </c>
      <c r="N3173" s="57" t="s">
        <v>2193</v>
      </c>
      <c r="O3173" s="57">
        <v>268915</v>
      </c>
      <c r="P3173" s="57">
        <v>330765.40000000002</v>
      </c>
      <c r="Q3173" s="60"/>
      <c r="AE3173" s="2">
        <v>330765.40000000002</v>
      </c>
    </row>
    <row r="3174" spans="1:31" ht="23.25" customHeight="1" x14ac:dyDescent="0.15">
      <c r="A3174" s="9" t="s">
        <v>1649</v>
      </c>
      <c r="B3174" s="9" t="s">
        <v>2591</v>
      </c>
      <c r="C3174" s="148" t="s">
        <v>1650</v>
      </c>
      <c r="D3174" s="56" t="s">
        <v>1651</v>
      </c>
      <c r="E3174" s="62" t="s">
        <v>1652</v>
      </c>
      <c r="F3174" s="58" t="s">
        <v>616</v>
      </c>
      <c r="G3174" s="57">
        <v>1</v>
      </c>
      <c r="H3174" s="57">
        <v>9922.9000000000233</v>
      </c>
      <c r="I3174" s="57">
        <v>9922.9000000000233</v>
      </c>
      <c r="J3174" s="57">
        <v>1</v>
      </c>
      <c r="K3174" s="57"/>
      <c r="L3174" s="57" t="s">
        <v>2193</v>
      </c>
      <c r="M3174" s="57"/>
      <c r="N3174" s="57" t="s">
        <v>2193</v>
      </c>
      <c r="O3174" s="57">
        <v>9922.9000000000233</v>
      </c>
      <c r="P3174" s="57">
        <v>9922.9000000000233</v>
      </c>
      <c r="Q3174" s="60"/>
    </row>
    <row r="3175" spans="1:31" ht="23.25" customHeight="1" x14ac:dyDescent="0.15">
      <c r="B3175" s="9" t="s">
        <v>1646</v>
      </c>
      <c r="C3175" s="148"/>
      <c r="D3175" s="56" t="s">
        <v>1647</v>
      </c>
      <c r="E3175" s="62"/>
      <c r="F3175" s="58"/>
      <c r="G3175" s="57"/>
      <c r="H3175" s="57"/>
      <c r="I3175" s="57">
        <v>9922</v>
      </c>
      <c r="J3175" s="57"/>
      <c r="K3175" s="57"/>
      <c r="L3175" s="57">
        <v>330765</v>
      </c>
      <c r="M3175" s="57"/>
      <c r="N3175" s="57">
        <v>0</v>
      </c>
      <c r="O3175" s="57" t="s">
        <v>2193</v>
      </c>
      <c r="P3175" s="57">
        <v>340687</v>
      </c>
      <c r="Q3175" s="60"/>
      <c r="AC3175" s="2">
        <v>9922.9</v>
      </c>
      <c r="AD3175" s="2">
        <v>330765</v>
      </c>
      <c r="AE3175" s="2">
        <v>330765</v>
      </c>
    </row>
    <row r="3176" spans="1:31" ht="23.25" customHeight="1" x14ac:dyDescent="0.15">
      <c r="C3176" s="148"/>
      <c r="D3176" s="56"/>
      <c r="E3176" s="62"/>
      <c r="F3176" s="58"/>
      <c r="G3176" s="57"/>
      <c r="H3176" s="57"/>
      <c r="I3176" s="57"/>
      <c r="J3176" s="57"/>
      <c r="K3176" s="57"/>
      <c r="L3176" s="57"/>
      <c r="M3176" s="57"/>
      <c r="N3176" s="57"/>
      <c r="O3176" s="57"/>
      <c r="P3176" s="57"/>
      <c r="Q3176" s="60"/>
    </row>
    <row r="3177" spans="1:31" ht="23.25" customHeight="1" x14ac:dyDescent="0.15">
      <c r="A3177" s="9" t="s">
        <v>2598</v>
      </c>
      <c r="B3177" s="9" t="s">
        <v>2293</v>
      </c>
      <c r="C3177" s="148" t="s">
        <v>2599</v>
      </c>
      <c r="D3177" s="56" t="s">
        <v>2994</v>
      </c>
      <c r="E3177" s="62"/>
      <c r="F3177" s="58"/>
      <c r="G3177" s="57"/>
      <c r="H3177" s="57"/>
      <c r="I3177" s="57"/>
      <c r="J3177" s="57"/>
      <c r="K3177" s="57"/>
      <c r="L3177" s="57"/>
      <c r="M3177" s="57"/>
      <c r="N3177" s="57"/>
      <c r="O3177" s="57"/>
      <c r="P3177" s="57"/>
      <c r="Q3177" s="60"/>
    </row>
    <row r="3178" spans="1:31" ht="23.25" customHeight="1" x14ac:dyDescent="0.15">
      <c r="A3178" s="9" t="s">
        <v>2708</v>
      </c>
      <c r="B3178" s="9" t="s">
        <v>2601</v>
      </c>
      <c r="C3178" s="148" t="s">
        <v>498</v>
      </c>
      <c r="D3178" s="56" t="s">
        <v>2704</v>
      </c>
      <c r="E3178" s="62" t="s">
        <v>2600</v>
      </c>
      <c r="F3178" s="58" t="s">
        <v>492</v>
      </c>
      <c r="G3178" s="57">
        <v>1</v>
      </c>
      <c r="H3178" s="57"/>
      <c r="I3178" s="57" t="s">
        <v>2193</v>
      </c>
      <c r="J3178" s="57">
        <v>1</v>
      </c>
      <c r="K3178" s="57">
        <v>0</v>
      </c>
      <c r="L3178" s="57" t="s">
        <v>2193</v>
      </c>
      <c r="M3178" s="57">
        <v>0</v>
      </c>
      <c r="N3178" s="57" t="s">
        <v>2193</v>
      </c>
      <c r="O3178" s="57" t="s">
        <v>2193</v>
      </c>
      <c r="P3178" s="57" t="s">
        <v>2193</v>
      </c>
      <c r="Q3178" s="60" t="s">
        <v>1671</v>
      </c>
      <c r="AB3178" s="2">
        <v>2231000</v>
      </c>
    </row>
    <row r="3179" spans="1:31" ht="23.25" customHeight="1" x14ac:dyDescent="0.15">
      <c r="A3179" s="9" t="s">
        <v>919</v>
      </c>
      <c r="B3179" s="9" t="s">
        <v>2601</v>
      </c>
      <c r="C3179" s="148" t="s">
        <v>676</v>
      </c>
      <c r="D3179" s="56" t="s">
        <v>70</v>
      </c>
      <c r="E3179" s="62" t="s">
        <v>677</v>
      </c>
      <c r="F3179" s="58" t="s">
        <v>678</v>
      </c>
      <c r="G3179" s="57">
        <v>1.23</v>
      </c>
      <c r="H3179" s="57">
        <v>0</v>
      </c>
      <c r="I3179" s="57" t="s">
        <v>2193</v>
      </c>
      <c r="J3179" s="57">
        <v>1.23</v>
      </c>
      <c r="K3179" s="57">
        <v>268915</v>
      </c>
      <c r="L3179" s="57">
        <v>330765.40000000002</v>
      </c>
      <c r="M3179" s="57">
        <v>0</v>
      </c>
      <c r="N3179" s="57" t="s">
        <v>2193</v>
      </c>
      <c r="O3179" s="57">
        <v>268915</v>
      </c>
      <c r="P3179" s="57">
        <v>330765.40000000002</v>
      </c>
      <c r="Q3179" s="60"/>
      <c r="AE3179" s="2">
        <v>330765.40000000002</v>
      </c>
    </row>
    <row r="3180" spans="1:31" ht="23.25" customHeight="1" x14ac:dyDescent="0.15">
      <c r="A3180" s="9" t="s">
        <v>1649</v>
      </c>
      <c r="B3180" s="9" t="s">
        <v>2601</v>
      </c>
      <c r="C3180" s="148" t="s">
        <v>1650</v>
      </c>
      <c r="D3180" s="56" t="s">
        <v>1651</v>
      </c>
      <c r="E3180" s="62" t="s">
        <v>1652</v>
      </c>
      <c r="F3180" s="58" t="s">
        <v>616</v>
      </c>
      <c r="G3180" s="57">
        <v>1</v>
      </c>
      <c r="H3180" s="57">
        <v>9922.9000000000233</v>
      </c>
      <c r="I3180" s="57">
        <v>9922.9000000000233</v>
      </c>
      <c r="J3180" s="57">
        <v>1</v>
      </c>
      <c r="K3180" s="57"/>
      <c r="L3180" s="57" t="s">
        <v>2193</v>
      </c>
      <c r="M3180" s="57"/>
      <c r="N3180" s="57" t="s">
        <v>2193</v>
      </c>
      <c r="O3180" s="57">
        <v>9922.9000000000233</v>
      </c>
      <c r="P3180" s="57">
        <v>9922.9000000000233</v>
      </c>
      <c r="Q3180" s="60"/>
    </row>
    <row r="3181" spans="1:31" ht="23.25" customHeight="1" x14ac:dyDescent="0.15">
      <c r="B3181" s="9" t="s">
        <v>1646</v>
      </c>
      <c r="C3181" s="148"/>
      <c r="D3181" s="56" t="s">
        <v>1647</v>
      </c>
      <c r="E3181" s="62"/>
      <c r="F3181" s="58"/>
      <c r="G3181" s="57"/>
      <c r="H3181" s="57"/>
      <c r="I3181" s="57">
        <v>9922</v>
      </c>
      <c r="J3181" s="57"/>
      <c r="K3181" s="57"/>
      <c r="L3181" s="57">
        <v>330765</v>
      </c>
      <c r="M3181" s="57"/>
      <c r="N3181" s="57">
        <v>0</v>
      </c>
      <c r="O3181" s="57" t="s">
        <v>2193</v>
      </c>
      <c r="P3181" s="57">
        <v>340687</v>
      </c>
      <c r="Q3181" s="60"/>
      <c r="AC3181" s="2">
        <v>9922.9</v>
      </c>
      <c r="AD3181" s="2">
        <v>330765</v>
      </c>
      <c r="AE3181" s="2">
        <v>330765</v>
      </c>
    </row>
    <row r="3182" spans="1:31" ht="23.25" customHeight="1" x14ac:dyDescent="0.15">
      <c r="C3182" s="148"/>
      <c r="D3182" s="56"/>
      <c r="E3182" s="62"/>
      <c r="F3182" s="58"/>
      <c r="G3182" s="57"/>
      <c r="H3182" s="57"/>
      <c r="I3182" s="57"/>
      <c r="J3182" s="57"/>
      <c r="K3182" s="57"/>
      <c r="L3182" s="57"/>
      <c r="M3182" s="57"/>
      <c r="N3182" s="57"/>
      <c r="O3182" s="57"/>
      <c r="P3182" s="57"/>
      <c r="Q3182" s="60"/>
    </row>
    <row r="3183" spans="1:31" ht="23.25" customHeight="1" x14ac:dyDescent="0.15">
      <c r="A3183" s="9" t="s">
        <v>2585</v>
      </c>
      <c r="B3183" s="9" t="s">
        <v>2293</v>
      </c>
      <c r="C3183" s="148" t="s">
        <v>2586</v>
      </c>
      <c r="D3183" s="56" t="s">
        <v>2995</v>
      </c>
      <c r="E3183" s="62"/>
      <c r="F3183" s="58"/>
      <c r="G3183" s="57"/>
      <c r="H3183" s="57"/>
      <c r="I3183" s="57"/>
      <c r="J3183" s="57"/>
      <c r="K3183" s="57"/>
      <c r="L3183" s="57"/>
      <c r="M3183" s="57"/>
      <c r="N3183" s="57"/>
      <c r="O3183" s="57"/>
      <c r="P3183" s="57"/>
      <c r="Q3183" s="60"/>
    </row>
    <row r="3184" spans="1:31" ht="23.25" customHeight="1" x14ac:dyDescent="0.15">
      <c r="A3184" s="9" t="s">
        <v>2703</v>
      </c>
      <c r="B3184" s="9" t="s">
        <v>2588</v>
      </c>
      <c r="C3184" s="148" t="s">
        <v>498</v>
      </c>
      <c r="D3184" s="56" t="s">
        <v>2704</v>
      </c>
      <c r="E3184" s="62" t="s">
        <v>601</v>
      </c>
      <c r="F3184" s="58" t="s">
        <v>492</v>
      </c>
      <c r="G3184" s="57">
        <v>1</v>
      </c>
      <c r="H3184" s="57"/>
      <c r="I3184" s="57" t="s">
        <v>2193</v>
      </c>
      <c r="J3184" s="57">
        <v>1</v>
      </c>
      <c r="K3184" s="57">
        <v>0</v>
      </c>
      <c r="L3184" s="57" t="s">
        <v>2193</v>
      </c>
      <c r="M3184" s="57">
        <v>0</v>
      </c>
      <c r="N3184" s="57" t="s">
        <v>2193</v>
      </c>
      <c r="O3184" s="57" t="s">
        <v>2193</v>
      </c>
      <c r="P3184" s="57" t="s">
        <v>2193</v>
      </c>
      <c r="Q3184" s="60" t="s">
        <v>1671</v>
      </c>
      <c r="AB3184" s="2">
        <v>10704000</v>
      </c>
    </row>
    <row r="3185" spans="1:31" ht="23.25" customHeight="1" x14ac:dyDescent="0.15">
      <c r="A3185" s="9" t="s">
        <v>919</v>
      </c>
      <c r="B3185" s="9" t="s">
        <v>2588</v>
      </c>
      <c r="C3185" s="148" t="s">
        <v>676</v>
      </c>
      <c r="D3185" s="56" t="s">
        <v>70</v>
      </c>
      <c r="E3185" s="62" t="s">
        <v>677</v>
      </c>
      <c r="F3185" s="58" t="s">
        <v>678</v>
      </c>
      <c r="G3185" s="57">
        <v>1.23</v>
      </c>
      <c r="H3185" s="57">
        <v>0</v>
      </c>
      <c r="I3185" s="57" t="s">
        <v>2193</v>
      </c>
      <c r="J3185" s="57">
        <v>1.23</v>
      </c>
      <c r="K3185" s="57">
        <v>268915</v>
      </c>
      <c r="L3185" s="57">
        <v>330765.40000000002</v>
      </c>
      <c r="M3185" s="57">
        <v>0</v>
      </c>
      <c r="N3185" s="57" t="s">
        <v>2193</v>
      </c>
      <c r="O3185" s="57">
        <v>268915</v>
      </c>
      <c r="P3185" s="57">
        <v>330765.40000000002</v>
      </c>
      <c r="Q3185" s="60"/>
      <c r="AE3185" s="2">
        <v>330765.40000000002</v>
      </c>
    </row>
    <row r="3186" spans="1:31" ht="23.25" customHeight="1" x14ac:dyDescent="0.15">
      <c r="A3186" s="9" t="s">
        <v>1649</v>
      </c>
      <c r="B3186" s="9" t="s">
        <v>2588</v>
      </c>
      <c r="C3186" s="148" t="s">
        <v>1650</v>
      </c>
      <c r="D3186" s="56" t="s">
        <v>1651</v>
      </c>
      <c r="E3186" s="62" t="s">
        <v>1652</v>
      </c>
      <c r="F3186" s="58" t="s">
        <v>616</v>
      </c>
      <c r="G3186" s="57">
        <v>1</v>
      </c>
      <c r="H3186" s="57">
        <v>9922.9000000000233</v>
      </c>
      <c r="I3186" s="57">
        <v>9922.9000000000233</v>
      </c>
      <c r="J3186" s="57">
        <v>1</v>
      </c>
      <c r="K3186" s="57"/>
      <c r="L3186" s="57" t="s">
        <v>2193</v>
      </c>
      <c r="M3186" s="57"/>
      <c r="N3186" s="57" t="s">
        <v>2193</v>
      </c>
      <c r="O3186" s="57">
        <v>9922.9000000000233</v>
      </c>
      <c r="P3186" s="57">
        <v>9922.9000000000233</v>
      </c>
      <c r="Q3186" s="60"/>
    </row>
    <row r="3187" spans="1:31" ht="23.25" customHeight="1" x14ac:dyDescent="0.15">
      <c r="B3187" s="9" t="s">
        <v>1646</v>
      </c>
      <c r="C3187" s="148"/>
      <c r="D3187" s="56" t="s">
        <v>1647</v>
      </c>
      <c r="E3187" s="62"/>
      <c r="F3187" s="58"/>
      <c r="G3187" s="57"/>
      <c r="H3187" s="57"/>
      <c r="I3187" s="57">
        <v>9922</v>
      </c>
      <c r="J3187" s="57"/>
      <c r="K3187" s="57"/>
      <c r="L3187" s="57">
        <v>330765</v>
      </c>
      <c r="M3187" s="57"/>
      <c r="N3187" s="57">
        <v>0</v>
      </c>
      <c r="O3187" s="57" t="s">
        <v>2193</v>
      </c>
      <c r="P3187" s="57">
        <v>340687</v>
      </c>
      <c r="Q3187" s="60"/>
      <c r="AC3187" s="2">
        <v>9922.9</v>
      </c>
      <c r="AD3187" s="2">
        <v>330765</v>
      </c>
      <c r="AE3187" s="2">
        <v>330765</v>
      </c>
    </row>
    <row r="3188" spans="1:31" ht="23.25" customHeight="1" x14ac:dyDescent="0.15">
      <c r="C3188" s="148"/>
      <c r="D3188" s="56"/>
      <c r="E3188" s="62"/>
      <c r="F3188" s="58"/>
      <c r="G3188" s="57"/>
      <c r="H3188" s="57"/>
      <c r="I3188" s="57"/>
      <c r="J3188" s="57"/>
      <c r="K3188" s="57"/>
      <c r="L3188" s="57"/>
      <c r="M3188" s="57"/>
      <c r="N3188" s="57"/>
      <c r="O3188" s="57"/>
      <c r="P3188" s="57"/>
      <c r="Q3188" s="60"/>
    </row>
    <row r="3189" spans="1:31" ht="23.25" customHeight="1" x14ac:dyDescent="0.15">
      <c r="A3189" s="9" t="s">
        <v>2630</v>
      </c>
      <c r="B3189" s="9" t="s">
        <v>2293</v>
      </c>
      <c r="C3189" s="148" t="s">
        <v>2631</v>
      </c>
      <c r="D3189" s="56" t="s">
        <v>2996</v>
      </c>
      <c r="E3189" s="62"/>
      <c r="F3189" s="58"/>
      <c r="G3189" s="57"/>
      <c r="H3189" s="57"/>
      <c r="I3189" s="57"/>
      <c r="J3189" s="57"/>
      <c r="K3189" s="57"/>
      <c r="L3189" s="57"/>
      <c r="M3189" s="57"/>
      <c r="N3189" s="57"/>
      <c r="O3189" s="57"/>
      <c r="P3189" s="57"/>
      <c r="Q3189" s="60"/>
    </row>
    <row r="3190" spans="1:31" ht="23.25" customHeight="1" x14ac:dyDescent="0.15">
      <c r="A3190" s="9" t="s">
        <v>2716</v>
      </c>
      <c r="B3190" s="9" t="s">
        <v>2632</v>
      </c>
      <c r="C3190" s="148" t="s">
        <v>498</v>
      </c>
      <c r="D3190" s="56" t="s">
        <v>2717</v>
      </c>
      <c r="E3190" s="62" t="s">
        <v>584</v>
      </c>
      <c r="F3190" s="58" t="s">
        <v>275</v>
      </c>
      <c r="G3190" s="57">
        <v>1</v>
      </c>
      <c r="H3190" s="57"/>
      <c r="I3190" s="57" t="s">
        <v>2193</v>
      </c>
      <c r="J3190" s="57">
        <v>1</v>
      </c>
      <c r="K3190" s="57">
        <v>0</v>
      </c>
      <c r="L3190" s="57" t="s">
        <v>2193</v>
      </c>
      <c r="M3190" s="57">
        <v>0</v>
      </c>
      <c r="N3190" s="57" t="s">
        <v>2193</v>
      </c>
      <c r="O3190" s="57" t="s">
        <v>2193</v>
      </c>
      <c r="P3190" s="57" t="s">
        <v>2193</v>
      </c>
      <c r="Q3190" s="60" t="s">
        <v>1671</v>
      </c>
      <c r="AB3190" s="2">
        <v>84000</v>
      </c>
    </row>
    <row r="3191" spans="1:31" ht="23.25" customHeight="1" x14ac:dyDescent="0.15">
      <c r="A3191" s="9" t="s">
        <v>919</v>
      </c>
      <c r="B3191" s="9" t="s">
        <v>2632</v>
      </c>
      <c r="C3191" s="148" t="s">
        <v>676</v>
      </c>
      <c r="D3191" s="56" t="s">
        <v>70</v>
      </c>
      <c r="E3191" s="62" t="s">
        <v>677</v>
      </c>
      <c r="F3191" s="58" t="s">
        <v>678</v>
      </c>
      <c r="G3191" s="57">
        <v>0.221</v>
      </c>
      <c r="H3191" s="57">
        <v>0</v>
      </c>
      <c r="I3191" s="57" t="s">
        <v>2193</v>
      </c>
      <c r="J3191" s="57">
        <v>0.221</v>
      </c>
      <c r="K3191" s="57">
        <v>268915</v>
      </c>
      <c r="L3191" s="57">
        <v>59430.2</v>
      </c>
      <c r="M3191" s="57">
        <v>0</v>
      </c>
      <c r="N3191" s="57" t="s">
        <v>2193</v>
      </c>
      <c r="O3191" s="57">
        <v>268915</v>
      </c>
      <c r="P3191" s="57">
        <v>59430.2</v>
      </c>
      <c r="Q3191" s="60"/>
      <c r="AE3191" s="2">
        <v>59430.2</v>
      </c>
    </row>
    <row r="3192" spans="1:31" ht="23.25" customHeight="1" x14ac:dyDescent="0.15">
      <c r="A3192" s="9" t="s">
        <v>1649</v>
      </c>
      <c r="B3192" s="9" t="s">
        <v>2632</v>
      </c>
      <c r="C3192" s="148" t="s">
        <v>1650</v>
      </c>
      <c r="D3192" s="56" t="s">
        <v>1651</v>
      </c>
      <c r="E3192" s="62" t="s">
        <v>1652</v>
      </c>
      <c r="F3192" s="58" t="s">
        <v>616</v>
      </c>
      <c r="G3192" s="57">
        <v>1</v>
      </c>
      <c r="H3192" s="57">
        <v>1782.9000000000015</v>
      </c>
      <c r="I3192" s="57">
        <v>1782.9000000000015</v>
      </c>
      <c r="J3192" s="57">
        <v>1</v>
      </c>
      <c r="K3192" s="57"/>
      <c r="L3192" s="57" t="s">
        <v>2193</v>
      </c>
      <c r="M3192" s="57"/>
      <c r="N3192" s="57" t="s">
        <v>2193</v>
      </c>
      <c r="O3192" s="57">
        <v>1782.9000000000015</v>
      </c>
      <c r="P3192" s="57">
        <v>1782.9000000000015</v>
      </c>
      <c r="Q3192" s="60"/>
    </row>
    <row r="3193" spans="1:31" ht="23.25" customHeight="1" x14ac:dyDescent="0.15">
      <c r="B3193" s="9" t="s">
        <v>1646</v>
      </c>
      <c r="C3193" s="148"/>
      <c r="D3193" s="56" t="s">
        <v>1647</v>
      </c>
      <c r="E3193" s="62"/>
      <c r="F3193" s="58"/>
      <c r="G3193" s="57"/>
      <c r="H3193" s="57"/>
      <c r="I3193" s="57">
        <v>1782</v>
      </c>
      <c r="J3193" s="57"/>
      <c r="K3193" s="57"/>
      <c r="L3193" s="57">
        <v>59430</v>
      </c>
      <c r="M3193" s="57"/>
      <c r="N3193" s="57">
        <v>0</v>
      </c>
      <c r="O3193" s="57" t="s">
        <v>2193</v>
      </c>
      <c r="P3193" s="57">
        <v>61212</v>
      </c>
      <c r="Q3193" s="60"/>
      <c r="AC3193" s="2">
        <v>1782.9</v>
      </c>
      <c r="AD3193" s="2">
        <v>59430</v>
      </c>
      <c r="AE3193" s="2">
        <v>59430</v>
      </c>
    </row>
    <row r="3194" spans="1:31" ht="23.25" customHeight="1" x14ac:dyDescent="0.15">
      <c r="C3194" s="148"/>
      <c r="D3194" s="56"/>
      <c r="E3194" s="62"/>
      <c r="F3194" s="58"/>
      <c r="G3194" s="57"/>
      <c r="H3194" s="57"/>
      <c r="I3194" s="57"/>
      <c r="J3194" s="57"/>
      <c r="K3194" s="57"/>
      <c r="L3194" s="57"/>
      <c r="M3194" s="57"/>
      <c r="N3194" s="57"/>
      <c r="O3194" s="57"/>
      <c r="P3194" s="57"/>
      <c r="Q3194" s="60"/>
    </row>
    <row r="3195" spans="1:31" ht="23.25" customHeight="1" x14ac:dyDescent="0.15">
      <c r="A3195" s="9" t="s">
        <v>2633</v>
      </c>
      <c r="B3195" s="9" t="s">
        <v>2293</v>
      </c>
      <c r="C3195" s="148" t="s">
        <v>2634</v>
      </c>
      <c r="D3195" s="56" t="s">
        <v>2997</v>
      </c>
      <c r="E3195" s="62"/>
      <c r="F3195" s="58"/>
      <c r="G3195" s="57"/>
      <c r="H3195" s="57"/>
      <c r="I3195" s="57"/>
      <c r="J3195" s="57"/>
      <c r="K3195" s="57"/>
      <c r="L3195" s="57"/>
      <c r="M3195" s="57"/>
      <c r="N3195" s="57"/>
      <c r="O3195" s="57"/>
      <c r="P3195" s="57"/>
      <c r="Q3195" s="60"/>
    </row>
    <row r="3196" spans="1:31" ht="23.25" customHeight="1" x14ac:dyDescent="0.15">
      <c r="A3196" s="9" t="s">
        <v>2718</v>
      </c>
      <c r="B3196" s="9" t="s">
        <v>2635</v>
      </c>
      <c r="C3196" s="148" t="s">
        <v>498</v>
      </c>
      <c r="D3196" s="56" t="s">
        <v>2717</v>
      </c>
      <c r="E3196" s="62" t="s">
        <v>588</v>
      </c>
      <c r="F3196" s="58" t="s">
        <v>275</v>
      </c>
      <c r="G3196" s="57">
        <v>1</v>
      </c>
      <c r="H3196" s="57"/>
      <c r="I3196" s="57" t="s">
        <v>2193</v>
      </c>
      <c r="J3196" s="57">
        <v>1</v>
      </c>
      <c r="K3196" s="57">
        <v>0</v>
      </c>
      <c r="L3196" s="57" t="s">
        <v>2193</v>
      </c>
      <c r="M3196" s="57">
        <v>0</v>
      </c>
      <c r="N3196" s="57" t="s">
        <v>2193</v>
      </c>
      <c r="O3196" s="57" t="s">
        <v>2193</v>
      </c>
      <c r="P3196" s="57" t="s">
        <v>2193</v>
      </c>
      <c r="Q3196" s="60" t="s">
        <v>1671</v>
      </c>
      <c r="AB3196" s="2">
        <v>27500</v>
      </c>
    </row>
    <row r="3197" spans="1:31" ht="23.25" customHeight="1" x14ac:dyDescent="0.15">
      <c r="A3197" s="9" t="s">
        <v>919</v>
      </c>
      <c r="B3197" s="9" t="s">
        <v>2635</v>
      </c>
      <c r="C3197" s="148" t="s">
        <v>676</v>
      </c>
      <c r="D3197" s="56" t="s">
        <v>70</v>
      </c>
      <c r="E3197" s="62" t="s">
        <v>677</v>
      </c>
      <c r="F3197" s="58" t="s">
        <v>678</v>
      </c>
      <c r="G3197" s="57">
        <v>0.155</v>
      </c>
      <c r="H3197" s="57">
        <v>0</v>
      </c>
      <c r="I3197" s="57" t="s">
        <v>2193</v>
      </c>
      <c r="J3197" s="57">
        <v>0.155</v>
      </c>
      <c r="K3197" s="57">
        <v>268915</v>
      </c>
      <c r="L3197" s="57">
        <v>41681.800000000003</v>
      </c>
      <c r="M3197" s="57">
        <v>0</v>
      </c>
      <c r="N3197" s="57" t="s">
        <v>2193</v>
      </c>
      <c r="O3197" s="57">
        <v>268915</v>
      </c>
      <c r="P3197" s="57">
        <v>41681.800000000003</v>
      </c>
      <c r="Q3197" s="60"/>
      <c r="AE3197" s="2">
        <v>41681.800000000003</v>
      </c>
    </row>
    <row r="3198" spans="1:31" ht="23.25" customHeight="1" x14ac:dyDescent="0.15">
      <c r="A3198" s="9" t="s">
        <v>1649</v>
      </c>
      <c r="B3198" s="9" t="s">
        <v>2635</v>
      </c>
      <c r="C3198" s="148" t="s">
        <v>1650</v>
      </c>
      <c r="D3198" s="56" t="s">
        <v>1651</v>
      </c>
      <c r="E3198" s="62" t="s">
        <v>1652</v>
      </c>
      <c r="F3198" s="58" t="s">
        <v>616</v>
      </c>
      <c r="G3198" s="57">
        <v>1</v>
      </c>
      <c r="H3198" s="57">
        <v>1250.4000000000015</v>
      </c>
      <c r="I3198" s="57">
        <v>1250.4000000000015</v>
      </c>
      <c r="J3198" s="57">
        <v>1</v>
      </c>
      <c r="K3198" s="57"/>
      <c r="L3198" s="57" t="s">
        <v>2193</v>
      </c>
      <c r="M3198" s="57"/>
      <c r="N3198" s="57" t="s">
        <v>2193</v>
      </c>
      <c r="O3198" s="57">
        <v>1250.4000000000015</v>
      </c>
      <c r="P3198" s="57">
        <v>1250.4000000000015</v>
      </c>
      <c r="Q3198" s="60"/>
    </row>
    <row r="3199" spans="1:31" ht="23.25" customHeight="1" x14ac:dyDescent="0.15">
      <c r="B3199" s="9" t="s">
        <v>1646</v>
      </c>
      <c r="C3199" s="148"/>
      <c r="D3199" s="56" t="s">
        <v>1647</v>
      </c>
      <c r="E3199" s="62"/>
      <c r="F3199" s="58"/>
      <c r="G3199" s="57"/>
      <c r="H3199" s="57"/>
      <c r="I3199" s="57">
        <v>1250</v>
      </c>
      <c r="J3199" s="57"/>
      <c r="K3199" s="57"/>
      <c r="L3199" s="57">
        <v>41681</v>
      </c>
      <c r="M3199" s="57"/>
      <c r="N3199" s="57">
        <v>0</v>
      </c>
      <c r="O3199" s="57" t="s">
        <v>2193</v>
      </c>
      <c r="P3199" s="57">
        <v>42931</v>
      </c>
      <c r="Q3199" s="60"/>
      <c r="AC3199" s="2">
        <v>1250.4000000000001</v>
      </c>
      <c r="AD3199" s="2">
        <v>41681</v>
      </c>
      <c r="AE3199" s="2">
        <v>41681</v>
      </c>
    </row>
    <row r="3200" spans="1:31" ht="23.25" customHeight="1" x14ac:dyDescent="0.15">
      <c r="C3200" s="148"/>
      <c r="D3200" s="56"/>
      <c r="E3200" s="62"/>
      <c r="F3200" s="58"/>
      <c r="G3200" s="57"/>
      <c r="H3200" s="57"/>
      <c r="I3200" s="57"/>
      <c r="J3200" s="57"/>
      <c r="K3200" s="57"/>
      <c r="L3200" s="57"/>
      <c r="M3200" s="57"/>
      <c r="N3200" s="57"/>
      <c r="O3200" s="57"/>
      <c r="P3200" s="57"/>
      <c r="Q3200" s="60"/>
    </row>
    <row r="3201" spans="1:31" ht="23.25" customHeight="1" x14ac:dyDescent="0.15">
      <c r="A3201" s="9" t="s">
        <v>2636</v>
      </c>
      <c r="B3201" s="9" t="s">
        <v>2293</v>
      </c>
      <c r="C3201" s="148" t="s">
        <v>2637</v>
      </c>
      <c r="D3201" s="56" t="s">
        <v>2998</v>
      </c>
      <c r="E3201" s="62"/>
      <c r="F3201" s="58"/>
      <c r="G3201" s="57"/>
      <c r="H3201" s="57"/>
      <c r="I3201" s="57"/>
      <c r="J3201" s="57"/>
      <c r="K3201" s="57"/>
      <c r="L3201" s="57"/>
      <c r="M3201" s="57"/>
      <c r="N3201" s="57"/>
      <c r="O3201" s="57"/>
      <c r="P3201" s="57"/>
      <c r="Q3201" s="60"/>
    </row>
    <row r="3202" spans="1:31" ht="23.25" customHeight="1" x14ac:dyDescent="0.15">
      <c r="A3202" s="9" t="s">
        <v>2719</v>
      </c>
      <c r="B3202" s="9" t="s">
        <v>2638</v>
      </c>
      <c r="C3202" s="148" t="s">
        <v>498</v>
      </c>
      <c r="D3202" s="56" t="s">
        <v>2717</v>
      </c>
      <c r="E3202" s="62" t="s">
        <v>589</v>
      </c>
      <c r="F3202" s="58" t="s">
        <v>275</v>
      </c>
      <c r="G3202" s="57">
        <v>1</v>
      </c>
      <c r="H3202" s="57"/>
      <c r="I3202" s="57" t="s">
        <v>2193</v>
      </c>
      <c r="J3202" s="57">
        <v>1</v>
      </c>
      <c r="K3202" s="57">
        <v>0</v>
      </c>
      <c r="L3202" s="57" t="s">
        <v>2193</v>
      </c>
      <c r="M3202" s="57">
        <v>0</v>
      </c>
      <c r="N3202" s="57" t="s">
        <v>2193</v>
      </c>
      <c r="O3202" s="57" t="s">
        <v>2193</v>
      </c>
      <c r="P3202" s="57" t="s">
        <v>2193</v>
      </c>
      <c r="Q3202" s="60" t="s">
        <v>1671</v>
      </c>
      <c r="AB3202" s="2">
        <v>90000</v>
      </c>
    </row>
    <row r="3203" spans="1:31" ht="23.25" customHeight="1" x14ac:dyDescent="0.15">
      <c r="A3203" s="9" t="s">
        <v>919</v>
      </c>
      <c r="B3203" s="9" t="s">
        <v>2638</v>
      </c>
      <c r="C3203" s="148" t="s">
        <v>676</v>
      </c>
      <c r="D3203" s="56" t="s">
        <v>70</v>
      </c>
      <c r="E3203" s="62" t="s">
        <v>677</v>
      </c>
      <c r="F3203" s="58" t="s">
        <v>678</v>
      </c>
      <c r="G3203" s="57">
        <v>0.221</v>
      </c>
      <c r="H3203" s="57">
        <v>0</v>
      </c>
      <c r="I3203" s="57" t="s">
        <v>2193</v>
      </c>
      <c r="J3203" s="57">
        <v>0.221</v>
      </c>
      <c r="K3203" s="57">
        <v>268915</v>
      </c>
      <c r="L3203" s="57">
        <v>59430.2</v>
      </c>
      <c r="M3203" s="57">
        <v>0</v>
      </c>
      <c r="N3203" s="57" t="s">
        <v>2193</v>
      </c>
      <c r="O3203" s="57">
        <v>268915</v>
      </c>
      <c r="P3203" s="57">
        <v>59430.2</v>
      </c>
      <c r="Q3203" s="60"/>
      <c r="AE3203" s="2">
        <v>59430.2</v>
      </c>
    </row>
    <row r="3204" spans="1:31" ht="23.25" customHeight="1" x14ac:dyDescent="0.15">
      <c r="A3204" s="9" t="s">
        <v>1649</v>
      </c>
      <c r="B3204" s="9" t="s">
        <v>2638</v>
      </c>
      <c r="C3204" s="148" t="s">
        <v>1650</v>
      </c>
      <c r="D3204" s="56" t="s">
        <v>1651</v>
      </c>
      <c r="E3204" s="62" t="s">
        <v>1652</v>
      </c>
      <c r="F3204" s="58" t="s">
        <v>616</v>
      </c>
      <c r="G3204" s="57">
        <v>1</v>
      </c>
      <c r="H3204" s="57">
        <v>1782.9000000000015</v>
      </c>
      <c r="I3204" s="57">
        <v>1782.9000000000015</v>
      </c>
      <c r="J3204" s="57">
        <v>1</v>
      </c>
      <c r="K3204" s="57"/>
      <c r="L3204" s="57" t="s">
        <v>2193</v>
      </c>
      <c r="M3204" s="57"/>
      <c r="N3204" s="57" t="s">
        <v>2193</v>
      </c>
      <c r="O3204" s="57">
        <v>1782.9000000000015</v>
      </c>
      <c r="P3204" s="57">
        <v>1782.9000000000015</v>
      </c>
      <c r="Q3204" s="60"/>
    </row>
    <row r="3205" spans="1:31" ht="23.25" customHeight="1" x14ac:dyDescent="0.15">
      <c r="B3205" s="9" t="s">
        <v>1646</v>
      </c>
      <c r="C3205" s="148"/>
      <c r="D3205" s="56" t="s">
        <v>1647</v>
      </c>
      <c r="E3205" s="62"/>
      <c r="F3205" s="58"/>
      <c r="G3205" s="57"/>
      <c r="H3205" s="57"/>
      <c r="I3205" s="57">
        <v>1782</v>
      </c>
      <c r="J3205" s="57"/>
      <c r="K3205" s="57"/>
      <c r="L3205" s="57">
        <v>59430</v>
      </c>
      <c r="M3205" s="57"/>
      <c r="N3205" s="57">
        <v>0</v>
      </c>
      <c r="O3205" s="57" t="s">
        <v>2193</v>
      </c>
      <c r="P3205" s="57">
        <v>61212</v>
      </c>
      <c r="Q3205" s="60"/>
      <c r="AC3205" s="2">
        <v>1782.9</v>
      </c>
      <c r="AD3205" s="2">
        <v>59430</v>
      </c>
      <c r="AE3205" s="2">
        <v>59430</v>
      </c>
    </row>
    <row r="3206" spans="1:31" ht="23.25" customHeight="1" x14ac:dyDescent="0.15">
      <c r="C3206" s="148"/>
      <c r="D3206" s="56"/>
      <c r="E3206" s="62"/>
      <c r="F3206" s="58"/>
      <c r="G3206" s="57"/>
      <c r="H3206" s="57"/>
      <c r="I3206" s="57"/>
      <c r="J3206" s="57"/>
      <c r="K3206" s="57"/>
      <c r="L3206" s="57"/>
      <c r="M3206" s="57"/>
      <c r="N3206" s="57"/>
      <c r="O3206" s="57"/>
      <c r="P3206" s="57"/>
      <c r="Q3206" s="60"/>
    </row>
    <row r="3207" spans="1:31" ht="23.25" customHeight="1" x14ac:dyDescent="0.15">
      <c r="A3207" s="9" t="s">
        <v>2639</v>
      </c>
      <c r="B3207" s="9" t="s">
        <v>2293</v>
      </c>
      <c r="C3207" s="148" t="s">
        <v>2640</v>
      </c>
      <c r="D3207" s="56" t="s">
        <v>2999</v>
      </c>
      <c r="E3207" s="62"/>
      <c r="F3207" s="58"/>
      <c r="G3207" s="57"/>
      <c r="H3207" s="57"/>
      <c r="I3207" s="57"/>
      <c r="J3207" s="57"/>
      <c r="K3207" s="57"/>
      <c r="L3207" s="57"/>
      <c r="M3207" s="57"/>
      <c r="N3207" s="57"/>
      <c r="O3207" s="57"/>
      <c r="P3207" s="57"/>
      <c r="Q3207" s="60"/>
    </row>
    <row r="3208" spans="1:31" ht="23.25" customHeight="1" x14ac:dyDescent="0.15">
      <c r="A3208" s="9" t="s">
        <v>2720</v>
      </c>
      <c r="B3208" s="9" t="s">
        <v>2641</v>
      </c>
      <c r="C3208" s="148" t="s">
        <v>498</v>
      </c>
      <c r="D3208" s="56" t="s">
        <v>2717</v>
      </c>
      <c r="E3208" s="62" t="s">
        <v>590</v>
      </c>
      <c r="F3208" s="58" t="s">
        <v>275</v>
      </c>
      <c r="G3208" s="57">
        <v>1</v>
      </c>
      <c r="H3208" s="57"/>
      <c r="I3208" s="57" t="s">
        <v>2193</v>
      </c>
      <c r="J3208" s="57">
        <v>1</v>
      </c>
      <c r="K3208" s="57">
        <v>0</v>
      </c>
      <c r="L3208" s="57" t="s">
        <v>2193</v>
      </c>
      <c r="M3208" s="57">
        <v>0</v>
      </c>
      <c r="N3208" s="57" t="s">
        <v>2193</v>
      </c>
      <c r="O3208" s="57" t="s">
        <v>2193</v>
      </c>
      <c r="P3208" s="57" t="s">
        <v>2193</v>
      </c>
      <c r="Q3208" s="60" t="s">
        <v>1671</v>
      </c>
      <c r="AB3208" s="2">
        <v>45000</v>
      </c>
    </row>
    <row r="3209" spans="1:31" ht="23.25" customHeight="1" x14ac:dyDescent="0.15">
      <c r="A3209" s="9" t="s">
        <v>919</v>
      </c>
      <c r="B3209" s="9" t="s">
        <v>2641</v>
      </c>
      <c r="C3209" s="148" t="s">
        <v>676</v>
      </c>
      <c r="D3209" s="56" t="s">
        <v>70</v>
      </c>
      <c r="E3209" s="62" t="s">
        <v>677</v>
      </c>
      <c r="F3209" s="58" t="s">
        <v>678</v>
      </c>
      <c r="G3209" s="57">
        <v>0.11700000000000001</v>
      </c>
      <c r="H3209" s="57">
        <v>0</v>
      </c>
      <c r="I3209" s="57" t="s">
        <v>2193</v>
      </c>
      <c r="J3209" s="57">
        <v>0.11700000000000001</v>
      </c>
      <c r="K3209" s="57">
        <v>268915</v>
      </c>
      <c r="L3209" s="57">
        <v>31463</v>
      </c>
      <c r="M3209" s="57">
        <v>0</v>
      </c>
      <c r="N3209" s="57" t="s">
        <v>2193</v>
      </c>
      <c r="O3209" s="57">
        <v>268915</v>
      </c>
      <c r="P3209" s="57">
        <v>31463</v>
      </c>
      <c r="Q3209" s="60"/>
      <c r="AE3209" s="2">
        <v>31463</v>
      </c>
    </row>
    <row r="3210" spans="1:31" ht="23.25" customHeight="1" x14ac:dyDescent="0.15">
      <c r="A3210" s="9" t="s">
        <v>1649</v>
      </c>
      <c r="B3210" s="9" t="s">
        <v>2641</v>
      </c>
      <c r="C3210" s="148" t="s">
        <v>1650</v>
      </c>
      <c r="D3210" s="56" t="s">
        <v>1651</v>
      </c>
      <c r="E3210" s="62" t="s">
        <v>1652</v>
      </c>
      <c r="F3210" s="58" t="s">
        <v>616</v>
      </c>
      <c r="G3210" s="57">
        <v>1</v>
      </c>
      <c r="H3210" s="57">
        <v>943.79999999999927</v>
      </c>
      <c r="I3210" s="57">
        <v>943.79999999999927</v>
      </c>
      <c r="J3210" s="57">
        <v>1</v>
      </c>
      <c r="K3210" s="57"/>
      <c r="L3210" s="57" t="s">
        <v>2193</v>
      </c>
      <c r="M3210" s="57"/>
      <c r="N3210" s="57" t="s">
        <v>2193</v>
      </c>
      <c r="O3210" s="57">
        <v>943.79999999999927</v>
      </c>
      <c r="P3210" s="57">
        <v>943.79999999999927</v>
      </c>
      <c r="Q3210" s="60"/>
    </row>
    <row r="3211" spans="1:31" ht="23.25" customHeight="1" x14ac:dyDescent="0.15">
      <c r="B3211" s="9" t="s">
        <v>1646</v>
      </c>
      <c r="C3211" s="148"/>
      <c r="D3211" s="56" t="s">
        <v>1647</v>
      </c>
      <c r="E3211" s="62"/>
      <c r="F3211" s="58"/>
      <c r="G3211" s="57"/>
      <c r="H3211" s="57"/>
      <c r="I3211" s="57">
        <v>943</v>
      </c>
      <c r="J3211" s="57"/>
      <c r="K3211" s="57"/>
      <c r="L3211" s="57">
        <v>31463</v>
      </c>
      <c r="M3211" s="57"/>
      <c r="N3211" s="57">
        <v>0</v>
      </c>
      <c r="O3211" s="57" t="s">
        <v>2193</v>
      </c>
      <c r="P3211" s="57">
        <v>32406</v>
      </c>
      <c r="Q3211" s="60"/>
      <c r="AC3211" s="2">
        <v>943.8</v>
      </c>
      <c r="AD3211" s="2">
        <v>31463</v>
      </c>
      <c r="AE3211" s="2">
        <v>31463</v>
      </c>
    </row>
    <row r="3212" spans="1:31" ht="23.25" customHeight="1" x14ac:dyDescent="0.15">
      <c r="C3212" s="148"/>
      <c r="D3212" s="56"/>
      <c r="E3212" s="62"/>
      <c r="F3212" s="58"/>
      <c r="G3212" s="57"/>
      <c r="H3212" s="57"/>
      <c r="I3212" s="57"/>
      <c r="J3212" s="57"/>
      <c r="K3212" s="57"/>
      <c r="L3212" s="57"/>
      <c r="M3212" s="57"/>
      <c r="N3212" s="57"/>
      <c r="O3212" s="57"/>
      <c r="P3212" s="57"/>
      <c r="Q3212" s="60"/>
    </row>
    <row r="3213" spans="1:31" ht="23.25" customHeight="1" x14ac:dyDescent="0.15">
      <c r="A3213" s="9" t="s">
        <v>2642</v>
      </c>
      <c r="B3213" s="9" t="s">
        <v>2293</v>
      </c>
      <c r="C3213" s="148" t="s">
        <v>2643</v>
      </c>
      <c r="D3213" s="56" t="s">
        <v>3000</v>
      </c>
      <c r="E3213" s="62"/>
      <c r="F3213" s="58"/>
      <c r="G3213" s="57"/>
      <c r="H3213" s="57"/>
      <c r="I3213" s="57"/>
      <c r="J3213" s="57"/>
      <c r="K3213" s="57"/>
      <c r="L3213" s="57"/>
      <c r="M3213" s="57"/>
      <c r="N3213" s="57"/>
      <c r="O3213" s="57"/>
      <c r="P3213" s="57"/>
      <c r="Q3213" s="60"/>
    </row>
    <row r="3214" spans="1:31" ht="23.25" customHeight="1" x14ac:dyDescent="0.15">
      <c r="A3214" s="9" t="s">
        <v>2721</v>
      </c>
      <c r="B3214" s="9" t="s">
        <v>2644</v>
      </c>
      <c r="C3214" s="148" t="s">
        <v>498</v>
      </c>
      <c r="D3214" s="56" t="s">
        <v>2717</v>
      </c>
      <c r="E3214" s="62" t="s">
        <v>591</v>
      </c>
      <c r="F3214" s="58" t="s">
        <v>275</v>
      </c>
      <c r="G3214" s="57">
        <v>1</v>
      </c>
      <c r="H3214" s="57"/>
      <c r="I3214" s="57" t="s">
        <v>2193</v>
      </c>
      <c r="J3214" s="57">
        <v>1</v>
      </c>
      <c r="K3214" s="57">
        <v>0</v>
      </c>
      <c r="L3214" s="57" t="s">
        <v>2193</v>
      </c>
      <c r="M3214" s="57">
        <v>0</v>
      </c>
      <c r="N3214" s="57" t="s">
        <v>2193</v>
      </c>
      <c r="O3214" s="57" t="s">
        <v>2193</v>
      </c>
      <c r="P3214" s="57" t="s">
        <v>2193</v>
      </c>
      <c r="Q3214" s="60" t="s">
        <v>1671</v>
      </c>
      <c r="AB3214" s="2">
        <v>50000</v>
      </c>
    </row>
    <row r="3215" spans="1:31" ht="23.25" customHeight="1" x14ac:dyDescent="0.15">
      <c r="A3215" s="9" t="s">
        <v>919</v>
      </c>
      <c r="B3215" s="9" t="s">
        <v>2644</v>
      </c>
      <c r="C3215" s="148" t="s">
        <v>676</v>
      </c>
      <c r="D3215" s="56" t="s">
        <v>70</v>
      </c>
      <c r="E3215" s="62" t="s">
        <v>677</v>
      </c>
      <c r="F3215" s="58" t="s">
        <v>678</v>
      </c>
      <c r="G3215" s="57">
        <v>0.11700000000000001</v>
      </c>
      <c r="H3215" s="57">
        <v>0</v>
      </c>
      <c r="I3215" s="57" t="s">
        <v>2193</v>
      </c>
      <c r="J3215" s="57">
        <v>0.11700000000000001</v>
      </c>
      <c r="K3215" s="57">
        <v>268915</v>
      </c>
      <c r="L3215" s="57">
        <v>31463</v>
      </c>
      <c r="M3215" s="57">
        <v>0</v>
      </c>
      <c r="N3215" s="57" t="s">
        <v>2193</v>
      </c>
      <c r="O3215" s="57">
        <v>268915</v>
      </c>
      <c r="P3215" s="57">
        <v>31463</v>
      </c>
      <c r="Q3215" s="60"/>
      <c r="AE3215" s="2">
        <v>31463</v>
      </c>
    </row>
    <row r="3216" spans="1:31" ht="23.25" customHeight="1" x14ac:dyDescent="0.15">
      <c r="A3216" s="9" t="s">
        <v>1649</v>
      </c>
      <c r="B3216" s="9" t="s">
        <v>2644</v>
      </c>
      <c r="C3216" s="148" t="s">
        <v>1650</v>
      </c>
      <c r="D3216" s="56" t="s">
        <v>1651</v>
      </c>
      <c r="E3216" s="62" t="s">
        <v>1652</v>
      </c>
      <c r="F3216" s="58" t="s">
        <v>616</v>
      </c>
      <c r="G3216" s="57">
        <v>1</v>
      </c>
      <c r="H3216" s="57">
        <v>943.79999999999927</v>
      </c>
      <c r="I3216" s="57">
        <v>943.79999999999927</v>
      </c>
      <c r="J3216" s="57">
        <v>1</v>
      </c>
      <c r="K3216" s="57"/>
      <c r="L3216" s="57" t="s">
        <v>2193</v>
      </c>
      <c r="M3216" s="57"/>
      <c r="N3216" s="57" t="s">
        <v>2193</v>
      </c>
      <c r="O3216" s="57">
        <v>943.79999999999927</v>
      </c>
      <c r="P3216" s="57">
        <v>943.79999999999927</v>
      </c>
      <c r="Q3216" s="60"/>
    </row>
    <row r="3217" spans="1:31" ht="23.25" customHeight="1" x14ac:dyDescent="0.15">
      <c r="B3217" s="9" t="s">
        <v>1646</v>
      </c>
      <c r="C3217" s="148"/>
      <c r="D3217" s="56" t="s">
        <v>1647</v>
      </c>
      <c r="E3217" s="62"/>
      <c r="F3217" s="58"/>
      <c r="G3217" s="57"/>
      <c r="H3217" s="57"/>
      <c r="I3217" s="57">
        <v>943</v>
      </c>
      <c r="J3217" s="57"/>
      <c r="K3217" s="57"/>
      <c r="L3217" s="57">
        <v>31463</v>
      </c>
      <c r="M3217" s="57"/>
      <c r="N3217" s="57">
        <v>0</v>
      </c>
      <c r="O3217" s="57" t="s">
        <v>2193</v>
      </c>
      <c r="P3217" s="57">
        <v>32406</v>
      </c>
      <c r="Q3217" s="60"/>
      <c r="AC3217" s="2">
        <v>943.8</v>
      </c>
      <c r="AD3217" s="2">
        <v>31463</v>
      </c>
      <c r="AE3217" s="2">
        <v>31463</v>
      </c>
    </row>
    <row r="3218" spans="1:31" ht="23.25" customHeight="1" x14ac:dyDescent="0.15">
      <c r="C3218" s="148"/>
      <c r="D3218" s="56"/>
      <c r="E3218" s="62"/>
      <c r="F3218" s="58"/>
      <c r="G3218" s="57"/>
      <c r="H3218" s="57"/>
      <c r="I3218" s="57"/>
      <c r="J3218" s="57"/>
      <c r="K3218" s="57"/>
      <c r="L3218" s="57"/>
      <c r="M3218" s="57"/>
      <c r="N3218" s="57"/>
      <c r="O3218" s="57"/>
      <c r="P3218" s="57"/>
      <c r="Q3218" s="60"/>
    </row>
    <row r="3219" spans="1:31" ht="23.25" customHeight="1" x14ac:dyDescent="0.15">
      <c r="A3219" s="9" t="s">
        <v>2645</v>
      </c>
      <c r="B3219" s="9" t="s">
        <v>2293</v>
      </c>
      <c r="C3219" s="148" t="s">
        <v>2646</v>
      </c>
      <c r="D3219" s="56" t="s">
        <v>3001</v>
      </c>
      <c r="E3219" s="62"/>
      <c r="F3219" s="58"/>
      <c r="G3219" s="57"/>
      <c r="H3219" s="57"/>
      <c r="I3219" s="57"/>
      <c r="J3219" s="57"/>
      <c r="K3219" s="57"/>
      <c r="L3219" s="57"/>
      <c r="M3219" s="57"/>
      <c r="N3219" s="57"/>
      <c r="O3219" s="57"/>
      <c r="P3219" s="57"/>
      <c r="Q3219" s="60"/>
    </row>
    <row r="3220" spans="1:31" ht="23.25" customHeight="1" x14ac:dyDescent="0.15">
      <c r="A3220" s="9" t="s">
        <v>2722</v>
      </c>
      <c r="B3220" s="9" t="s">
        <v>2647</v>
      </c>
      <c r="C3220" s="148" t="s">
        <v>498</v>
      </c>
      <c r="D3220" s="56" t="s">
        <v>2717</v>
      </c>
      <c r="E3220" s="62" t="s">
        <v>592</v>
      </c>
      <c r="F3220" s="58" t="s">
        <v>275</v>
      </c>
      <c r="G3220" s="57">
        <v>1</v>
      </c>
      <c r="H3220" s="57"/>
      <c r="I3220" s="57" t="s">
        <v>2193</v>
      </c>
      <c r="J3220" s="57">
        <v>1</v>
      </c>
      <c r="K3220" s="57">
        <v>0</v>
      </c>
      <c r="L3220" s="57" t="s">
        <v>2193</v>
      </c>
      <c r="M3220" s="57">
        <v>0</v>
      </c>
      <c r="N3220" s="57" t="s">
        <v>2193</v>
      </c>
      <c r="O3220" s="57" t="s">
        <v>2193</v>
      </c>
      <c r="P3220" s="57" t="s">
        <v>2193</v>
      </c>
      <c r="Q3220" s="60" t="s">
        <v>1671</v>
      </c>
      <c r="AB3220" s="2">
        <v>120000</v>
      </c>
    </row>
    <row r="3221" spans="1:31" ht="23.25" customHeight="1" x14ac:dyDescent="0.15">
      <c r="A3221" s="9" t="s">
        <v>919</v>
      </c>
      <c r="B3221" s="9" t="s">
        <v>2647</v>
      </c>
      <c r="C3221" s="148" t="s">
        <v>676</v>
      </c>
      <c r="D3221" s="56" t="s">
        <v>70</v>
      </c>
      <c r="E3221" s="62" t="s">
        <v>677</v>
      </c>
      <c r="F3221" s="58" t="s">
        <v>678</v>
      </c>
      <c r="G3221" s="57">
        <v>0.221</v>
      </c>
      <c r="H3221" s="57">
        <v>0</v>
      </c>
      <c r="I3221" s="57" t="s">
        <v>2193</v>
      </c>
      <c r="J3221" s="57">
        <v>0.221</v>
      </c>
      <c r="K3221" s="57">
        <v>268915</v>
      </c>
      <c r="L3221" s="57">
        <v>59430.2</v>
      </c>
      <c r="M3221" s="57">
        <v>0</v>
      </c>
      <c r="N3221" s="57" t="s">
        <v>2193</v>
      </c>
      <c r="O3221" s="57">
        <v>268915</v>
      </c>
      <c r="P3221" s="57">
        <v>59430.2</v>
      </c>
      <c r="Q3221" s="60"/>
      <c r="AE3221" s="2">
        <v>59430.2</v>
      </c>
    </row>
    <row r="3222" spans="1:31" ht="23.25" customHeight="1" x14ac:dyDescent="0.15">
      <c r="A3222" s="9" t="s">
        <v>1649</v>
      </c>
      <c r="B3222" s="9" t="s">
        <v>2647</v>
      </c>
      <c r="C3222" s="148" t="s">
        <v>1650</v>
      </c>
      <c r="D3222" s="56" t="s">
        <v>1651</v>
      </c>
      <c r="E3222" s="62" t="s">
        <v>1652</v>
      </c>
      <c r="F3222" s="58" t="s">
        <v>616</v>
      </c>
      <c r="G3222" s="57">
        <v>1</v>
      </c>
      <c r="H3222" s="57">
        <v>1782.9000000000015</v>
      </c>
      <c r="I3222" s="57">
        <v>1782.9000000000015</v>
      </c>
      <c r="J3222" s="57">
        <v>1</v>
      </c>
      <c r="K3222" s="57"/>
      <c r="L3222" s="57" t="s">
        <v>2193</v>
      </c>
      <c r="M3222" s="57"/>
      <c r="N3222" s="57" t="s">
        <v>2193</v>
      </c>
      <c r="O3222" s="57">
        <v>1782.9000000000015</v>
      </c>
      <c r="P3222" s="57">
        <v>1782.9000000000015</v>
      </c>
      <c r="Q3222" s="60"/>
    </row>
    <row r="3223" spans="1:31" ht="23.25" customHeight="1" x14ac:dyDescent="0.15">
      <c r="B3223" s="9" t="s">
        <v>1646</v>
      </c>
      <c r="C3223" s="148"/>
      <c r="D3223" s="56" t="s">
        <v>1647</v>
      </c>
      <c r="E3223" s="62"/>
      <c r="F3223" s="58"/>
      <c r="G3223" s="57"/>
      <c r="H3223" s="57"/>
      <c r="I3223" s="57">
        <v>1782</v>
      </c>
      <c r="J3223" s="57"/>
      <c r="K3223" s="57"/>
      <c r="L3223" s="57">
        <v>59430</v>
      </c>
      <c r="M3223" s="57"/>
      <c r="N3223" s="57">
        <v>0</v>
      </c>
      <c r="O3223" s="57" t="s">
        <v>2193</v>
      </c>
      <c r="P3223" s="57">
        <v>61212</v>
      </c>
      <c r="Q3223" s="60"/>
      <c r="AC3223" s="2">
        <v>1782.9</v>
      </c>
      <c r="AD3223" s="2">
        <v>59430</v>
      </c>
      <c r="AE3223" s="2">
        <v>59430</v>
      </c>
    </row>
    <row r="3224" spans="1:31" ht="23.25" customHeight="1" x14ac:dyDescent="0.15">
      <c r="C3224" s="148"/>
      <c r="D3224" s="56"/>
      <c r="E3224" s="62"/>
      <c r="F3224" s="58"/>
      <c r="G3224" s="57"/>
      <c r="H3224" s="57"/>
      <c r="I3224" s="57"/>
      <c r="J3224" s="57"/>
      <c r="K3224" s="57"/>
      <c r="L3224" s="57"/>
      <c r="M3224" s="57"/>
      <c r="N3224" s="57"/>
      <c r="O3224" s="57"/>
      <c r="P3224" s="57"/>
      <c r="Q3224" s="60"/>
    </row>
    <row r="3225" spans="1:31" ht="23.25" customHeight="1" x14ac:dyDescent="0.15">
      <c r="A3225" s="9" t="s">
        <v>2539</v>
      </c>
      <c r="B3225" s="9" t="s">
        <v>2293</v>
      </c>
      <c r="C3225" s="148" t="s">
        <v>2540</v>
      </c>
      <c r="D3225" s="56" t="s">
        <v>3002</v>
      </c>
      <c r="E3225" s="62"/>
      <c r="F3225" s="58"/>
      <c r="G3225" s="57"/>
      <c r="H3225" s="57"/>
      <c r="I3225" s="57"/>
      <c r="J3225" s="57"/>
      <c r="K3225" s="57"/>
      <c r="L3225" s="57"/>
      <c r="M3225" s="57"/>
      <c r="N3225" s="57"/>
      <c r="O3225" s="57"/>
      <c r="P3225" s="57"/>
      <c r="Q3225" s="60"/>
    </row>
    <row r="3226" spans="1:31" ht="23.25" customHeight="1" x14ac:dyDescent="0.15">
      <c r="A3226" s="9" t="s">
        <v>2723</v>
      </c>
      <c r="B3226" s="9" t="s">
        <v>2543</v>
      </c>
      <c r="C3226" s="148" t="s">
        <v>498</v>
      </c>
      <c r="D3226" s="56" t="s">
        <v>2717</v>
      </c>
      <c r="E3226" s="62" t="s">
        <v>2542</v>
      </c>
      <c r="F3226" s="58" t="s">
        <v>275</v>
      </c>
      <c r="G3226" s="57">
        <v>1</v>
      </c>
      <c r="H3226" s="57"/>
      <c r="I3226" s="57" t="s">
        <v>2193</v>
      </c>
      <c r="J3226" s="57">
        <v>1</v>
      </c>
      <c r="K3226" s="57">
        <v>0</v>
      </c>
      <c r="L3226" s="57" t="s">
        <v>2193</v>
      </c>
      <c r="M3226" s="57">
        <v>0</v>
      </c>
      <c r="N3226" s="57" t="s">
        <v>2193</v>
      </c>
      <c r="O3226" s="57" t="s">
        <v>2193</v>
      </c>
      <c r="P3226" s="57" t="s">
        <v>2193</v>
      </c>
      <c r="Q3226" s="60" t="s">
        <v>1671</v>
      </c>
      <c r="AB3226" s="2">
        <v>390000</v>
      </c>
    </row>
    <row r="3227" spans="1:31" ht="23.25" customHeight="1" x14ac:dyDescent="0.15">
      <c r="A3227" s="9" t="s">
        <v>919</v>
      </c>
      <c r="B3227" s="9" t="s">
        <v>2543</v>
      </c>
      <c r="C3227" s="148" t="s">
        <v>676</v>
      </c>
      <c r="D3227" s="56" t="s">
        <v>70</v>
      </c>
      <c r="E3227" s="62" t="s">
        <v>677</v>
      </c>
      <c r="F3227" s="58" t="s">
        <v>678</v>
      </c>
      <c r="G3227" s="57">
        <v>0.183</v>
      </c>
      <c r="H3227" s="57">
        <v>0</v>
      </c>
      <c r="I3227" s="57" t="s">
        <v>2193</v>
      </c>
      <c r="J3227" s="57">
        <v>0.183</v>
      </c>
      <c r="K3227" s="57">
        <v>268915</v>
      </c>
      <c r="L3227" s="57">
        <v>49211.4</v>
      </c>
      <c r="M3227" s="57">
        <v>0</v>
      </c>
      <c r="N3227" s="57" t="s">
        <v>2193</v>
      </c>
      <c r="O3227" s="57">
        <v>268915</v>
      </c>
      <c r="P3227" s="57">
        <v>49211.4</v>
      </c>
      <c r="Q3227" s="60"/>
      <c r="AE3227" s="2">
        <v>49211.4</v>
      </c>
    </row>
    <row r="3228" spans="1:31" ht="23.25" customHeight="1" x14ac:dyDescent="0.15">
      <c r="A3228" s="9" t="s">
        <v>1649</v>
      </c>
      <c r="B3228" s="9" t="s">
        <v>2543</v>
      </c>
      <c r="C3228" s="148" t="s">
        <v>1650</v>
      </c>
      <c r="D3228" s="56" t="s">
        <v>1651</v>
      </c>
      <c r="E3228" s="62" t="s">
        <v>1652</v>
      </c>
      <c r="F3228" s="58" t="s">
        <v>616</v>
      </c>
      <c r="G3228" s="57">
        <v>1</v>
      </c>
      <c r="H3228" s="57">
        <v>1476.3000000000029</v>
      </c>
      <c r="I3228" s="57">
        <v>1476.3000000000029</v>
      </c>
      <c r="J3228" s="57">
        <v>1</v>
      </c>
      <c r="K3228" s="57"/>
      <c r="L3228" s="57" t="s">
        <v>2193</v>
      </c>
      <c r="M3228" s="57"/>
      <c r="N3228" s="57" t="s">
        <v>2193</v>
      </c>
      <c r="O3228" s="57">
        <v>1476.3000000000029</v>
      </c>
      <c r="P3228" s="57">
        <v>1476.3000000000029</v>
      </c>
      <c r="Q3228" s="60"/>
    </row>
    <row r="3229" spans="1:31" ht="23.25" customHeight="1" x14ac:dyDescent="0.15">
      <c r="B3229" s="9" t="s">
        <v>1646</v>
      </c>
      <c r="C3229" s="148"/>
      <c r="D3229" s="56" t="s">
        <v>1647</v>
      </c>
      <c r="E3229" s="62"/>
      <c r="F3229" s="58"/>
      <c r="G3229" s="57"/>
      <c r="H3229" s="57"/>
      <c r="I3229" s="57">
        <v>1476</v>
      </c>
      <c r="J3229" s="57"/>
      <c r="K3229" s="57"/>
      <c r="L3229" s="57">
        <v>49211</v>
      </c>
      <c r="M3229" s="57"/>
      <c r="N3229" s="57">
        <v>0</v>
      </c>
      <c r="O3229" s="57" t="s">
        <v>2193</v>
      </c>
      <c r="P3229" s="57">
        <v>50687</v>
      </c>
      <c r="Q3229" s="60"/>
      <c r="AC3229" s="2">
        <v>1476.3</v>
      </c>
      <c r="AD3229" s="2">
        <v>49211</v>
      </c>
      <c r="AE3229" s="2">
        <v>49211</v>
      </c>
    </row>
    <row r="3230" spans="1:31" ht="23.25" customHeight="1" x14ac:dyDescent="0.15">
      <c r="C3230" s="148"/>
      <c r="D3230" s="56"/>
      <c r="E3230" s="62"/>
      <c r="F3230" s="58"/>
      <c r="G3230" s="57"/>
      <c r="H3230" s="57"/>
      <c r="I3230" s="57"/>
      <c r="J3230" s="57"/>
      <c r="K3230" s="57"/>
      <c r="L3230" s="57"/>
      <c r="M3230" s="57"/>
      <c r="N3230" s="57"/>
      <c r="O3230" s="57"/>
      <c r="P3230" s="57"/>
      <c r="Q3230" s="60"/>
    </row>
    <row r="3231" spans="1:31" ht="23.25" customHeight="1" x14ac:dyDescent="0.15">
      <c r="A3231" s="9" t="s">
        <v>2562</v>
      </c>
      <c r="B3231" s="9" t="s">
        <v>2293</v>
      </c>
      <c r="C3231" s="148" t="s">
        <v>2563</v>
      </c>
      <c r="D3231" s="56" t="s">
        <v>3003</v>
      </c>
      <c r="E3231" s="62"/>
      <c r="F3231" s="58"/>
      <c r="G3231" s="57"/>
      <c r="H3231" s="57"/>
      <c r="I3231" s="57"/>
      <c r="J3231" s="57"/>
      <c r="K3231" s="57"/>
      <c r="L3231" s="57"/>
      <c r="M3231" s="57"/>
      <c r="N3231" s="57"/>
      <c r="O3231" s="57"/>
      <c r="P3231" s="57"/>
      <c r="Q3231" s="60"/>
    </row>
    <row r="3232" spans="1:31" ht="23.25" customHeight="1" x14ac:dyDescent="0.15">
      <c r="A3232" s="9" t="s">
        <v>3004</v>
      </c>
      <c r="B3232" s="9" t="s">
        <v>2565</v>
      </c>
      <c r="C3232" s="148" t="s">
        <v>3005</v>
      </c>
      <c r="D3232" s="56" t="s">
        <v>537</v>
      </c>
      <c r="E3232" s="62" t="s">
        <v>2564</v>
      </c>
      <c r="F3232" s="58" t="s">
        <v>539</v>
      </c>
      <c r="G3232" s="57">
        <v>1</v>
      </c>
      <c r="H3232" s="57">
        <v>590000</v>
      </c>
      <c r="I3232" s="57">
        <v>590000</v>
      </c>
      <c r="J3232" s="57">
        <v>1</v>
      </c>
      <c r="K3232" s="57">
        <v>0</v>
      </c>
      <c r="L3232" s="57" t="s">
        <v>2193</v>
      </c>
      <c r="M3232" s="57">
        <v>0</v>
      </c>
      <c r="N3232" s="57" t="s">
        <v>2193</v>
      </c>
      <c r="O3232" s="57">
        <v>590000</v>
      </c>
      <c r="P3232" s="57">
        <v>590000</v>
      </c>
      <c r="Q3232" s="60"/>
    </row>
    <row r="3233" spans="1:31" ht="23.25" customHeight="1" x14ac:dyDescent="0.15">
      <c r="A3233" s="9" t="s">
        <v>856</v>
      </c>
      <c r="B3233" s="9" t="s">
        <v>2565</v>
      </c>
      <c r="C3233" s="148" t="s">
        <v>542</v>
      </c>
      <c r="D3233" s="56" t="s">
        <v>543</v>
      </c>
      <c r="E3233" s="62" t="s">
        <v>544</v>
      </c>
      <c r="F3233" s="58" t="s">
        <v>539</v>
      </c>
      <c r="G3233" s="57">
        <v>1</v>
      </c>
      <c r="H3233" s="57">
        <v>950000</v>
      </c>
      <c r="I3233" s="57">
        <v>950000</v>
      </c>
      <c r="J3233" s="57">
        <v>1</v>
      </c>
      <c r="K3233" s="57">
        <v>0</v>
      </c>
      <c r="L3233" s="57" t="s">
        <v>2193</v>
      </c>
      <c r="M3233" s="57">
        <v>0</v>
      </c>
      <c r="N3233" s="57" t="s">
        <v>2193</v>
      </c>
      <c r="O3233" s="57">
        <v>950000</v>
      </c>
      <c r="P3233" s="57">
        <v>950000</v>
      </c>
      <c r="Q3233" s="60"/>
    </row>
    <row r="3234" spans="1:31" ht="23.25" customHeight="1" x14ac:dyDescent="0.15">
      <c r="A3234" s="9" t="s">
        <v>1155</v>
      </c>
      <c r="B3234" s="9" t="s">
        <v>2565</v>
      </c>
      <c r="C3234" s="148" t="s">
        <v>1156</v>
      </c>
      <c r="D3234" s="56" t="s">
        <v>1158</v>
      </c>
      <c r="E3234" s="62" t="s">
        <v>1159</v>
      </c>
      <c r="F3234" s="58" t="s">
        <v>571</v>
      </c>
      <c r="G3234" s="57">
        <v>10.403499999999999</v>
      </c>
      <c r="H3234" s="57">
        <v>381</v>
      </c>
      <c r="I3234" s="57">
        <v>3963.7</v>
      </c>
      <c r="J3234" s="57">
        <v>10.403499999999999</v>
      </c>
      <c r="K3234" s="57">
        <v>4543</v>
      </c>
      <c r="L3234" s="57">
        <v>47263.1</v>
      </c>
      <c r="M3234" s="57">
        <v>530</v>
      </c>
      <c r="N3234" s="57">
        <v>5513.8</v>
      </c>
      <c r="O3234" s="57">
        <v>5454</v>
      </c>
      <c r="P3234" s="57">
        <v>56740.6</v>
      </c>
      <c r="Q3234" s="60" t="s">
        <v>1157</v>
      </c>
      <c r="R3234" s="2" t="s">
        <v>1648</v>
      </c>
    </row>
    <row r="3235" spans="1:31" ht="23.25" customHeight="1" x14ac:dyDescent="0.15">
      <c r="A3235" s="9" t="s">
        <v>1160</v>
      </c>
      <c r="B3235" s="9" t="s">
        <v>2565</v>
      </c>
      <c r="C3235" s="148" t="s">
        <v>1161</v>
      </c>
      <c r="D3235" s="56" t="s">
        <v>1163</v>
      </c>
      <c r="E3235" s="62" t="s">
        <v>1159</v>
      </c>
      <c r="F3235" s="58" t="s">
        <v>571</v>
      </c>
      <c r="G3235" s="57">
        <v>4.3727999999999998</v>
      </c>
      <c r="H3235" s="57">
        <v>273</v>
      </c>
      <c r="I3235" s="57">
        <v>1193.7</v>
      </c>
      <c r="J3235" s="57">
        <v>4.3727999999999998</v>
      </c>
      <c r="K3235" s="57">
        <v>521</v>
      </c>
      <c r="L3235" s="57">
        <v>2278.1999999999998</v>
      </c>
      <c r="M3235" s="57">
        <v>264</v>
      </c>
      <c r="N3235" s="57">
        <v>1154.4000000000001</v>
      </c>
      <c r="O3235" s="57">
        <v>1058</v>
      </c>
      <c r="P3235" s="57">
        <v>4626.2999999999993</v>
      </c>
      <c r="Q3235" s="60" t="s">
        <v>1162</v>
      </c>
      <c r="R3235" s="2" t="s">
        <v>1648</v>
      </c>
    </row>
    <row r="3236" spans="1:31" ht="23.25" customHeight="1" x14ac:dyDescent="0.15">
      <c r="A3236" s="9" t="s">
        <v>1164</v>
      </c>
      <c r="B3236" s="9" t="s">
        <v>2565</v>
      </c>
      <c r="C3236" s="148" t="s">
        <v>1165</v>
      </c>
      <c r="D3236" s="56" t="s">
        <v>1167</v>
      </c>
      <c r="E3236" s="62" t="s">
        <v>1168</v>
      </c>
      <c r="F3236" s="58" t="s">
        <v>1150</v>
      </c>
      <c r="G3236" s="57">
        <v>6.0307000000000004</v>
      </c>
      <c r="H3236" s="57">
        <v>0</v>
      </c>
      <c r="I3236" s="57" t="s">
        <v>2193</v>
      </c>
      <c r="J3236" s="57">
        <v>6.0307000000000004</v>
      </c>
      <c r="K3236" s="57">
        <v>33960</v>
      </c>
      <c r="L3236" s="57">
        <v>204802.5</v>
      </c>
      <c r="M3236" s="57">
        <v>0</v>
      </c>
      <c r="N3236" s="57" t="s">
        <v>2193</v>
      </c>
      <c r="O3236" s="57">
        <v>33960</v>
      </c>
      <c r="P3236" s="57">
        <v>204802.5</v>
      </c>
      <c r="Q3236" s="60" t="s">
        <v>1166</v>
      </c>
      <c r="R3236" s="2" t="s">
        <v>1648</v>
      </c>
    </row>
    <row r="3237" spans="1:31" ht="23.25" customHeight="1" x14ac:dyDescent="0.15">
      <c r="A3237" s="9" t="s">
        <v>1169</v>
      </c>
      <c r="B3237" s="9" t="s">
        <v>2565</v>
      </c>
      <c r="C3237" s="148" t="s">
        <v>1170</v>
      </c>
      <c r="D3237" s="56" t="s">
        <v>1172</v>
      </c>
      <c r="E3237" s="62" t="s">
        <v>1173</v>
      </c>
      <c r="F3237" s="58" t="s">
        <v>571</v>
      </c>
      <c r="G3237" s="57">
        <v>0.70950000000000002</v>
      </c>
      <c r="H3237" s="57">
        <v>33091</v>
      </c>
      <c r="I3237" s="57">
        <v>23478</v>
      </c>
      <c r="J3237" s="57">
        <v>0.70950000000000002</v>
      </c>
      <c r="K3237" s="57">
        <v>3056</v>
      </c>
      <c r="L3237" s="57">
        <v>2168.1999999999998</v>
      </c>
      <c r="M3237" s="57">
        <v>0</v>
      </c>
      <c r="N3237" s="57" t="s">
        <v>2193</v>
      </c>
      <c r="O3237" s="57">
        <v>36147</v>
      </c>
      <c r="P3237" s="57">
        <v>25646.2</v>
      </c>
      <c r="Q3237" s="60" t="s">
        <v>1171</v>
      </c>
      <c r="R3237" s="2" t="s">
        <v>1648</v>
      </c>
    </row>
    <row r="3238" spans="1:31" ht="23.25" customHeight="1" x14ac:dyDescent="0.15">
      <c r="A3238" s="9" t="s">
        <v>844</v>
      </c>
      <c r="B3238" s="9" t="s">
        <v>2565</v>
      </c>
      <c r="C3238" s="148" t="s">
        <v>504</v>
      </c>
      <c r="D3238" s="56" t="s">
        <v>505</v>
      </c>
      <c r="E3238" s="62" t="s">
        <v>506</v>
      </c>
      <c r="F3238" s="58" t="s">
        <v>275</v>
      </c>
      <c r="G3238" s="57">
        <v>2</v>
      </c>
      <c r="H3238" s="57">
        <v>16519</v>
      </c>
      <c r="I3238" s="57">
        <v>33038</v>
      </c>
      <c r="J3238" s="57">
        <v>2</v>
      </c>
      <c r="K3238" s="57">
        <v>0</v>
      </c>
      <c r="L3238" s="57" t="s">
        <v>2193</v>
      </c>
      <c r="M3238" s="57">
        <v>0</v>
      </c>
      <c r="N3238" s="57" t="s">
        <v>2193</v>
      </c>
      <c r="O3238" s="57">
        <v>16519</v>
      </c>
      <c r="P3238" s="57">
        <v>33038</v>
      </c>
      <c r="Q3238" s="60"/>
    </row>
    <row r="3239" spans="1:31" ht="23.25" customHeight="1" x14ac:dyDescent="0.15">
      <c r="A3239" s="9" t="s">
        <v>843</v>
      </c>
      <c r="B3239" s="9" t="s">
        <v>2565</v>
      </c>
      <c r="C3239" s="148" t="s">
        <v>500</v>
      </c>
      <c r="D3239" s="56" t="s">
        <v>501</v>
      </c>
      <c r="E3239" s="62" t="s">
        <v>502</v>
      </c>
      <c r="F3239" s="58" t="s">
        <v>275</v>
      </c>
      <c r="G3239" s="57">
        <v>2</v>
      </c>
      <c r="H3239" s="57">
        <v>3555</v>
      </c>
      <c r="I3239" s="57">
        <v>7110</v>
      </c>
      <c r="J3239" s="57">
        <v>2</v>
      </c>
      <c r="K3239" s="57">
        <v>0</v>
      </c>
      <c r="L3239" s="57" t="s">
        <v>2193</v>
      </c>
      <c r="M3239" s="57">
        <v>0</v>
      </c>
      <c r="N3239" s="57" t="s">
        <v>2193</v>
      </c>
      <c r="O3239" s="57">
        <v>3555</v>
      </c>
      <c r="P3239" s="57">
        <v>7110</v>
      </c>
      <c r="Q3239" s="60"/>
    </row>
    <row r="3240" spans="1:31" ht="23.25" customHeight="1" x14ac:dyDescent="0.15">
      <c r="A3240" s="9" t="s">
        <v>917</v>
      </c>
      <c r="B3240" s="9" t="s">
        <v>2565</v>
      </c>
      <c r="C3240" s="148" t="s">
        <v>672</v>
      </c>
      <c r="D3240" s="56" t="s">
        <v>673</v>
      </c>
      <c r="E3240" s="62" t="s">
        <v>674</v>
      </c>
      <c r="F3240" s="58" t="s">
        <v>675</v>
      </c>
      <c r="G3240" s="57">
        <v>2.2799999999999998</v>
      </c>
      <c r="H3240" s="57">
        <v>16617</v>
      </c>
      <c r="I3240" s="57">
        <v>37886.699999999997</v>
      </c>
      <c r="J3240" s="57">
        <v>2.2799999999999998</v>
      </c>
      <c r="K3240" s="57">
        <v>47155</v>
      </c>
      <c r="L3240" s="57">
        <v>107513.4</v>
      </c>
      <c r="M3240" s="57">
        <v>21743</v>
      </c>
      <c r="N3240" s="57">
        <v>49574</v>
      </c>
      <c r="O3240" s="57">
        <v>85515</v>
      </c>
      <c r="P3240" s="57">
        <v>194974.09999999998</v>
      </c>
      <c r="Q3240" s="60" t="s">
        <v>915</v>
      </c>
      <c r="R3240" s="2" t="s">
        <v>1648</v>
      </c>
    </row>
    <row r="3241" spans="1:31" ht="23.25" customHeight="1" x14ac:dyDescent="0.15">
      <c r="A3241" s="9" t="s">
        <v>853</v>
      </c>
      <c r="B3241" s="9" t="s">
        <v>2565</v>
      </c>
      <c r="C3241" s="148" t="s">
        <v>529</v>
      </c>
      <c r="D3241" s="56" t="s">
        <v>527</v>
      </c>
      <c r="E3241" s="62" t="s">
        <v>530</v>
      </c>
      <c r="F3241" s="58" t="s">
        <v>275</v>
      </c>
      <c r="G3241" s="57">
        <v>4</v>
      </c>
      <c r="H3241" s="57">
        <v>13200</v>
      </c>
      <c r="I3241" s="57">
        <v>52800</v>
      </c>
      <c r="J3241" s="57">
        <v>4</v>
      </c>
      <c r="K3241" s="57">
        <v>0</v>
      </c>
      <c r="L3241" s="57" t="s">
        <v>2193</v>
      </c>
      <c r="M3241" s="57">
        <v>0</v>
      </c>
      <c r="N3241" s="57" t="s">
        <v>2193</v>
      </c>
      <c r="O3241" s="57">
        <v>13200</v>
      </c>
      <c r="P3241" s="57">
        <v>52800</v>
      </c>
      <c r="Q3241" s="60"/>
    </row>
    <row r="3242" spans="1:31" ht="23.25" customHeight="1" x14ac:dyDescent="0.15">
      <c r="A3242" s="9" t="s">
        <v>852</v>
      </c>
      <c r="B3242" s="9" t="s">
        <v>2565</v>
      </c>
      <c r="C3242" s="148" t="s">
        <v>526</v>
      </c>
      <c r="D3242" s="56" t="s">
        <v>527</v>
      </c>
      <c r="E3242" s="62" t="s">
        <v>528</v>
      </c>
      <c r="F3242" s="58" t="s">
        <v>275</v>
      </c>
      <c r="G3242" s="57">
        <v>4</v>
      </c>
      <c r="H3242" s="57">
        <v>3067</v>
      </c>
      <c r="I3242" s="57">
        <v>12268</v>
      </c>
      <c r="J3242" s="57">
        <v>4</v>
      </c>
      <c r="K3242" s="57">
        <v>0</v>
      </c>
      <c r="L3242" s="57" t="s">
        <v>2193</v>
      </c>
      <c r="M3242" s="57">
        <v>0</v>
      </c>
      <c r="N3242" s="57" t="s">
        <v>2193</v>
      </c>
      <c r="O3242" s="57">
        <v>3067</v>
      </c>
      <c r="P3242" s="57">
        <v>12268</v>
      </c>
      <c r="Q3242" s="60"/>
    </row>
    <row r="3243" spans="1:31" ht="23.25" customHeight="1" x14ac:dyDescent="0.15">
      <c r="A3243" s="9" t="s">
        <v>921</v>
      </c>
      <c r="B3243" s="9" t="s">
        <v>2565</v>
      </c>
      <c r="C3243" s="148" t="s">
        <v>681</v>
      </c>
      <c r="D3243" s="56" t="s">
        <v>70</v>
      </c>
      <c r="E3243" s="62" t="s">
        <v>682</v>
      </c>
      <c r="F3243" s="58" t="s">
        <v>678</v>
      </c>
      <c r="G3243" s="57">
        <v>0.44</v>
      </c>
      <c r="H3243" s="57">
        <v>0</v>
      </c>
      <c r="I3243" s="57" t="s">
        <v>2193</v>
      </c>
      <c r="J3243" s="57">
        <v>0.44</v>
      </c>
      <c r="K3243" s="57">
        <v>408559</v>
      </c>
      <c r="L3243" s="57">
        <v>179765.9</v>
      </c>
      <c r="M3243" s="57">
        <v>0</v>
      </c>
      <c r="N3243" s="57" t="s">
        <v>2193</v>
      </c>
      <c r="O3243" s="57">
        <v>408559</v>
      </c>
      <c r="P3243" s="57">
        <v>179765.9</v>
      </c>
      <c r="Q3243" s="60"/>
      <c r="AE3243" s="2">
        <v>179765.9</v>
      </c>
    </row>
    <row r="3244" spans="1:31" ht="23.25" customHeight="1" x14ac:dyDescent="0.15">
      <c r="A3244" s="9" t="s">
        <v>925</v>
      </c>
      <c r="B3244" s="9" t="s">
        <v>2565</v>
      </c>
      <c r="C3244" s="148" t="s">
        <v>689</v>
      </c>
      <c r="D3244" s="56" t="s">
        <v>70</v>
      </c>
      <c r="E3244" s="62" t="s">
        <v>690</v>
      </c>
      <c r="F3244" s="58" t="s">
        <v>678</v>
      </c>
      <c r="G3244" s="57">
        <v>0.22</v>
      </c>
      <c r="H3244" s="57">
        <v>0</v>
      </c>
      <c r="I3244" s="57" t="s">
        <v>2193</v>
      </c>
      <c r="J3244" s="57">
        <v>0.22</v>
      </c>
      <c r="K3244" s="57">
        <v>169804</v>
      </c>
      <c r="L3244" s="57">
        <v>37356.800000000003</v>
      </c>
      <c r="M3244" s="57">
        <v>0</v>
      </c>
      <c r="N3244" s="57" t="s">
        <v>2193</v>
      </c>
      <c r="O3244" s="57">
        <v>169804</v>
      </c>
      <c r="P3244" s="57">
        <v>37356.800000000003</v>
      </c>
      <c r="Q3244" s="60"/>
      <c r="AE3244" s="2">
        <v>37356.800000000003</v>
      </c>
    </row>
    <row r="3245" spans="1:31" ht="23.25" customHeight="1" x14ac:dyDescent="0.15">
      <c r="A3245" s="9" t="s">
        <v>926</v>
      </c>
      <c r="B3245" s="9" t="s">
        <v>2565</v>
      </c>
      <c r="C3245" s="148" t="s">
        <v>691</v>
      </c>
      <c r="D3245" s="56" t="s">
        <v>70</v>
      </c>
      <c r="E3245" s="62" t="s">
        <v>692</v>
      </c>
      <c r="F3245" s="58" t="s">
        <v>678</v>
      </c>
      <c r="G3245" s="57">
        <v>1.33</v>
      </c>
      <c r="H3245" s="57">
        <v>0</v>
      </c>
      <c r="I3245" s="57" t="s">
        <v>2193</v>
      </c>
      <c r="J3245" s="57">
        <v>1.33</v>
      </c>
      <c r="K3245" s="57">
        <v>221506</v>
      </c>
      <c r="L3245" s="57">
        <v>294602.90000000002</v>
      </c>
      <c r="M3245" s="57">
        <v>0</v>
      </c>
      <c r="N3245" s="57" t="s">
        <v>2193</v>
      </c>
      <c r="O3245" s="57">
        <v>221506</v>
      </c>
      <c r="P3245" s="57">
        <v>294602.90000000002</v>
      </c>
      <c r="Q3245" s="60"/>
      <c r="AE3245" s="2">
        <v>294602.90000000002</v>
      </c>
    </row>
    <row r="3246" spans="1:31" ht="23.25" customHeight="1" x14ac:dyDescent="0.15">
      <c r="A3246" s="9" t="s">
        <v>929</v>
      </c>
      <c r="B3246" s="9" t="s">
        <v>2565</v>
      </c>
      <c r="C3246" s="148" t="s">
        <v>697</v>
      </c>
      <c r="D3246" s="56" t="s">
        <v>70</v>
      </c>
      <c r="E3246" s="62" t="s">
        <v>698</v>
      </c>
      <c r="F3246" s="58" t="s">
        <v>678</v>
      </c>
      <c r="G3246" s="57">
        <v>0.03</v>
      </c>
      <c r="H3246" s="57">
        <v>0</v>
      </c>
      <c r="I3246" s="57" t="s">
        <v>2193</v>
      </c>
      <c r="J3246" s="57">
        <v>0.03</v>
      </c>
      <c r="K3246" s="57">
        <v>202696</v>
      </c>
      <c r="L3246" s="57">
        <v>6080.8</v>
      </c>
      <c r="M3246" s="57">
        <v>0</v>
      </c>
      <c r="N3246" s="57" t="s">
        <v>2193</v>
      </c>
      <c r="O3246" s="57">
        <v>202696</v>
      </c>
      <c r="P3246" s="57">
        <v>6080.8</v>
      </c>
      <c r="Q3246" s="60"/>
      <c r="AE3246" s="2">
        <v>6080.8</v>
      </c>
    </row>
    <row r="3247" spans="1:31" ht="23.25" customHeight="1" x14ac:dyDescent="0.15">
      <c r="A3247" s="9" t="s">
        <v>930</v>
      </c>
      <c r="B3247" s="9" t="s">
        <v>2565</v>
      </c>
      <c r="C3247" s="148" t="s">
        <v>699</v>
      </c>
      <c r="D3247" s="56" t="s">
        <v>70</v>
      </c>
      <c r="E3247" s="62" t="s">
        <v>700</v>
      </c>
      <c r="F3247" s="58" t="s">
        <v>678</v>
      </c>
      <c r="G3247" s="57">
        <v>0.28000000000000003</v>
      </c>
      <c r="H3247" s="57">
        <v>0</v>
      </c>
      <c r="I3247" s="57" t="s">
        <v>2193</v>
      </c>
      <c r="J3247" s="57">
        <v>0.28000000000000003</v>
      </c>
      <c r="K3247" s="57">
        <v>213033</v>
      </c>
      <c r="L3247" s="57">
        <v>59649.2</v>
      </c>
      <c r="M3247" s="57">
        <v>0</v>
      </c>
      <c r="N3247" s="57" t="s">
        <v>2193</v>
      </c>
      <c r="O3247" s="57">
        <v>213033</v>
      </c>
      <c r="P3247" s="57">
        <v>59649.2</v>
      </c>
      <c r="Q3247" s="60"/>
      <c r="AE3247" s="2">
        <v>59649.2</v>
      </c>
    </row>
    <row r="3248" spans="1:31" ht="23.25" customHeight="1" x14ac:dyDescent="0.15">
      <c r="A3248" s="9" t="s">
        <v>1649</v>
      </c>
      <c r="B3248" s="9" t="s">
        <v>2565</v>
      </c>
      <c r="C3248" s="148" t="s">
        <v>1650</v>
      </c>
      <c r="D3248" s="56" t="s">
        <v>1651</v>
      </c>
      <c r="E3248" s="62" t="s">
        <v>1652</v>
      </c>
      <c r="F3248" s="58" t="s">
        <v>616</v>
      </c>
      <c r="G3248" s="57">
        <v>1</v>
      </c>
      <c r="H3248" s="57">
        <v>17323.599999999977</v>
      </c>
      <c r="I3248" s="57">
        <v>17323.599999999977</v>
      </c>
      <c r="J3248" s="57">
        <v>1</v>
      </c>
      <c r="K3248" s="57"/>
      <c r="L3248" s="57" t="s">
        <v>2193</v>
      </c>
      <c r="M3248" s="57"/>
      <c r="N3248" s="57" t="s">
        <v>2193</v>
      </c>
      <c r="O3248" s="57">
        <v>17323.599999999977</v>
      </c>
      <c r="P3248" s="57">
        <v>17323.599999999977</v>
      </c>
      <c r="Q3248" s="60"/>
    </row>
    <row r="3249" spans="1:31" ht="23.25" customHeight="1" x14ac:dyDescent="0.15">
      <c r="B3249" s="9" t="s">
        <v>1646</v>
      </c>
      <c r="C3249" s="148"/>
      <c r="D3249" s="56" t="s">
        <v>1647</v>
      </c>
      <c r="E3249" s="62"/>
      <c r="F3249" s="58"/>
      <c r="G3249" s="57"/>
      <c r="H3249" s="57"/>
      <c r="I3249" s="57">
        <v>1729061</v>
      </c>
      <c r="J3249" s="57"/>
      <c r="K3249" s="57"/>
      <c r="L3249" s="57">
        <v>941481</v>
      </c>
      <c r="M3249" s="57"/>
      <c r="N3249" s="57">
        <v>56242</v>
      </c>
      <c r="O3249" s="57" t="s">
        <v>2193</v>
      </c>
      <c r="P3249" s="57">
        <v>2726784</v>
      </c>
      <c r="Q3249" s="60"/>
      <c r="AC3249" s="2">
        <v>17323.599999999999</v>
      </c>
      <c r="AD3249" s="2">
        <v>941481</v>
      </c>
      <c r="AE3249" s="2">
        <v>577455</v>
      </c>
    </row>
    <row r="3250" spans="1:31" ht="23.25" customHeight="1" x14ac:dyDescent="0.15">
      <c r="C3250" s="148"/>
      <c r="D3250" s="56"/>
      <c r="E3250" s="62"/>
      <c r="F3250" s="58"/>
      <c r="G3250" s="57"/>
      <c r="H3250" s="57"/>
      <c r="I3250" s="57"/>
      <c r="J3250" s="57"/>
      <c r="K3250" s="57"/>
      <c r="L3250" s="57"/>
      <c r="M3250" s="57"/>
      <c r="N3250" s="57"/>
      <c r="O3250" s="57"/>
      <c r="P3250" s="57"/>
      <c r="Q3250" s="60"/>
    </row>
    <row r="3251" spans="1:31" ht="23.25" customHeight="1" x14ac:dyDescent="0.15">
      <c r="A3251" s="9" t="s">
        <v>2579</v>
      </c>
      <c r="B3251" s="9" t="s">
        <v>2293</v>
      </c>
      <c r="C3251" s="148" t="s">
        <v>2580</v>
      </c>
      <c r="D3251" s="56" t="s">
        <v>3006</v>
      </c>
      <c r="E3251" s="62"/>
      <c r="F3251" s="58"/>
      <c r="G3251" s="57"/>
      <c r="H3251" s="57"/>
      <c r="I3251" s="57"/>
      <c r="J3251" s="57"/>
      <c r="K3251" s="57"/>
      <c r="L3251" s="57"/>
      <c r="M3251" s="57"/>
      <c r="N3251" s="57"/>
      <c r="O3251" s="57"/>
      <c r="P3251" s="57"/>
      <c r="Q3251" s="60"/>
    </row>
    <row r="3252" spans="1:31" ht="23.25" customHeight="1" x14ac:dyDescent="0.15">
      <c r="A3252" s="9" t="s">
        <v>3007</v>
      </c>
      <c r="B3252" s="9" t="s">
        <v>2582</v>
      </c>
      <c r="C3252" s="148" t="s">
        <v>3008</v>
      </c>
      <c r="D3252" s="56" t="s">
        <v>205</v>
      </c>
      <c r="E3252" s="62" t="s">
        <v>3009</v>
      </c>
      <c r="F3252" s="58" t="s">
        <v>181</v>
      </c>
      <c r="G3252" s="57">
        <v>1</v>
      </c>
      <c r="H3252" s="57">
        <v>13389</v>
      </c>
      <c r="I3252" s="57">
        <v>13389</v>
      </c>
      <c r="J3252" s="57">
        <v>1</v>
      </c>
      <c r="K3252" s="57">
        <v>0</v>
      </c>
      <c r="L3252" s="57" t="s">
        <v>2193</v>
      </c>
      <c r="M3252" s="57">
        <v>0</v>
      </c>
      <c r="N3252" s="57" t="s">
        <v>2193</v>
      </c>
      <c r="O3252" s="57">
        <v>13389</v>
      </c>
      <c r="P3252" s="57">
        <v>13389</v>
      </c>
      <c r="Q3252" s="60"/>
    </row>
    <row r="3253" spans="1:31" ht="23.25" customHeight="1" x14ac:dyDescent="0.15">
      <c r="A3253" s="9" t="s">
        <v>3010</v>
      </c>
      <c r="B3253" s="9" t="s">
        <v>2582</v>
      </c>
      <c r="C3253" s="148" t="s">
        <v>3011</v>
      </c>
      <c r="D3253" s="56" t="s">
        <v>208</v>
      </c>
      <c r="E3253" s="62" t="s">
        <v>3012</v>
      </c>
      <c r="F3253" s="58" t="s">
        <v>181</v>
      </c>
      <c r="G3253" s="57">
        <v>1</v>
      </c>
      <c r="H3253" s="57">
        <v>2978</v>
      </c>
      <c r="I3253" s="57">
        <v>2978</v>
      </c>
      <c r="J3253" s="57">
        <v>1</v>
      </c>
      <c r="K3253" s="57">
        <v>0</v>
      </c>
      <c r="L3253" s="57" t="s">
        <v>2193</v>
      </c>
      <c r="M3253" s="57">
        <v>0</v>
      </c>
      <c r="N3253" s="57" t="s">
        <v>2193</v>
      </c>
      <c r="O3253" s="57">
        <v>2978</v>
      </c>
      <c r="P3253" s="57">
        <v>2978</v>
      </c>
      <c r="Q3253" s="60"/>
    </row>
    <row r="3254" spans="1:31" ht="23.25" customHeight="1" x14ac:dyDescent="0.15">
      <c r="A3254" s="9" t="s">
        <v>2305</v>
      </c>
      <c r="B3254" s="9" t="s">
        <v>2582</v>
      </c>
      <c r="C3254" s="148" t="s">
        <v>2306</v>
      </c>
      <c r="D3254" s="56" t="s">
        <v>200</v>
      </c>
      <c r="E3254" s="62" t="s">
        <v>2307</v>
      </c>
      <c r="F3254" s="58" t="s">
        <v>181</v>
      </c>
      <c r="G3254" s="57">
        <v>1</v>
      </c>
      <c r="H3254" s="57">
        <v>21720</v>
      </c>
      <c r="I3254" s="57">
        <v>21720</v>
      </c>
      <c r="J3254" s="57">
        <v>1</v>
      </c>
      <c r="K3254" s="57">
        <v>0</v>
      </c>
      <c r="L3254" s="57" t="s">
        <v>2193</v>
      </c>
      <c r="M3254" s="57">
        <v>0</v>
      </c>
      <c r="N3254" s="57" t="s">
        <v>2193</v>
      </c>
      <c r="O3254" s="57">
        <v>21720</v>
      </c>
      <c r="P3254" s="57">
        <v>21720</v>
      </c>
      <c r="Q3254" s="60"/>
    </row>
    <row r="3255" spans="1:31" ht="23.25" customHeight="1" x14ac:dyDescent="0.15">
      <c r="A3255" s="9" t="s">
        <v>731</v>
      </c>
      <c r="B3255" s="9" t="s">
        <v>2582</v>
      </c>
      <c r="C3255" s="148" t="s">
        <v>202</v>
      </c>
      <c r="D3255" s="56" t="s">
        <v>203</v>
      </c>
      <c r="E3255" s="62"/>
      <c r="F3255" s="58" t="s">
        <v>181</v>
      </c>
      <c r="G3255" s="57">
        <v>1</v>
      </c>
      <c r="H3255" s="57">
        <v>2472</v>
      </c>
      <c r="I3255" s="57">
        <v>2472</v>
      </c>
      <c r="J3255" s="57">
        <v>1</v>
      </c>
      <c r="K3255" s="57">
        <v>0</v>
      </c>
      <c r="L3255" s="57" t="s">
        <v>2193</v>
      </c>
      <c r="M3255" s="57">
        <v>0</v>
      </c>
      <c r="N3255" s="57" t="s">
        <v>2193</v>
      </c>
      <c r="O3255" s="57">
        <v>2472</v>
      </c>
      <c r="P3255" s="57">
        <v>2472</v>
      </c>
      <c r="Q3255" s="60"/>
    </row>
    <row r="3256" spans="1:31" ht="23.25" customHeight="1" x14ac:dyDescent="0.15">
      <c r="A3256" s="9" t="s">
        <v>920</v>
      </c>
      <c r="B3256" s="9" t="s">
        <v>2582</v>
      </c>
      <c r="C3256" s="148" t="s">
        <v>679</v>
      </c>
      <c r="D3256" s="56" t="s">
        <v>70</v>
      </c>
      <c r="E3256" s="62" t="s">
        <v>680</v>
      </c>
      <c r="F3256" s="58" t="s">
        <v>678</v>
      </c>
      <c r="G3256" s="57">
        <v>0.13200000000000001</v>
      </c>
      <c r="H3256" s="57">
        <v>0</v>
      </c>
      <c r="I3256" s="57" t="s">
        <v>2193</v>
      </c>
      <c r="J3256" s="57">
        <v>0.13200000000000001</v>
      </c>
      <c r="K3256" s="57">
        <v>300337</v>
      </c>
      <c r="L3256" s="57">
        <v>39644.400000000001</v>
      </c>
      <c r="M3256" s="57">
        <v>0</v>
      </c>
      <c r="N3256" s="57" t="s">
        <v>2193</v>
      </c>
      <c r="O3256" s="57">
        <v>300337</v>
      </c>
      <c r="P3256" s="57">
        <v>39644.400000000001</v>
      </c>
      <c r="Q3256" s="60"/>
      <c r="AE3256" s="2">
        <v>39644.400000000001</v>
      </c>
    </row>
    <row r="3257" spans="1:31" ht="23.25" customHeight="1" x14ac:dyDescent="0.15">
      <c r="A3257" s="9" t="s">
        <v>925</v>
      </c>
      <c r="B3257" s="9" t="s">
        <v>2582</v>
      </c>
      <c r="C3257" s="148" t="s">
        <v>689</v>
      </c>
      <c r="D3257" s="56" t="s">
        <v>70</v>
      </c>
      <c r="E3257" s="62" t="s">
        <v>690</v>
      </c>
      <c r="F3257" s="58" t="s">
        <v>678</v>
      </c>
      <c r="G3257" s="57">
        <v>0.13200000000000001</v>
      </c>
      <c r="H3257" s="57">
        <v>0</v>
      </c>
      <c r="I3257" s="57" t="s">
        <v>2193</v>
      </c>
      <c r="J3257" s="57">
        <v>0.13200000000000001</v>
      </c>
      <c r="K3257" s="57">
        <v>169804</v>
      </c>
      <c r="L3257" s="57">
        <v>22414.1</v>
      </c>
      <c r="M3257" s="57">
        <v>0</v>
      </c>
      <c r="N3257" s="57" t="s">
        <v>2193</v>
      </c>
      <c r="O3257" s="57">
        <v>169804</v>
      </c>
      <c r="P3257" s="57">
        <v>22414.1</v>
      </c>
      <c r="Q3257" s="60"/>
      <c r="AE3257" s="2">
        <v>22414.1</v>
      </c>
    </row>
    <row r="3258" spans="1:31" ht="23.25" customHeight="1" x14ac:dyDescent="0.15">
      <c r="A3258" s="9" t="s">
        <v>1649</v>
      </c>
      <c r="B3258" s="9" t="s">
        <v>2582</v>
      </c>
      <c r="C3258" s="148" t="s">
        <v>1650</v>
      </c>
      <c r="D3258" s="56" t="s">
        <v>1651</v>
      </c>
      <c r="E3258" s="62" t="s">
        <v>1652</v>
      </c>
      <c r="F3258" s="58" t="s">
        <v>616</v>
      </c>
      <c r="G3258" s="57">
        <v>1</v>
      </c>
      <c r="H3258" s="57">
        <v>1861.6999999999971</v>
      </c>
      <c r="I3258" s="57">
        <v>1861.6999999999971</v>
      </c>
      <c r="J3258" s="57">
        <v>1</v>
      </c>
      <c r="K3258" s="57"/>
      <c r="L3258" s="57" t="s">
        <v>2193</v>
      </c>
      <c r="M3258" s="57"/>
      <c r="N3258" s="57" t="s">
        <v>2193</v>
      </c>
      <c r="O3258" s="57">
        <v>1861.6999999999971</v>
      </c>
      <c r="P3258" s="57">
        <v>1861.6999999999971</v>
      </c>
      <c r="Q3258" s="60"/>
    </row>
    <row r="3259" spans="1:31" ht="23.25" customHeight="1" x14ac:dyDescent="0.15">
      <c r="B3259" s="9" t="s">
        <v>1646</v>
      </c>
      <c r="C3259" s="148"/>
      <c r="D3259" s="56" t="s">
        <v>1647</v>
      </c>
      <c r="E3259" s="62"/>
      <c r="F3259" s="58"/>
      <c r="G3259" s="57"/>
      <c r="H3259" s="57"/>
      <c r="I3259" s="57">
        <v>42420</v>
      </c>
      <c r="J3259" s="57"/>
      <c r="K3259" s="57"/>
      <c r="L3259" s="57">
        <v>62058</v>
      </c>
      <c r="M3259" s="57"/>
      <c r="N3259" s="57">
        <v>0</v>
      </c>
      <c r="O3259" s="57" t="s">
        <v>2193</v>
      </c>
      <c r="P3259" s="57">
        <v>104478</v>
      </c>
      <c r="Q3259" s="60"/>
      <c r="AC3259" s="2">
        <v>1861.7</v>
      </c>
      <c r="AD3259" s="2">
        <v>62058</v>
      </c>
      <c r="AE3259" s="2">
        <v>62058</v>
      </c>
    </row>
    <row r="3260" spans="1:31" ht="23.25" customHeight="1" x14ac:dyDescent="0.15">
      <c r="C3260" s="148"/>
      <c r="D3260" s="56"/>
      <c r="E3260" s="62"/>
      <c r="F3260" s="58"/>
      <c r="G3260" s="57"/>
      <c r="H3260" s="57"/>
      <c r="I3260" s="57"/>
      <c r="J3260" s="57"/>
      <c r="K3260" s="57"/>
      <c r="L3260" s="57"/>
      <c r="M3260" s="57"/>
      <c r="N3260" s="57"/>
      <c r="O3260" s="57"/>
      <c r="P3260" s="57"/>
      <c r="Q3260" s="60"/>
    </row>
    <row r="3261" spans="1:31" ht="23.25" customHeight="1" x14ac:dyDescent="0.15">
      <c r="A3261" s="9" t="s">
        <v>1239</v>
      </c>
      <c r="B3261" s="9" t="s">
        <v>2293</v>
      </c>
      <c r="C3261" s="148" t="s">
        <v>1240</v>
      </c>
      <c r="D3261" s="56" t="s">
        <v>3013</v>
      </c>
      <c r="E3261" s="62"/>
      <c r="F3261" s="58"/>
      <c r="G3261" s="57"/>
      <c r="H3261" s="57"/>
      <c r="I3261" s="57"/>
      <c r="J3261" s="57"/>
      <c r="K3261" s="57"/>
      <c r="L3261" s="57"/>
      <c r="M3261" s="57"/>
      <c r="N3261" s="57"/>
      <c r="O3261" s="57"/>
      <c r="P3261" s="57"/>
      <c r="Q3261" s="60"/>
    </row>
    <row r="3262" spans="1:31" ht="23.25" customHeight="1" x14ac:dyDescent="0.15">
      <c r="A3262" s="9" t="s">
        <v>732</v>
      </c>
      <c r="B3262" s="9" t="s">
        <v>2561</v>
      </c>
      <c r="C3262" s="148" t="s">
        <v>204</v>
      </c>
      <c r="D3262" s="56" t="s">
        <v>205</v>
      </c>
      <c r="E3262" s="62" t="s">
        <v>206</v>
      </c>
      <c r="F3262" s="58" t="s">
        <v>181</v>
      </c>
      <c r="G3262" s="57">
        <v>1</v>
      </c>
      <c r="H3262" s="57">
        <v>25064</v>
      </c>
      <c r="I3262" s="57">
        <v>25064</v>
      </c>
      <c r="J3262" s="57">
        <v>1</v>
      </c>
      <c r="K3262" s="57">
        <v>0</v>
      </c>
      <c r="L3262" s="57" t="s">
        <v>2193</v>
      </c>
      <c r="M3262" s="57">
        <v>0</v>
      </c>
      <c r="N3262" s="57" t="s">
        <v>2193</v>
      </c>
      <c r="O3262" s="57">
        <v>25064</v>
      </c>
      <c r="P3262" s="57">
        <v>25064</v>
      </c>
      <c r="Q3262" s="60"/>
    </row>
    <row r="3263" spans="1:31" ht="23.25" customHeight="1" x14ac:dyDescent="0.15">
      <c r="A3263" s="9" t="s">
        <v>733</v>
      </c>
      <c r="B3263" s="9" t="s">
        <v>2561</v>
      </c>
      <c r="C3263" s="148" t="s">
        <v>207</v>
      </c>
      <c r="D3263" s="56" t="s">
        <v>208</v>
      </c>
      <c r="E3263" s="62" t="s">
        <v>209</v>
      </c>
      <c r="F3263" s="58" t="s">
        <v>181</v>
      </c>
      <c r="G3263" s="57">
        <v>1</v>
      </c>
      <c r="H3263" s="57">
        <v>5419</v>
      </c>
      <c r="I3263" s="57">
        <v>5419</v>
      </c>
      <c r="J3263" s="57">
        <v>1</v>
      </c>
      <c r="K3263" s="57">
        <v>0</v>
      </c>
      <c r="L3263" s="57" t="s">
        <v>2193</v>
      </c>
      <c r="M3263" s="57">
        <v>0</v>
      </c>
      <c r="N3263" s="57" t="s">
        <v>2193</v>
      </c>
      <c r="O3263" s="57">
        <v>5419</v>
      </c>
      <c r="P3263" s="57">
        <v>5419</v>
      </c>
      <c r="Q3263" s="60"/>
    </row>
    <row r="3264" spans="1:31" ht="23.25" customHeight="1" x14ac:dyDescent="0.15">
      <c r="A3264" s="9" t="s">
        <v>730</v>
      </c>
      <c r="B3264" s="9" t="s">
        <v>2561</v>
      </c>
      <c r="C3264" s="148" t="s">
        <v>199</v>
      </c>
      <c r="D3264" s="56" t="s">
        <v>200</v>
      </c>
      <c r="E3264" s="62" t="s">
        <v>201</v>
      </c>
      <c r="F3264" s="58" t="s">
        <v>181</v>
      </c>
      <c r="G3264" s="57">
        <v>1</v>
      </c>
      <c r="H3264" s="57">
        <v>30282</v>
      </c>
      <c r="I3264" s="57">
        <v>30282</v>
      </c>
      <c r="J3264" s="57">
        <v>1</v>
      </c>
      <c r="K3264" s="57">
        <v>0</v>
      </c>
      <c r="L3264" s="57" t="s">
        <v>2193</v>
      </c>
      <c r="M3264" s="57">
        <v>0</v>
      </c>
      <c r="N3264" s="57" t="s">
        <v>2193</v>
      </c>
      <c r="O3264" s="57">
        <v>30282</v>
      </c>
      <c r="P3264" s="57">
        <v>30282</v>
      </c>
      <c r="Q3264" s="60"/>
    </row>
    <row r="3265" spans="1:31" ht="23.25" customHeight="1" x14ac:dyDescent="0.15">
      <c r="A3265" s="9" t="s">
        <v>731</v>
      </c>
      <c r="B3265" s="9" t="s">
        <v>2561</v>
      </c>
      <c r="C3265" s="148" t="s">
        <v>202</v>
      </c>
      <c r="D3265" s="56" t="s">
        <v>203</v>
      </c>
      <c r="E3265" s="62"/>
      <c r="F3265" s="58" t="s">
        <v>181</v>
      </c>
      <c r="G3265" s="57">
        <v>1</v>
      </c>
      <c r="H3265" s="57">
        <v>2472</v>
      </c>
      <c r="I3265" s="57">
        <v>2472</v>
      </c>
      <c r="J3265" s="57">
        <v>1</v>
      </c>
      <c r="K3265" s="57">
        <v>0</v>
      </c>
      <c r="L3265" s="57" t="s">
        <v>2193</v>
      </c>
      <c r="M3265" s="57">
        <v>0</v>
      </c>
      <c r="N3265" s="57" t="s">
        <v>2193</v>
      </c>
      <c r="O3265" s="57">
        <v>2472</v>
      </c>
      <c r="P3265" s="57">
        <v>2472</v>
      </c>
      <c r="Q3265" s="60"/>
    </row>
    <row r="3266" spans="1:31" ht="23.25" customHeight="1" x14ac:dyDescent="0.15">
      <c r="A3266" s="9" t="s">
        <v>2911</v>
      </c>
      <c r="B3266" s="9" t="s">
        <v>2561</v>
      </c>
      <c r="C3266" s="148" t="s">
        <v>2912</v>
      </c>
      <c r="D3266" s="56" t="s">
        <v>70</v>
      </c>
      <c r="E3266" s="62" t="s">
        <v>2913</v>
      </c>
      <c r="F3266" s="58" t="s">
        <v>678</v>
      </c>
      <c r="G3266" s="57">
        <v>0.13200000000000001</v>
      </c>
      <c r="H3266" s="57">
        <v>0</v>
      </c>
      <c r="I3266" s="57" t="s">
        <v>2193</v>
      </c>
      <c r="J3266" s="57">
        <v>0.13200000000000001</v>
      </c>
      <c r="K3266" s="57">
        <v>436458</v>
      </c>
      <c r="L3266" s="57">
        <v>57612.4</v>
      </c>
      <c r="M3266" s="57">
        <v>0</v>
      </c>
      <c r="N3266" s="57" t="s">
        <v>2193</v>
      </c>
      <c r="O3266" s="57">
        <v>436458</v>
      </c>
      <c r="P3266" s="57">
        <v>57612.4</v>
      </c>
      <c r="Q3266" s="60"/>
      <c r="AE3266" s="2">
        <v>57612.4</v>
      </c>
    </row>
    <row r="3267" spans="1:31" ht="23.25" customHeight="1" x14ac:dyDescent="0.15">
      <c r="A3267" s="9" t="s">
        <v>925</v>
      </c>
      <c r="B3267" s="9" t="s">
        <v>2561</v>
      </c>
      <c r="C3267" s="148" t="s">
        <v>689</v>
      </c>
      <c r="D3267" s="56" t="s">
        <v>70</v>
      </c>
      <c r="E3267" s="62" t="s">
        <v>690</v>
      </c>
      <c r="F3267" s="58" t="s">
        <v>678</v>
      </c>
      <c r="G3267" s="57">
        <v>0.13200000000000001</v>
      </c>
      <c r="H3267" s="57">
        <v>0</v>
      </c>
      <c r="I3267" s="57" t="s">
        <v>2193</v>
      </c>
      <c r="J3267" s="57">
        <v>0.13200000000000001</v>
      </c>
      <c r="K3267" s="57">
        <v>169804</v>
      </c>
      <c r="L3267" s="57">
        <v>22414.1</v>
      </c>
      <c r="M3267" s="57">
        <v>0</v>
      </c>
      <c r="N3267" s="57" t="s">
        <v>2193</v>
      </c>
      <c r="O3267" s="57">
        <v>169804</v>
      </c>
      <c r="P3267" s="57">
        <v>22414.1</v>
      </c>
      <c r="Q3267" s="60"/>
      <c r="AE3267" s="2">
        <v>22414.1</v>
      </c>
    </row>
    <row r="3268" spans="1:31" ht="23.25" customHeight="1" x14ac:dyDescent="0.15">
      <c r="A3268" s="9" t="s">
        <v>1649</v>
      </c>
      <c r="B3268" s="9" t="s">
        <v>2561</v>
      </c>
      <c r="C3268" s="148" t="s">
        <v>1650</v>
      </c>
      <c r="D3268" s="56" t="s">
        <v>1651</v>
      </c>
      <c r="E3268" s="62" t="s">
        <v>1652</v>
      </c>
      <c r="F3268" s="58" t="s">
        <v>616</v>
      </c>
      <c r="G3268" s="57">
        <v>1</v>
      </c>
      <c r="H3268" s="57">
        <v>2400.6999999999971</v>
      </c>
      <c r="I3268" s="57">
        <v>2400.6999999999971</v>
      </c>
      <c r="J3268" s="57">
        <v>1</v>
      </c>
      <c r="K3268" s="57"/>
      <c r="L3268" s="57" t="s">
        <v>2193</v>
      </c>
      <c r="M3268" s="57"/>
      <c r="N3268" s="57" t="s">
        <v>2193</v>
      </c>
      <c r="O3268" s="57">
        <v>2400.6999999999971</v>
      </c>
      <c r="P3268" s="57">
        <v>2400.6999999999971</v>
      </c>
      <c r="Q3268" s="60"/>
    </row>
    <row r="3269" spans="1:31" ht="23.25" customHeight="1" x14ac:dyDescent="0.15">
      <c r="B3269" s="9" t="s">
        <v>1646</v>
      </c>
      <c r="C3269" s="148"/>
      <c r="D3269" s="56" t="s">
        <v>1647</v>
      </c>
      <c r="E3269" s="62"/>
      <c r="F3269" s="58"/>
      <c r="G3269" s="57"/>
      <c r="H3269" s="57"/>
      <c r="I3269" s="57">
        <v>65637</v>
      </c>
      <c r="J3269" s="57"/>
      <c r="K3269" s="57"/>
      <c r="L3269" s="57">
        <v>80026</v>
      </c>
      <c r="M3269" s="57"/>
      <c r="N3269" s="57">
        <v>0</v>
      </c>
      <c r="O3269" s="57" t="s">
        <v>2193</v>
      </c>
      <c r="P3269" s="57">
        <v>145663</v>
      </c>
      <c r="Q3269" s="60"/>
      <c r="AC3269" s="2">
        <v>2400.6999999999998</v>
      </c>
      <c r="AD3269" s="2">
        <v>80026</v>
      </c>
      <c r="AE3269" s="2">
        <v>80026</v>
      </c>
    </row>
    <row r="3270" spans="1:31" ht="23.25" customHeight="1" x14ac:dyDescent="0.15">
      <c r="C3270" s="148"/>
      <c r="D3270" s="56"/>
      <c r="E3270" s="62"/>
      <c r="F3270" s="58"/>
      <c r="G3270" s="57"/>
      <c r="H3270" s="57"/>
      <c r="I3270" s="57"/>
      <c r="J3270" s="57"/>
      <c r="K3270" s="57"/>
      <c r="L3270" s="57"/>
      <c r="M3270" s="57"/>
      <c r="N3270" s="57"/>
      <c r="O3270" s="57"/>
      <c r="P3270" s="57"/>
      <c r="Q3270" s="60"/>
    </row>
    <row r="3271" spans="1:31" ht="23.25" customHeight="1" x14ac:dyDescent="0.15">
      <c r="A3271" s="9" t="s">
        <v>2648</v>
      </c>
      <c r="B3271" s="9" t="s">
        <v>2293</v>
      </c>
      <c r="C3271" s="148" t="s">
        <v>2649</v>
      </c>
      <c r="D3271" s="56" t="s">
        <v>3014</v>
      </c>
      <c r="E3271" s="62"/>
      <c r="F3271" s="58"/>
      <c r="G3271" s="57"/>
      <c r="H3271" s="57"/>
      <c r="I3271" s="57"/>
      <c r="J3271" s="57"/>
      <c r="K3271" s="57"/>
      <c r="L3271" s="57"/>
      <c r="M3271" s="57"/>
      <c r="N3271" s="57"/>
      <c r="O3271" s="57"/>
      <c r="P3271" s="57"/>
      <c r="Q3271" s="60"/>
    </row>
    <row r="3272" spans="1:31" ht="23.25" customHeight="1" x14ac:dyDescent="0.15">
      <c r="A3272" s="9" t="s">
        <v>714</v>
      </c>
      <c r="B3272" s="9" t="s">
        <v>2650</v>
      </c>
      <c r="C3272" s="148" t="s">
        <v>161</v>
      </c>
      <c r="D3272" s="56" t="s">
        <v>156</v>
      </c>
      <c r="E3272" s="62" t="s">
        <v>162</v>
      </c>
      <c r="F3272" s="58" t="s">
        <v>132</v>
      </c>
      <c r="G3272" s="57">
        <v>1</v>
      </c>
      <c r="H3272" s="57">
        <v>700</v>
      </c>
      <c r="I3272" s="57">
        <v>700</v>
      </c>
      <c r="J3272" s="57">
        <v>1</v>
      </c>
      <c r="K3272" s="57">
        <v>0</v>
      </c>
      <c r="L3272" s="57" t="s">
        <v>2193</v>
      </c>
      <c r="M3272" s="57">
        <v>0</v>
      </c>
      <c r="N3272" s="57" t="s">
        <v>2193</v>
      </c>
      <c r="O3272" s="57">
        <v>700</v>
      </c>
      <c r="P3272" s="57">
        <v>700</v>
      </c>
      <c r="Q3272" s="60"/>
      <c r="R3272" s="2" t="s">
        <v>1662</v>
      </c>
      <c r="AB3272" s="2">
        <v>700</v>
      </c>
      <c r="AC3272" s="2">
        <v>700</v>
      </c>
    </row>
    <row r="3273" spans="1:31" ht="23.25" customHeight="1" x14ac:dyDescent="0.15">
      <c r="A3273" s="9" t="s">
        <v>1654</v>
      </c>
      <c r="B3273" s="9" t="s">
        <v>2650</v>
      </c>
      <c r="C3273" s="148" t="s">
        <v>1655</v>
      </c>
      <c r="D3273" s="56" t="s">
        <v>1656</v>
      </c>
      <c r="E3273" s="62" t="s">
        <v>1657</v>
      </c>
      <c r="F3273" s="58" t="s">
        <v>616</v>
      </c>
      <c r="G3273" s="57">
        <v>1</v>
      </c>
      <c r="H3273" s="57">
        <v>105</v>
      </c>
      <c r="I3273" s="57">
        <v>105</v>
      </c>
      <c r="J3273" s="57">
        <v>1</v>
      </c>
      <c r="K3273" s="57"/>
      <c r="L3273" s="57" t="s">
        <v>2193</v>
      </c>
      <c r="M3273" s="57"/>
      <c r="N3273" s="57" t="s">
        <v>2193</v>
      </c>
      <c r="O3273" s="57">
        <v>105</v>
      </c>
      <c r="P3273" s="57">
        <v>105</v>
      </c>
      <c r="Q3273" s="60"/>
      <c r="AB3273" s="2">
        <v>700</v>
      </c>
    </row>
    <row r="3274" spans="1:31" ht="23.25" customHeight="1" x14ac:dyDescent="0.15">
      <c r="A3274" s="9" t="s">
        <v>1658</v>
      </c>
      <c r="B3274" s="9" t="s">
        <v>2650</v>
      </c>
      <c r="C3274" s="148" t="s">
        <v>1659</v>
      </c>
      <c r="D3274" s="56" t="s">
        <v>1660</v>
      </c>
      <c r="E3274" s="62" t="s">
        <v>1661</v>
      </c>
      <c r="F3274" s="58" t="s">
        <v>616</v>
      </c>
      <c r="G3274" s="57">
        <v>1</v>
      </c>
      <c r="H3274" s="57">
        <v>14</v>
      </c>
      <c r="I3274" s="57">
        <v>14</v>
      </c>
      <c r="J3274" s="57">
        <v>1</v>
      </c>
      <c r="K3274" s="57"/>
      <c r="L3274" s="57" t="s">
        <v>2193</v>
      </c>
      <c r="M3274" s="57"/>
      <c r="N3274" s="57" t="s">
        <v>2193</v>
      </c>
      <c r="O3274" s="57">
        <v>14</v>
      </c>
      <c r="P3274" s="57">
        <v>14</v>
      </c>
      <c r="Q3274" s="60"/>
      <c r="AC3274" s="2">
        <v>14</v>
      </c>
      <c r="AD3274" s="2">
        <v>805</v>
      </c>
    </row>
    <row r="3275" spans="1:31" ht="23.25" customHeight="1" x14ac:dyDescent="0.15">
      <c r="A3275" s="9" t="s">
        <v>919</v>
      </c>
      <c r="B3275" s="9" t="s">
        <v>2650</v>
      </c>
      <c r="C3275" s="148" t="s">
        <v>676</v>
      </c>
      <c r="D3275" s="56" t="s">
        <v>70</v>
      </c>
      <c r="E3275" s="62" t="s">
        <v>677</v>
      </c>
      <c r="F3275" s="58" t="s">
        <v>678</v>
      </c>
      <c r="G3275" s="57">
        <v>0.08</v>
      </c>
      <c r="H3275" s="57">
        <v>0</v>
      </c>
      <c r="I3275" s="57" t="s">
        <v>2193</v>
      </c>
      <c r="J3275" s="57">
        <v>0.08</v>
      </c>
      <c r="K3275" s="57">
        <v>268915</v>
      </c>
      <c r="L3275" s="57">
        <v>21513.200000000001</v>
      </c>
      <c r="M3275" s="57">
        <v>0</v>
      </c>
      <c r="N3275" s="57" t="s">
        <v>2193</v>
      </c>
      <c r="O3275" s="57">
        <v>268915</v>
      </c>
      <c r="P3275" s="57">
        <v>21513.200000000001</v>
      </c>
      <c r="Q3275" s="60"/>
      <c r="AE3275" s="2">
        <v>21513.200000000001</v>
      </c>
    </row>
    <row r="3276" spans="1:31" ht="23.25" customHeight="1" x14ac:dyDescent="0.15">
      <c r="A3276" s="9" t="s">
        <v>1649</v>
      </c>
      <c r="B3276" s="9" t="s">
        <v>2650</v>
      </c>
      <c r="C3276" s="148" t="s">
        <v>1650</v>
      </c>
      <c r="D3276" s="56" t="s">
        <v>1651</v>
      </c>
      <c r="E3276" s="62" t="s">
        <v>1652</v>
      </c>
      <c r="F3276" s="58" t="s">
        <v>616</v>
      </c>
      <c r="G3276" s="57">
        <v>1</v>
      </c>
      <c r="H3276" s="57">
        <v>645.29999999999927</v>
      </c>
      <c r="I3276" s="57">
        <v>645.29999999999927</v>
      </c>
      <c r="J3276" s="57">
        <v>1</v>
      </c>
      <c r="K3276" s="57"/>
      <c r="L3276" s="57" t="s">
        <v>2193</v>
      </c>
      <c r="M3276" s="57"/>
      <c r="N3276" s="57" t="s">
        <v>2193</v>
      </c>
      <c r="O3276" s="57">
        <v>645.29999999999927</v>
      </c>
      <c r="P3276" s="57">
        <v>645.29999999999927</v>
      </c>
      <c r="Q3276" s="60"/>
    </row>
    <row r="3277" spans="1:31" ht="23.25" customHeight="1" x14ac:dyDescent="0.15">
      <c r="B3277" s="9" t="s">
        <v>1646</v>
      </c>
      <c r="C3277" s="148"/>
      <c r="D3277" s="56" t="s">
        <v>1647</v>
      </c>
      <c r="E3277" s="62"/>
      <c r="F3277" s="58"/>
      <c r="G3277" s="57"/>
      <c r="H3277" s="57"/>
      <c r="I3277" s="57">
        <v>1464</v>
      </c>
      <c r="J3277" s="57"/>
      <c r="K3277" s="57"/>
      <c r="L3277" s="57">
        <v>21513</v>
      </c>
      <c r="M3277" s="57"/>
      <c r="N3277" s="57">
        <v>0</v>
      </c>
      <c r="O3277" s="57" t="s">
        <v>2193</v>
      </c>
      <c r="P3277" s="57">
        <v>22977</v>
      </c>
      <c r="Q3277" s="60"/>
      <c r="AC3277" s="2">
        <v>645.29999999999995</v>
      </c>
      <c r="AD3277" s="2">
        <v>21513</v>
      </c>
      <c r="AE3277" s="2">
        <v>21513</v>
      </c>
    </row>
    <row r="3278" spans="1:31" ht="23.25" customHeight="1" x14ac:dyDescent="0.15">
      <c r="C3278" s="148"/>
      <c r="D3278" s="56"/>
      <c r="E3278" s="62"/>
      <c r="F3278" s="58"/>
      <c r="G3278" s="57"/>
      <c r="H3278" s="57"/>
      <c r="I3278" s="57"/>
      <c r="J3278" s="57"/>
      <c r="K3278" s="57"/>
      <c r="L3278" s="57"/>
      <c r="M3278" s="57"/>
      <c r="N3278" s="57"/>
      <c r="O3278" s="57"/>
      <c r="P3278" s="57"/>
      <c r="Q3278" s="60"/>
    </row>
    <row r="3279" spans="1:31" ht="23.25" customHeight="1" x14ac:dyDescent="0.15">
      <c r="A3279" s="9" t="s">
        <v>2651</v>
      </c>
      <c r="B3279" s="9" t="s">
        <v>2293</v>
      </c>
      <c r="C3279" s="148" t="s">
        <v>2652</v>
      </c>
      <c r="D3279" s="56" t="s">
        <v>3015</v>
      </c>
      <c r="E3279" s="62"/>
      <c r="F3279" s="58"/>
      <c r="G3279" s="57"/>
      <c r="H3279" s="57"/>
      <c r="I3279" s="57"/>
      <c r="J3279" s="57"/>
      <c r="K3279" s="57"/>
      <c r="L3279" s="57"/>
      <c r="M3279" s="57"/>
      <c r="N3279" s="57"/>
      <c r="O3279" s="57"/>
      <c r="P3279" s="57"/>
      <c r="Q3279" s="60"/>
    </row>
    <row r="3280" spans="1:31" ht="23.25" customHeight="1" x14ac:dyDescent="0.15">
      <c r="A3280" s="9" t="s">
        <v>840</v>
      </c>
      <c r="B3280" s="9" t="s">
        <v>2653</v>
      </c>
      <c r="C3280" s="148" t="s">
        <v>494</v>
      </c>
      <c r="D3280" s="56" t="s">
        <v>490</v>
      </c>
      <c r="E3280" s="62" t="s">
        <v>495</v>
      </c>
      <c r="F3280" s="58" t="s">
        <v>492</v>
      </c>
      <c r="G3280" s="57">
        <v>1</v>
      </c>
      <c r="H3280" s="57">
        <v>157319</v>
      </c>
      <c r="I3280" s="57">
        <v>157319</v>
      </c>
      <c r="J3280" s="57">
        <v>1</v>
      </c>
      <c r="K3280" s="57">
        <v>0</v>
      </c>
      <c r="L3280" s="57" t="s">
        <v>2193</v>
      </c>
      <c r="M3280" s="57">
        <v>0</v>
      </c>
      <c r="N3280" s="57" t="s">
        <v>2193</v>
      </c>
      <c r="O3280" s="57">
        <v>157319</v>
      </c>
      <c r="P3280" s="57">
        <v>157319</v>
      </c>
      <c r="Q3280" s="60"/>
    </row>
    <row r="3281" spans="1:31" ht="23.25" customHeight="1" x14ac:dyDescent="0.15">
      <c r="A3281" s="9" t="s">
        <v>919</v>
      </c>
      <c r="B3281" s="9" t="s">
        <v>2653</v>
      </c>
      <c r="C3281" s="148" t="s">
        <v>676</v>
      </c>
      <c r="D3281" s="56" t="s">
        <v>70</v>
      </c>
      <c r="E3281" s="62" t="s">
        <v>677</v>
      </c>
      <c r="F3281" s="58" t="s">
        <v>678</v>
      </c>
      <c r="G3281" s="57">
        <v>0.66</v>
      </c>
      <c r="H3281" s="57">
        <v>0</v>
      </c>
      <c r="I3281" s="57" t="s">
        <v>2193</v>
      </c>
      <c r="J3281" s="57">
        <v>0.66</v>
      </c>
      <c r="K3281" s="57">
        <v>268915</v>
      </c>
      <c r="L3281" s="57">
        <v>177483.9</v>
      </c>
      <c r="M3281" s="57">
        <v>0</v>
      </c>
      <c r="N3281" s="57" t="s">
        <v>2193</v>
      </c>
      <c r="O3281" s="57">
        <v>268915</v>
      </c>
      <c r="P3281" s="57">
        <v>177483.9</v>
      </c>
      <c r="Q3281" s="60"/>
      <c r="AE3281" s="2">
        <v>177483.9</v>
      </c>
    </row>
    <row r="3282" spans="1:31" ht="23.25" customHeight="1" x14ac:dyDescent="0.15">
      <c r="A3282" s="9" t="s">
        <v>1649</v>
      </c>
      <c r="B3282" s="9" t="s">
        <v>2653</v>
      </c>
      <c r="C3282" s="148" t="s">
        <v>1650</v>
      </c>
      <c r="D3282" s="56" t="s">
        <v>1651</v>
      </c>
      <c r="E3282" s="62" t="s">
        <v>1652</v>
      </c>
      <c r="F3282" s="58" t="s">
        <v>616</v>
      </c>
      <c r="G3282" s="57">
        <v>1</v>
      </c>
      <c r="H3282" s="57">
        <v>5324.3999999999942</v>
      </c>
      <c r="I3282" s="57">
        <v>5324.3999999999942</v>
      </c>
      <c r="J3282" s="57">
        <v>1</v>
      </c>
      <c r="K3282" s="57"/>
      <c r="L3282" s="57" t="s">
        <v>2193</v>
      </c>
      <c r="M3282" s="57"/>
      <c r="N3282" s="57" t="s">
        <v>2193</v>
      </c>
      <c r="O3282" s="57">
        <v>5324.3999999999942</v>
      </c>
      <c r="P3282" s="57">
        <v>5324.3999999999942</v>
      </c>
      <c r="Q3282" s="60"/>
    </row>
    <row r="3283" spans="1:31" ht="23.25" customHeight="1" x14ac:dyDescent="0.15">
      <c r="B3283" s="9" t="s">
        <v>1646</v>
      </c>
      <c r="C3283" s="148"/>
      <c r="D3283" s="56" t="s">
        <v>1647</v>
      </c>
      <c r="E3283" s="62"/>
      <c r="F3283" s="58"/>
      <c r="G3283" s="57"/>
      <c r="H3283" s="57"/>
      <c r="I3283" s="57">
        <v>162643</v>
      </c>
      <c r="J3283" s="57"/>
      <c r="K3283" s="57"/>
      <c r="L3283" s="57">
        <v>177483</v>
      </c>
      <c r="M3283" s="57"/>
      <c r="N3283" s="57">
        <v>0</v>
      </c>
      <c r="O3283" s="57" t="s">
        <v>2193</v>
      </c>
      <c r="P3283" s="57">
        <v>340126</v>
      </c>
      <c r="Q3283" s="60"/>
      <c r="AC3283" s="2">
        <v>5324.4</v>
      </c>
      <c r="AD3283" s="2">
        <v>177483</v>
      </c>
      <c r="AE3283" s="2">
        <v>177483</v>
      </c>
    </row>
    <row r="3284" spans="1:31" ht="23.25" customHeight="1" x14ac:dyDescent="0.15">
      <c r="C3284" s="148"/>
      <c r="D3284" s="93"/>
      <c r="E3284" s="94"/>
      <c r="F3284" s="95"/>
      <c r="G3284" s="96"/>
      <c r="H3284" s="96"/>
      <c r="I3284" s="96"/>
      <c r="J3284" s="96"/>
      <c r="K3284" s="96"/>
      <c r="L3284" s="96"/>
      <c r="M3284" s="96"/>
      <c r="N3284" s="96"/>
      <c r="O3284" s="96"/>
      <c r="P3284" s="96"/>
      <c r="Q3284" s="98"/>
    </row>
  </sheetData>
  <mergeCells count="177">
    <mergeCell ref="A2:A3"/>
    <mergeCell ref="D2:D3"/>
    <mergeCell ref="M2:N2"/>
    <mergeCell ref="D4:Q4"/>
    <mergeCell ref="W1:Y1"/>
    <mergeCell ref="B2:B3"/>
    <mergeCell ref="C2:C3"/>
    <mergeCell ref="P2:P3"/>
    <mergeCell ref="J2:L2"/>
    <mergeCell ref="F2:F3"/>
    <mergeCell ref="G2:G3"/>
    <mergeCell ref="H2:I2"/>
    <mergeCell ref="Q2:Q3"/>
    <mergeCell ref="E2:E3"/>
    <mergeCell ref="D1:Q1"/>
    <mergeCell ref="D27:E27"/>
    <mergeCell ref="D33:E33"/>
    <mergeCell ref="D43:E43"/>
    <mergeCell ref="D53:E53"/>
    <mergeCell ref="D62:E62"/>
    <mergeCell ref="D5:E5"/>
    <mergeCell ref="D9:E9"/>
    <mergeCell ref="D13:E13"/>
    <mergeCell ref="D18:E18"/>
    <mergeCell ref="D23:E23"/>
    <mergeCell ref="D110:E110"/>
    <mergeCell ref="D120:E120"/>
    <mergeCell ref="D130:E130"/>
    <mergeCell ref="D140:E140"/>
    <mergeCell ref="D150:E150"/>
    <mergeCell ref="D71:E71"/>
    <mergeCell ref="D80:E80"/>
    <mergeCell ref="D85:E85"/>
    <mergeCell ref="D92:E92"/>
    <mergeCell ref="D103:E103"/>
    <mergeCell ref="D218:E218"/>
    <mergeCell ref="D227:E227"/>
    <mergeCell ref="D235:E235"/>
    <mergeCell ref="D243:E243"/>
    <mergeCell ref="D251:E251"/>
    <mergeCell ref="D160:E160"/>
    <mergeCell ref="D170:E170"/>
    <mergeCell ref="D190:E190"/>
    <mergeCell ref="D200:E200"/>
    <mergeCell ref="D209:E209"/>
    <mergeCell ref="D300:E300"/>
    <mergeCell ref="D309:E309"/>
    <mergeCell ref="D318:E318"/>
    <mergeCell ref="D327:E327"/>
    <mergeCell ref="D336:E336"/>
    <mergeCell ref="D259:E259"/>
    <mergeCell ref="D267:E267"/>
    <mergeCell ref="D275:E275"/>
    <mergeCell ref="D283:E283"/>
    <mergeCell ref="D291:E291"/>
    <mergeCell ref="D389:E389"/>
    <mergeCell ref="D397:E397"/>
    <mergeCell ref="D405:E405"/>
    <mergeCell ref="D412:E412"/>
    <mergeCell ref="D419:E419"/>
    <mergeCell ref="D345:E345"/>
    <mergeCell ref="D354:E354"/>
    <mergeCell ref="D363:E363"/>
    <mergeCell ref="D373:E373"/>
    <mergeCell ref="D381:E381"/>
    <mergeCell ref="D455:E455"/>
    <mergeCell ref="D461:E461"/>
    <mergeCell ref="D467:E467"/>
    <mergeCell ref="D473:E473"/>
    <mergeCell ref="D479:E479"/>
    <mergeCell ref="D425:E425"/>
    <mergeCell ref="D431:E431"/>
    <mergeCell ref="D437:E437"/>
    <mergeCell ref="D443:E443"/>
    <mergeCell ref="D449:E449"/>
    <mergeCell ref="D515:E515"/>
    <mergeCell ref="D521:E521"/>
    <mergeCell ref="D527:E527"/>
    <mergeCell ref="D533:E533"/>
    <mergeCell ref="D539:E539"/>
    <mergeCell ref="D485:E485"/>
    <mergeCell ref="D491:E491"/>
    <mergeCell ref="D497:E497"/>
    <mergeCell ref="D503:E503"/>
    <mergeCell ref="D509:E509"/>
    <mergeCell ref="D587:E587"/>
    <mergeCell ref="D595:E595"/>
    <mergeCell ref="D603:E603"/>
    <mergeCell ref="D611:E611"/>
    <mergeCell ref="D619:E619"/>
    <mergeCell ref="D547:E547"/>
    <mergeCell ref="D555:E555"/>
    <mergeCell ref="D563:E563"/>
    <mergeCell ref="D571:E571"/>
    <mergeCell ref="D579:E579"/>
    <mergeCell ref="D668:E668"/>
    <mergeCell ref="D676:E676"/>
    <mergeCell ref="D684:E684"/>
    <mergeCell ref="D692:E692"/>
    <mergeCell ref="D700:E700"/>
    <mergeCell ref="D627:E627"/>
    <mergeCell ref="D635:E635"/>
    <mergeCell ref="D644:E644"/>
    <mergeCell ref="D652:E652"/>
    <mergeCell ref="D660:E660"/>
    <mergeCell ref="D749:E749"/>
    <mergeCell ref="D757:E757"/>
    <mergeCell ref="D763:E763"/>
    <mergeCell ref="D769:E769"/>
    <mergeCell ref="D775:E775"/>
    <mergeCell ref="D708:E708"/>
    <mergeCell ref="D716:E716"/>
    <mergeCell ref="D725:E725"/>
    <mergeCell ref="D733:E733"/>
    <mergeCell ref="D741:E741"/>
    <mergeCell ref="D811:E811"/>
    <mergeCell ref="D817:E817"/>
    <mergeCell ref="D824:E824"/>
    <mergeCell ref="D830:E830"/>
    <mergeCell ref="D836:E836"/>
    <mergeCell ref="D781:E781"/>
    <mergeCell ref="D787:E787"/>
    <mergeCell ref="D793:E793"/>
    <mergeCell ref="D799:E799"/>
    <mergeCell ref="D805:E805"/>
    <mergeCell ref="D872:E872"/>
    <mergeCell ref="D878:E878"/>
    <mergeCell ref="D884:E884"/>
    <mergeCell ref="D890:E890"/>
    <mergeCell ref="D897:E897"/>
    <mergeCell ref="D842:E842"/>
    <mergeCell ref="D848:E848"/>
    <mergeCell ref="D854:E854"/>
    <mergeCell ref="D860:E860"/>
    <mergeCell ref="D866:E866"/>
    <mergeCell ref="D934:E934"/>
    <mergeCell ref="D940:E940"/>
    <mergeCell ref="D947:E947"/>
    <mergeCell ref="D954:E954"/>
    <mergeCell ref="D961:E961"/>
    <mergeCell ref="D903:E903"/>
    <mergeCell ref="D909:E909"/>
    <mergeCell ref="D915:E915"/>
    <mergeCell ref="D921:E921"/>
    <mergeCell ref="D928:E928"/>
    <mergeCell ref="D998:E998"/>
    <mergeCell ref="D1004:E1004"/>
    <mergeCell ref="D1010:E1010"/>
    <mergeCell ref="D1016:E1016"/>
    <mergeCell ref="D1022:E1022"/>
    <mergeCell ref="D967:E967"/>
    <mergeCell ref="D974:E974"/>
    <mergeCell ref="D980:E980"/>
    <mergeCell ref="D986:E986"/>
    <mergeCell ref="D992:E992"/>
    <mergeCell ref="D1058:E1058"/>
    <mergeCell ref="D1064:E1064"/>
    <mergeCell ref="D1070:E1070"/>
    <mergeCell ref="D1076:E1076"/>
    <mergeCell ref="D1082:E1082"/>
    <mergeCell ref="D1028:E1028"/>
    <mergeCell ref="D1034:E1034"/>
    <mergeCell ref="D1040:E1040"/>
    <mergeCell ref="D1046:E1046"/>
    <mergeCell ref="D1052:E1052"/>
    <mergeCell ref="C1123:Q1123"/>
    <mergeCell ref="D1124:E1124"/>
    <mergeCell ref="D1137:E1137"/>
    <mergeCell ref="D1143:E1143"/>
    <mergeCell ref="D1149:E1149"/>
    <mergeCell ref="D1176:Q1176"/>
    <mergeCell ref="D1749:Q1749"/>
    <mergeCell ref="D1906:Q1906"/>
    <mergeCell ref="D1088:E1088"/>
    <mergeCell ref="D1094:E1094"/>
    <mergeCell ref="D1100:E1100"/>
    <mergeCell ref="D1106:E1106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464"/>
  <sheetViews>
    <sheetView topLeftCell="D1" workbookViewId="0">
      <pane ySplit="3" topLeftCell="A840" activePane="bottomLeft" state="frozen"/>
      <selection activeCell="I21" sqref="I21"/>
      <selection pane="bottomLeft" activeCell="L848" sqref="L848"/>
    </sheetView>
  </sheetViews>
  <sheetFormatPr defaultColWidth="8.88671875" defaultRowHeight="21.95" customHeight="1" x14ac:dyDescent="0.15"/>
  <cols>
    <col min="1" max="1" width="4.6640625" style="2" hidden="1" customWidth="1"/>
    <col min="2" max="2" width="6.5546875" style="9" hidden="1" customWidth="1"/>
    <col min="3" max="3" width="10.77734375" style="9" hidden="1" customWidth="1"/>
    <col min="4" max="5" width="24.33203125" style="9" customWidth="1"/>
    <col min="6" max="6" width="4.5546875" style="2" customWidth="1"/>
    <col min="7" max="7" width="10.109375" style="2" customWidth="1"/>
    <col min="8" max="8" width="9.33203125" style="2" customWidth="1"/>
    <col min="9" max="9" width="10" style="2" customWidth="1"/>
    <col min="10" max="10" width="5.21875" style="2" customWidth="1"/>
    <col min="11" max="11" width="4.77734375" style="9" hidden="1" customWidth="1"/>
    <col min="12" max="12" width="14.109375" style="2" customWidth="1"/>
    <col min="13" max="13" width="7.21875" style="2" customWidth="1"/>
    <col min="14" max="14" width="5.44140625" style="2" customWidth="1"/>
    <col min="15" max="15" width="8.77734375" style="2" customWidth="1"/>
    <col min="16" max="16" width="2.44140625" style="18" hidden="1" customWidth="1"/>
    <col min="17" max="17" width="1.21875" style="18" hidden="1" customWidth="1"/>
    <col min="18" max="18" width="5.109375" style="18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38" ht="21.95" customHeight="1" x14ac:dyDescent="0.15">
      <c r="B1" s="9" t="s">
        <v>1144</v>
      </c>
      <c r="D1" s="261" t="s">
        <v>2734</v>
      </c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9"/>
      <c r="AA1" s="2" t="s">
        <v>932</v>
      </c>
      <c r="AB1" s="2" t="s">
        <v>933</v>
      </c>
      <c r="AC1" s="2" t="s">
        <v>934</v>
      </c>
      <c r="AD1" s="2" t="s">
        <v>935</v>
      </c>
      <c r="AE1" s="2" t="s">
        <v>936</v>
      </c>
      <c r="AF1" s="2" t="s">
        <v>937</v>
      </c>
      <c r="AG1" s="2" t="s">
        <v>938</v>
      </c>
      <c r="AH1" s="2" t="s">
        <v>939</v>
      </c>
      <c r="AI1" s="2" t="s">
        <v>940</v>
      </c>
      <c r="AJ1" s="2" t="s">
        <v>941</v>
      </c>
      <c r="AK1" s="2" t="s">
        <v>942</v>
      </c>
      <c r="AL1" s="2" t="s">
        <v>943</v>
      </c>
    </row>
    <row r="2" spans="1:38" s="10" customFormat="1" ht="21.95" customHeight="1" x14ac:dyDescent="0.15">
      <c r="A2" s="294" t="s">
        <v>56</v>
      </c>
      <c r="B2" s="264" t="s">
        <v>57</v>
      </c>
      <c r="C2" s="264" t="s">
        <v>58</v>
      </c>
      <c r="D2" s="265" t="s">
        <v>86</v>
      </c>
      <c r="E2" s="265" t="s">
        <v>87</v>
      </c>
      <c r="F2" s="257" t="s">
        <v>77</v>
      </c>
      <c r="G2" s="257" t="s">
        <v>78</v>
      </c>
      <c r="H2" s="257"/>
      <c r="I2" s="257"/>
      <c r="J2" s="257"/>
      <c r="K2" s="265" t="s">
        <v>88</v>
      </c>
      <c r="L2" s="257" t="s">
        <v>89</v>
      </c>
      <c r="M2" s="257"/>
      <c r="N2" s="257"/>
      <c r="O2" s="257"/>
      <c r="P2" s="257" t="s">
        <v>90</v>
      </c>
      <c r="Q2" s="257"/>
      <c r="R2" s="257"/>
      <c r="S2" s="257" t="s">
        <v>91</v>
      </c>
      <c r="T2" s="257" t="s">
        <v>83</v>
      </c>
    </row>
    <row r="3" spans="1:38" s="10" customFormat="1" ht="21.95" customHeight="1" x14ac:dyDescent="0.15">
      <c r="A3" s="294"/>
      <c r="B3" s="264"/>
      <c r="C3" s="264"/>
      <c r="D3" s="265"/>
      <c r="E3" s="265"/>
      <c r="F3" s="257"/>
      <c r="G3" s="12" t="s">
        <v>92</v>
      </c>
      <c r="H3" s="12" t="s">
        <v>93</v>
      </c>
      <c r="I3" s="12" t="s">
        <v>94</v>
      </c>
      <c r="J3" s="12" t="s">
        <v>95</v>
      </c>
      <c r="K3" s="265"/>
      <c r="L3" s="12" t="s">
        <v>96</v>
      </c>
      <c r="M3" s="12" t="s">
        <v>97</v>
      </c>
      <c r="N3" s="12" t="s">
        <v>98</v>
      </c>
      <c r="O3" s="12" t="s">
        <v>99</v>
      </c>
      <c r="P3" s="12" t="s">
        <v>84</v>
      </c>
      <c r="Q3" s="12" t="s">
        <v>100</v>
      </c>
      <c r="R3" s="12" t="s">
        <v>101</v>
      </c>
      <c r="S3" s="257"/>
      <c r="T3" s="257"/>
    </row>
    <row r="4" spans="1:38" ht="20.45" customHeight="1" x14ac:dyDescent="0.15">
      <c r="B4" s="9" t="s">
        <v>997</v>
      </c>
      <c r="D4" s="258" t="s">
        <v>2190</v>
      </c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60"/>
    </row>
    <row r="5" spans="1:38" ht="21.95" customHeight="1" x14ac:dyDescent="0.15">
      <c r="B5" s="9" t="s">
        <v>997</v>
      </c>
      <c r="C5" s="80"/>
      <c r="D5" s="285" t="s">
        <v>996</v>
      </c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/>
      <c r="Q5" s="295"/>
      <c r="R5" s="295"/>
      <c r="S5" s="295"/>
      <c r="T5" s="296"/>
    </row>
    <row r="6" spans="1:38" ht="21.95" customHeight="1" x14ac:dyDescent="0.15">
      <c r="B6" s="9" t="s">
        <v>944</v>
      </c>
      <c r="C6" s="80" t="s">
        <v>945</v>
      </c>
      <c r="D6" s="56" t="s">
        <v>946</v>
      </c>
      <c r="E6" s="62" t="s">
        <v>947</v>
      </c>
      <c r="F6" s="57" t="s">
        <v>616</v>
      </c>
      <c r="G6" s="57">
        <v>1</v>
      </c>
      <c r="H6" s="57">
        <f>IF(I6&lt;&gt;0, G6-I6, "")</f>
        <v>0</v>
      </c>
      <c r="I6" s="57">
        <v>1</v>
      </c>
      <c r="J6" s="57"/>
      <c r="K6" s="62" t="s">
        <v>925</v>
      </c>
      <c r="L6" s="57" t="s">
        <v>690</v>
      </c>
      <c r="M6" s="57">
        <v>0.2</v>
      </c>
      <c r="N6" s="57">
        <v>100</v>
      </c>
      <c r="O6" s="57">
        <f>IF(I6*M6=0, "", I6*M6*(N6/100))</f>
        <v>0.2</v>
      </c>
      <c r="P6" s="59"/>
      <c r="Q6" s="59">
        <f>TRUNC(P6*M6*N6/100)</f>
        <v>0</v>
      </c>
      <c r="R6" s="59"/>
      <c r="S6" s="57" t="s">
        <v>948</v>
      </c>
      <c r="T6" s="65"/>
      <c r="AG6" s="2">
        <f>O6</f>
        <v>0.2</v>
      </c>
    </row>
    <row r="7" spans="1:38" ht="21.95" customHeight="1" x14ac:dyDescent="0.15">
      <c r="B7" s="9" t="s">
        <v>944</v>
      </c>
      <c r="C7" s="80" t="s">
        <v>689</v>
      </c>
      <c r="D7" s="56" t="s">
        <v>70</v>
      </c>
      <c r="E7" s="62" t="s">
        <v>690</v>
      </c>
      <c r="F7" s="57" t="s">
        <v>678</v>
      </c>
      <c r="G7" s="57">
        <f>IF(H7*I7/100+0.000005 &lt;1, TRUNC(H7*I7/100+0.000005, 옵션!$E$13), TRUNC(H7*I7/100+0.000005, 옵션!$E$13))</f>
        <v>0.2</v>
      </c>
      <c r="H7" s="57">
        <f>옵션!$B$13</f>
        <v>100</v>
      </c>
      <c r="I7" s="57">
        <f>SUM(AG6:AG6)</f>
        <v>0.2</v>
      </c>
      <c r="J7" s="57"/>
      <c r="K7" s="62"/>
      <c r="L7" s="57"/>
      <c r="M7" s="57"/>
      <c r="N7" s="57"/>
      <c r="O7" s="57" t="str">
        <f>IF(I7*M7=0, "", I7*M7*(N7/100))</f>
        <v/>
      </c>
      <c r="P7" s="59"/>
      <c r="Q7" s="59">
        <f>TRUNC(P7*M7*N7/100)</f>
        <v>0</v>
      </c>
      <c r="R7" s="59"/>
      <c r="S7" s="57"/>
      <c r="T7" s="65"/>
      <c r="Z7" s="2" t="s">
        <v>949</v>
      </c>
      <c r="AG7" s="2">
        <f>SUM(AG6:AG6)</f>
        <v>0.2</v>
      </c>
    </row>
    <row r="8" spans="1:38" ht="21.95" customHeight="1" x14ac:dyDescent="0.15">
      <c r="B8" s="9" t="s">
        <v>997</v>
      </c>
      <c r="C8" s="80"/>
      <c r="D8" s="287" t="s">
        <v>998</v>
      </c>
      <c r="E8" s="292"/>
      <c r="F8" s="292"/>
      <c r="G8" s="292"/>
      <c r="H8" s="292"/>
      <c r="I8" s="292"/>
      <c r="J8" s="292"/>
      <c r="K8" s="292"/>
      <c r="L8" s="292"/>
      <c r="M8" s="292"/>
      <c r="N8" s="292"/>
      <c r="O8" s="292"/>
      <c r="P8" s="292"/>
      <c r="Q8" s="292"/>
      <c r="R8" s="292"/>
      <c r="S8" s="292"/>
      <c r="T8" s="293"/>
    </row>
    <row r="9" spans="1:38" ht="21.95" customHeight="1" x14ac:dyDescent="0.15">
      <c r="B9" s="9" t="s">
        <v>944</v>
      </c>
      <c r="C9" s="80" t="s">
        <v>950</v>
      </c>
      <c r="D9" s="56" t="s">
        <v>946</v>
      </c>
      <c r="E9" s="62" t="s">
        <v>951</v>
      </c>
      <c r="F9" s="57" t="s">
        <v>616</v>
      </c>
      <c r="G9" s="57">
        <v>1</v>
      </c>
      <c r="H9" s="57">
        <f>IF(I9&lt;&gt;0, G9-I9, "")</f>
        <v>0</v>
      </c>
      <c r="I9" s="57">
        <v>1</v>
      </c>
      <c r="J9" s="57"/>
      <c r="K9" s="62" t="s">
        <v>925</v>
      </c>
      <c r="L9" s="57" t="s">
        <v>690</v>
      </c>
      <c r="M9" s="57">
        <v>0.11</v>
      </c>
      <c r="N9" s="57">
        <v>100</v>
      </c>
      <c r="O9" s="57">
        <f>IF(I9*M9=0, "", I9*M9*(N9/100))</f>
        <v>0.11</v>
      </c>
      <c r="P9" s="59"/>
      <c r="Q9" s="59">
        <f>TRUNC(P9*M9*N9/100)</f>
        <v>0</v>
      </c>
      <c r="R9" s="59"/>
      <c r="S9" s="57" t="s">
        <v>952</v>
      </c>
      <c r="T9" s="65"/>
      <c r="AG9" s="2">
        <f>O9</f>
        <v>0.11</v>
      </c>
    </row>
    <row r="10" spans="1:38" ht="21.95" customHeight="1" x14ac:dyDescent="0.15">
      <c r="B10" s="9" t="s">
        <v>944</v>
      </c>
      <c r="C10" s="80" t="s">
        <v>689</v>
      </c>
      <c r="D10" s="56" t="s">
        <v>70</v>
      </c>
      <c r="E10" s="62" t="s">
        <v>690</v>
      </c>
      <c r="F10" s="57" t="s">
        <v>678</v>
      </c>
      <c r="G10" s="57">
        <f>IF(H10*I10/100+0.000005 &lt;1, TRUNC(H10*I10/100+0.000005, 옵션!$E$13), TRUNC(H10*I10/100+0.000005, 옵션!$E$13))</f>
        <v>0.11</v>
      </c>
      <c r="H10" s="57">
        <f>옵션!$B$13</f>
        <v>100</v>
      </c>
      <c r="I10" s="57">
        <f>SUM(AG9:AG9)</f>
        <v>0.11</v>
      </c>
      <c r="J10" s="57"/>
      <c r="K10" s="62"/>
      <c r="L10" s="57"/>
      <c r="M10" s="57"/>
      <c r="N10" s="57"/>
      <c r="O10" s="57" t="str">
        <f>IF(I10*M10=0, "", I10*M10*(N10/100))</f>
        <v/>
      </c>
      <c r="P10" s="59"/>
      <c r="Q10" s="59">
        <f>TRUNC(P10*M10*N10/100)</f>
        <v>0</v>
      </c>
      <c r="R10" s="59"/>
      <c r="S10" s="57"/>
      <c r="T10" s="65"/>
      <c r="Z10" s="2" t="s">
        <v>949</v>
      </c>
      <c r="AG10" s="2">
        <f>SUM(AG9:AG9)</f>
        <v>0.11</v>
      </c>
    </row>
    <row r="11" spans="1:38" ht="21.95" customHeight="1" x14ac:dyDescent="0.15">
      <c r="B11" s="9" t="s">
        <v>997</v>
      </c>
      <c r="C11" s="80"/>
      <c r="D11" s="287" t="s">
        <v>999</v>
      </c>
      <c r="E11" s="292"/>
      <c r="F11" s="292"/>
      <c r="G11" s="292"/>
      <c r="H11" s="292"/>
      <c r="I11" s="292"/>
      <c r="J11" s="292"/>
      <c r="K11" s="292"/>
      <c r="L11" s="292"/>
      <c r="M11" s="292"/>
      <c r="N11" s="292"/>
      <c r="O11" s="292"/>
      <c r="P11" s="292"/>
      <c r="Q11" s="292"/>
      <c r="R11" s="292"/>
      <c r="S11" s="292"/>
      <c r="T11" s="293"/>
    </row>
    <row r="12" spans="1:38" ht="21.95" customHeight="1" x14ac:dyDescent="0.15">
      <c r="B12" s="9" t="s">
        <v>944</v>
      </c>
      <c r="C12" s="80" t="s">
        <v>953</v>
      </c>
      <c r="D12" s="56" t="s">
        <v>946</v>
      </c>
      <c r="E12" s="62" t="s">
        <v>954</v>
      </c>
      <c r="F12" s="57" t="s">
        <v>616</v>
      </c>
      <c r="G12" s="57">
        <v>1</v>
      </c>
      <c r="H12" s="57">
        <f>IF(I12&lt;&gt;0, G12-I12, "")</f>
        <v>0</v>
      </c>
      <c r="I12" s="57">
        <v>1</v>
      </c>
      <c r="J12" s="57"/>
      <c r="K12" s="62" t="s">
        <v>925</v>
      </c>
      <c r="L12" s="57" t="s">
        <v>690</v>
      </c>
      <c r="M12" s="57">
        <v>0.2</v>
      </c>
      <c r="N12" s="57">
        <v>100</v>
      </c>
      <c r="O12" s="57">
        <f>IF(I12*M12=0, "", I12*M12*(N12/100))</f>
        <v>0.2</v>
      </c>
      <c r="P12" s="59"/>
      <c r="Q12" s="59">
        <f>TRUNC(P12*M12*N12/100)</f>
        <v>0</v>
      </c>
      <c r="R12" s="59"/>
      <c r="S12" s="57" t="s">
        <v>955</v>
      </c>
      <c r="T12" s="65"/>
      <c r="AG12" s="2">
        <f>O12</f>
        <v>0.2</v>
      </c>
    </row>
    <row r="13" spans="1:38" ht="21.95" customHeight="1" x14ac:dyDescent="0.15">
      <c r="B13" s="9" t="s">
        <v>944</v>
      </c>
      <c r="C13" s="80" t="s">
        <v>689</v>
      </c>
      <c r="D13" s="56" t="s">
        <v>70</v>
      </c>
      <c r="E13" s="62" t="s">
        <v>690</v>
      </c>
      <c r="F13" s="57" t="s">
        <v>678</v>
      </c>
      <c r="G13" s="57">
        <f>IF(H13*I13/100+0.000005 &lt;1, TRUNC(H13*I13/100+0.000005, 옵션!$E$13), TRUNC(H13*I13/100+0.000005, 옵션!$E$13))</f>
        <v>0.2</v>
      </c>
      <c r="H13" s="57">
        <f>옵션!$B$13</f>
        <v>100</v>
      </c>
      <c r="I13" s="57">
        <f>SUM(AG12:AG12)</f>
        <v>0.2</v>
      </c>
      <c r="J13" s="57"/>
      <c r="K13" s="62"/>
      <c r="L13" s="57"/>
      <c r="M13" s="57"/>
      <c r="N13" s="57"/>
      <c r="O13" s="57" t="str">
        <f>IF(I13*M13=0, "", I13*M13*(N13/100))</f>
        <v/>
      </c>
      <c r="P13" s="59"/>
      <c r="Q13" s="59">
        <f>TRUNC(P13*M13*N13/100)</f>
        <v>0</v>
      </c>
      <c r="R13" s="59"/>
      <c r="S13" s="57"/>
      <c r="T13" s="65"/>
      <c r="Z13" s="2" t="s">
        <v>949</v>
      </c>
      <c r="AG13" s="2">
        <f>SUM(AG12:AG12)</f>
        <v>0.2</v>
      </c>
    </row>
    <row r="14" spans="1:38" ht="21.95" customHeight="1" x14ac:dyDescent="0.15">
      <c r="B14" s="9" t="s">
        <v>997</v>
      </c>
      <c r="C14" s="80"/>
      <c r="D14" s="287" t="s">
        <v>1000</v>
      </c>
      <c r="E14" s="292"/>
      <c r="F14" s="292"/>
      <c r="G14" s="292"/>
      <c r="H14" s="292"/>
      <c r="I14" s="292"/>
      <c r="J14" s="292"/>
      <c r="K14" s="292"/>
      <c r="L14" s="292"/>
      <c r="M14" s="292"/>
      <c r="N14" s="292"/>
      <c r="O14" s="292"/>
      <c r="P14" s="292"/>
      <c r="Q14" s="292"/>
      <c r="R14" s="292"/>
      <c r="S14" s="292"/>
      <c r="T14" s="293"/>
    </row>
    <row r="15" spans="1:38" ht="21.95" customHeight="1" x14ac:dyDescent="0.15">
      <c r="B15" s="9" t="s">
        <v>944</v>
      </c>
      <c r="C15" s="80" t="s">
        <v>956</v>
      </c>
      <c r="D15" s="56" t="s">
        <v>946</v>
      </c>
      <c r="E15" s="62" t="s">
        <v>957</v>
      </c>
      <c r="F15" s="57" t="s">
        <v>616</v>
      </c>
      <c r="G15" s="57">
        <v>1</v>
      </c>
      <c r="H15" s="57">
        <f>IF(I15&lt;&gt;0, G15-I15, "")</f>
        <v>0</v>
      </c>
      <c r="I15" s="57">
        <v>1</v>
      </c>
      <c r="J15" s="57"/>
      <c r="K15" s="62" t="s">
        <v>925</v>
      </c>
      <c r="L15" s="57" t="s">
        <v>690</v>
      </c>
      <c r="M15" s="57">
        <v>1.7999999999999999E-2</v>
      </c>
      <c r="N15" s="57">
        <v>100</v>
      </c>
      <c r="O15" s="57">
        <f>IF(I15*M15=0, "", I15*M15*(N15/100))</f>
        <v>1.7999999999999999E-2</v>
      </c>
      <c r="P15" s="59"/>
      <c r="Q15" s="59">
        <f>TRUNC(P15*M15*N15/100)</f>
        <v>0</v>
      </c>
      <c r="R15" s="59"/>
      <c r="S15" s="57" t="s">
        <v>958</v>
      </c>
      <c r="T15" s="65"/>
      <c r="AG15" s="2">
        <f>O15</f>
        <v>1.7999999999999999E-2</v>
      </c>
    </row>
    <row r="16" spans="1:38" ht="21.95" customHeight="1" x14ac:dyDescent="0.15">
      <c r="B16" s="9" t="s">
        <v>944</v>
      </c>
      <c r="C16" s="80" t="s">
        <v>689</v>
      </c>
      <c r="D16" s="56" t="s">
        <v>70</v>
      </c>
      <c r="E16" s="62" t="s">
        <v>690</v>
      </c>
      <c r="F16" s="57" t="s">
        <v>678</v>
      </c>
      <c r="G16" s="57">
        <f>IF(H16*I16/100+0.000005 &lt;1, TRUNC(H16*I16/100+0.000005, 옵션!$E$13), TRUNC(H16*I16/100+0.000005, 옵션!$E$13))</f>
        <v>1.7999999999999999E-2</v>
      </c>
      <c r="H16" s="57">
        <f>옵션!$B$13</f>
        <v>100</v>
      </c>
      <c r="I16" s="57">
        <f>SUM(AG15:AG15)</f>
        <v>1.7999999999999999E-2</v>
      </c>
      <c r="J16" s="57"/>
      <c r="K16" s="62"/>
      <c r="L16" s="57"/>
      <c r="M16" s="57"/>
      <c r="N16" s="57"/>
      <c r="O16" s="57" t="str">
        <f>IF(I16*M16=0, "", I16*M16*(N16/100))</f>
        <v/>
      </c>
      <c r="P16" s="59"/>
      <c r="Q16" s="59">
        <f>TRUNC(P16*M16*N16/100)</f>
        <v>0</v>
      </c>
      <c r="R16" s="59"/>
      <c r="S16" s="57"/>
      <c r="T16" s="65"/>
      <c r="Z16" s="2" t="s">
        <v>949</v>
      </c>
      <c r="AG16" s="2">
        <f>SUM(AG15:AG15)</f>
        <v>1.7999999999999999E-2</v>
      </c>
    </row>
    <row r="17" spans="2:36" ht="21.95" customHeight="1" x14ac:dyDescent="0.15">
      <c r="B17" s="9" t="s">
        <v>997</v>
      </c>
      <c r="C17" s="80"/>
      <c r="D17" s="287" t="s">
        <v>1001</v>
      </c>
      <c r="E17" s="292"/>
      <c r="F17" s="292"/>
      <c r="G17" s="292"/>
      <c r="H17" s="292"/>
      <c r="I17" s="292"/>
      <c r="J17" s="292"/>
      <c r="K17" s="292"/>
      <c r="L17" s="292"/>
      <c r="M17" s="292"/>
      <c r="N17" s="292"/>
      <c r="O17" s="292"/>
      <c r="P17" s="292"/>
      <c r="Q17" s="292"/>
      <c r="R17" s="292"/>
      <c r="S17" s="292"/>
      <c r="T17" s="293"/>
    </row>
    <row r="18" spans="2:36" ht="21.95" customHeight="1" x14ac:dyDescent="0.15">
      <c r="B18" s="9" t="s">
        <v>944</v>
      </c>
      <c r="C18" s="80" t="s">
        <v>362</v>
      </c>
      <c r="D18" s="56" t="s">
        <v>363</v>
      </c>
      <c r="E18" s="62" t="s">
        <v>364</v>
      </c>
      <c r="F18" s="57" t="s">
        <v>181</v>
      </c>
      <c r="G18" s="57">
        <v>1</v>
      </c>
      <c r="H18" s="57">
        <f>IF(I18&lt;&gt;0, G18-I18, "")</f>
        <v>0</v>
      </c>
      <c r="I18" s="57">
        <v>1</v>
      </c>
      <c r="J18" s="57"/>
      <c r="K18" s="62" t="s">
        <v>919</v>
      </c>
      <c r="L18" s="57" t="s">
        <v>677</v>
      </c>
      <c r="M18" s="57">
        <v>3.5999999999999997E-2</v>
      </c>
      <c r="N18" s="57">
        <v>150</v>
      </c>
      <c r="O18" s="57">
        <f>IF(I18*M18=0, "", I18*M18*(N18/100))</f>
        <v>5.3999999999999992E-2</v>
      </c>
      <c r="P18" s="59"/>
      <c r="Q18" s="59">
        <f>TRUNC(P18*M18*N18/100)</f>
        <v>0</v>
      </c>
      <c r="R18" s="59"/>
      <c r="S18" s="57" t="s">
        <v>959</v>
      </c>
      <c r="T18" s="65"/>
      <c r="AA18" s="2">
        <f>O18</f>
        <v>5.3999999999999992E-2</v>
      </c>
    </row>
    <row r="19" spans="2:36" ht="21.95" customHeight="1" x14ac:dyDescent="0.15">
      <c r="B19" s="9" t="s">
        <v>944</v>
      </c>
      <c r="C19" s="80" t="s">
        <v>676</v>
      </c>
      <c r="D19" s="56" t="s">
        <v>70</v>
      </c>
      <c r="E19" s="62" t="s">
        <v>677</v>
      </c>
      <c r="F19" s="57" t="s">
        <v>678</v>
      </c>
      <c r="G19" s="57">
        <f>IF(H19*I19/100+0.000005 &lt;1, TRUNC(H19*I19/100+0.000005, 옵션!$E$13), TRUNC(H19*I19/100+0.000005, 옵션!$E$13))</f>
        <v>5.3999999999999999E-2</v>
      </c>
      <c r="H19" s="57">
        <f>옵션!$B$13</f>
        <v>100</v>
      </c>
      <c r="I19" s="57">
        <f>SUM(AA18:AA18)</f>
        <v>5.3999999999999992E-2</v>
      </c>
      <c r="J19" s="57"/>
      <c r="K19" s="62"/>
      <c r="L19" s="57"/>
      <c r="M19" s="57"/>
      <c r="N19" s="57"/>
      <c r="O19" s="57" t="str">
        <f>IF(I19*M19=0, "", I19*M19*(N19/100))</f>
        <v/>
      </c>
      <c r="P19" s="59"/>
      <c r="Q19" s="59">
        <f>TRUNC(P19*M19*N19/100)</f>
        <v>0</v>
      </c>
      <c r="R19" s="59"/>
      <c r="S19" s="57"/>
      <c r="T19" s="65"/>
      <c r="Z19" s="2" t="s">
        <v>949</v>
      </c>
      <c r="AA19" s="2">
        <f>SUM(AA18:AA18)</f>
        <v>5.3999999999999992E-2</v>
      </c>
    </row>
    <row r="20" spans="2:36" ht="21.95" customHeight="1" x14ac:dyDescent="0.15">
      <c r="B20" s="9" t="s">
        <v>997</v>
      </c>
      <c r="C20" s="80"/>
      <c r="D20" s="287" t="s">
        <v>1002</v>
      </c>
      <c r="E20" s="292"/>
      <c r="F20" s="292"/>
      <c r="G20" s="292"/>
      <c r="H20" s="292"/>
      <c r="I20" s="292"/>
      <c r="J20" s="292"/>
      <c r="K20" s="292"/>
      <c r="L20" s="292"/>
      <c r="M20" s="292"/>
      <c r="N20" s="292"/>
      <c r="O20" s="292"/>
      <c r="P20" s="292"/>
      <c r="Q20" s="292"/>
      <c r="R20" s="292"/>
      <c r="S20" s="292"/>
      <c r="T20" s="293"/>
    </row>
    <row r="21" spans="2:36" ht="21.95" customHeight="1" x14ac:dyDescent="0.15">
      <c r="B21" s="9" t="s">
        <v>944</v>
      </c>
      <c r="C21" s="80" t="s">
        <v>362</v>
      </c>
      <c r="D21" s="56" t="s">
        <v>363</v>
      </c>
      <c r="E21" s="62" t="s">
        <v>364</v>
      </c>
      <c r="F21" s="57" t="s">
        <v>181</v>
      </c>
      <c r="G21" s="57">
        <v>1</v>
      </c>
      <c r="H21" s="57">
        <f>IF(I21&lt;&gt;0, G21-I21, "")</f>
        <v>0</v>
      </c>
      <c r="I21" s="57">
        <v>1</v>
      </c>
      <c r="J21" s="57"/>
      <c r="K21" s="62" t="s">
        <v>919</v>
      </c>
      <c r="L21" s="57" t="s">
        <v>677</v>
      </c>
      <c r="M21" s="57">
        <v>3.5999999999999997E-2</v>
      </c>
      <c r="N21" s="57">
        <v>150</v>
      </c>
      <c r="O21" s="57">
        <f>IF(I21*M21=0, "", I21*M21*(N21/100))</f>
        <v>5.3999999999999992E-2</v>
      </c>
      <c r="P21" s="59"/>
      <c r="Q21" s="59">
        <f>TRUNC(P21*M21*N21/100)</f>
        <v>0</v>
      </c>
      <c r="R21" s="59"/>
      <c r="S21" s="57" t="s">
        <v>959</v>
      </c>
      <c r="T21" s="65"/>
      <c r="AA21" s="2">
        <f>O21</f>
        <v>5.3999999999999992E-2</v>
      </c>
    </row>
    <row r="22" spans="2:36" ht="21.95" customHeight="1" x14ac:dyDescent="0.15">
      <c r="B22" s="9" t="s">
        <v>944</v>
      </c>
      <c r="C22" s="80" t="s">
        <v>676</v>
      </c>
      <c r="D22" s="56" t="s">
        <v>70</v>
      </c>
      <c r="E22" s="62" t="s">
        <v>677</v>
      </c>
      <c r="F22" s="57" t="s">
        <v>678</v>
      </c>
      <c r="G22" s="57">
        <f>IF(H22*I22/100+0.000005 &lt;1, TRUNC(H22*I22/100+0.000005, 옵션!$E$13), TRUNC(H22*I22/100+0.000005, 옵션!$E$13))</f>
        <v>5.3999999999999999E-2</v>
      </c>
      <c r="H22" s="57">
        <f>옵션!$B$13</f>
        <v>100</v>
      </c>
      <c r="I22" s="57">
        <f>SUM(AA21:AA21)</f>
        <v>5.3999999999999992E-2</v>
      </c>
      <c r="J22" s="57"/>
      <c r="K22" s="62"/>
      <c r="L22" s="57"/>
      <c r="M22" s="57"/>
      <c r="N22" s="57"/>
      <c r="O22" s="57" t="str">
        <f>IF(I22*M22=0, "", I22*M22*(N22/100))</f>
        <v/>
      </c>
      <c r="P22" s="59"/>
      <c r="Q22" s="59">
        <f>TRUNC(P22*M22*N22/100)</f>
        <v>0</v>
      </c>
      <c r="R22" s="59"/>
      <c r="S22" s="57"/>
      <c r="T22" s="65"/>
      <c r="Z22" s="2" t="s">
        <v>949</v>
      </c>
      <c r="AA22" s="2">
        <f>SUM(AA21:AA21)</f>
        <v>5.3999999999999992E-2</v>
      </c>
    </row>
    <row r="23" spans="2:36" ht="21.95" customHeight="1" x14ac:dyDescent="0.15">
      <c r="B23" s="9" t="s">
        <v>997</v>
      </c>
      <c r="C23" s="80"/>
      <c r="D23" s="287" t="s">
        <v>1003</v>
      </c>
      <c r="E23" s="292"/>
      <c r="F23" s="292"/>
      <c r="G23" s="292"/>
      <c r="H23" s="292"/>
      <c r="I23" s="292"/>
      <c r="J23" s="292"/>
      <c r="K23" s="292"/>
      <c r="L23" s="292"/>
      <c r="M23" s="292"/>
      <c r="N23" s="292"/>
      <c r="O23" s="292"/>
      <c r="P23" s="292"/>
      <c r="Q23" s="292"/>
      <c r="R23" s="292"/>
      <c r="S23" s="292"/>
      <c r="T23" s="293"/>
    </row>
    <row r="24" spans="2:36" ht="21.95" customHeight="1" x14ac:dyDescent="0.15">
      <c r="B24" s="9" t="s">
        <v>944</v>
      </c>
      <c r="C24" s="80" t="s">
        <v>358</v>
      </c>
      <c r="D24" s="56" t="s">
        <v>359</v>
      </c>
      <c r="E24" s="62" t="s">
        <v>360</v>
      </c>
      <c r="F24" s="57" t="s">
        <v>181</v>
      </c>
      <c r="G24" s="57">
        <v>4</v>
      </c>
      <c r="H24" s="57">
        <f>IF(I24&lt;&gt;0, G24-I24, "")</f>
        <v>0</v>
      </c>
      <c r="I24" s="57">
        <v>4</v>
      </c>
      <c r="J24" s="57"/>
      <c r="K24" s="62" t="s">
        <v>919</v>
      </c>
      <c r="L24" s="57" t="s">
        <v>677</v>
      </c>
      <c r="M24" s="57">
        <v>3.5999999999999997E-2</v>
      </c>
      <c r="N24" s="57">
        <v>100</v>
      </c>
      <c r="O24" s="57">
        <f>IF(I24*M24=0, "", I24*M24*(N24/100))</f>
        <v>0.14399999999999999</v>
      </c>
      <c r="P24" s="59"/>
      <c r="Q24" s="59">
        <f>TRUNC(P24*M24*N24/100)</f>
        <v>0</v>
      </c>
      <c r="R24" s="59"/>
      <c r="S24" s="57" t="s">
        <v>959</v>
      </c>
      <c r="T24" s="65"/>
      <c r="AA24" s="2">
        <f>O24</f>
        <v>0.14399999999999999</v>
      </c>
    </row>
    <row r="25" spans="2:36" ht="21.95" customHeight="1" x14ac:dyDescent="0.15">
      <c r="B25" s="9" t="s">
        <v>944</v>
      </c>
      <c r="C25" s="80" t="s">
        <v>676</v>
      </c>
      <c r="D25" s="56" t="s">
        <v>70</v>
      </c>
      <c r="E25" s="62" t="s">
        <v>677</v>
      </c>
      <c r="F25" s="57" t="s">
        <v>678</v>
      </c>
      <c r="G25" s="57">
        <f>IF(H25*I25/100+0.000005 &lt;1, TRUNC(H25*I25/100+0.000005, 옵션!$E$13), TRUNC(H25*I25/100+0.000005, 옵션!$E$13))</f>
        <v>0.14399999999999999</v>
      </c>
      <c r="H25" s="57">
        <f>옵션!$B$13</f>
        <v>100</v>
      </c>
      <c r="I25" s="57">
        <f>SUM(AA24:AA24)</f>
        <v>0.14399999999999999</v>
      </c>
      <c r="J25" s="57"/>
      <c r="K25" s="62"/>
      <c r="L25" s="57"/>
      <c r="M25" s="57"/>
      <c r="N25" s="57"/>
      <c r="O25" s="57" t="str">
        <f>IF(I25*M25=0, "", I25*M25*(N25/100))</f>
        <v/>
      </c>
      <c r="P25" s="59"/>
      <c r="Q25" s="59">
        <f>TRUNC(P25*M25*N25/100)</f>
        <v>0</v>
      </c>
      <c r="R25" s="59"/>
      <c r="S25" s="57"/>
      <c r="T25" s="65"/>
      <c r="Z25" s="2" t="s">
        <v>949</v>
      </c>
      <c r="AA25" s="2">
        <f>SUM(AA24:AA24)</f>
        <v>0.14399999999999999</v>
      </c>
    </row>
    <row r="26" spans="2:36" ht="21.95" customHeight="1" x14ac:dyDescent="0.15">
      <c r="B26" s="9" t="s">
        <v>997</v>
      </c>
      <c r="C26" s="80"/>
      <c r="D26" s="287" t="s">
        <v>1004</v>
      </c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2"/>
      <c r="T26" s="293"/>
    </row>
    <row r="27" spans="2:36" ht="21.95" customHeight="1" x14ac:dyDescent="0.15">
      <c r="B27" s="9" t="s">
        <v>944</v>
      </c>
      <c r="C27" s="80" t="s">
        <v>573</v>
      </c>
      <c r="D27" s="56" t="s">
        <v>574</v>
      </c>
      <c r="E27" s="62" t="s">
        <v>575</v>
      </c>
      <c r="F27" s="57" t="s">
        <v>576</v>
      </c>
      <c r="G27" s="57">
        <v>1</v>
      </c>
      <c r="H27" s="57">
        <f>IF(I27&lt;&gt;0, G27-I27, "")</f>
        <v>0</v>
      </c>
      <c r="I27" s="57">
        <v>1</v>
      </c>
      <c r="J27" s="57"/>
      <c r="K27" s="62" t="s">
        <v>928</v>
      </c>
      <c r="L27" s="57" t="s">
        <v>696</v>
      </c>
      <c r="M27" s="57">
        <v>0.09</v>
      </c>
      <c r="N27" s="57">
        <v>100</v>
      </c>
      <c r="O27" s="57">
        <f>IF(I27*M27=0, "", I27*M27*(N27/100))</f>
        <v>0.09</v>
      </c>
      <c r="P27" s="59"/>
      <c r="Q27" s="59">
        <f>TRUNC(P27*M27*N27/100)</f>
        <v>0</v>
      </c>
      <c r="R27" s="59"/>
      <c r="S27" s="57" t="s">
        <v>960</v>
      </c>
      <c r="T27" s="65"/>
      <c r="AJ27" s="2">
        <f>O27</f>
        <v>0.09</v>
      </c>
    </row>
    <row r="28" spans="2:36" ht="21.95" customHeight="1" x14ac:dyDescent="0.15">
      <c r="B28" s="9" t="s">
        <v>944</v>
      </c>
      <c r="C28" s="80" t="s">
        <v>573</v>
      </c>
      <c r="D28" s="56"/>
      <c r="E28" s="62"/>
      <c r="F28" s="57"/>
      <c r="G28" s="57">
        <v>1</v>
      </c>
      <c r="H28" s="57">
        <f>IF(I28&lt;&gt;0, G28-I28, "")</f>
        <v>0</v>
      </c>
      <c r="I28" s="57">
        <v>1</v>
      </c>
      <c r="J28" s="57"/>
      <c r="K28" s="62" t="s">
        <v>927</v>
      </c>
      <c r="L28" s="57" t="s">
        <v>694</v>
      </c>
      <c r="M28" s="57">
        <v>0.17</v>
      </c>
      <c r="N28" s="57">
        <v>100</v>
      </c>
      <c r="O28" s="57">
        <f>IF(I28*M28=0, "", I28*M28*(N28/100))</f>
        <v>0.17</v>
      </c>
      <c r="P28" s="59"/>
      <c r="Q28" s="59">
        <f>TRUNC(P28*M28*N28/100)</f>
        <v>0</v>
      </c>
      <c r="R28" s="59"/>
      <c r="S28" s="57" t="s">
        <v>960</v>
      </c>
      <c r="T28" s="65"/>
      <c r="AI28" s="2">
        <f>O28</f>
        <v>0.17</v>
      </c>
    </row>
    <row r="29" spans="2:36" ht="21.95" customHeight="1" x14ac:dyDescent="0.15">
      <c r="B29" s="9" t="s">
        <v>944</v>
      </c>
      <c r="C29" s="80" t="s">
        <v>693</v>
      </c>
      <c r="D29" s="56" t="s">
        <v>70</v>
      </c>
      <c r="E29" s="62" t="s">
        <v>694</v>
      </c>
      <c r="F29" s="57" t="s">
        <v>678</v>
      </c>
      <c r="G29" s="57">
        <f>IF(H29*I29/100+0.000005 &lt;1, TRUNC(H29*I29/100+0.000005, 옵션!$E$13), TRUNC(H29*I29/100+0.000005, 옵션!$E$13))</f>
        <v>0.17</v>
      </c>
      <c r="H29" s="57">
        <f>옵션!$B$13</f>
        <v>100</v>
      </c>
      <c r="I29" s="57">
        <f>SUM(AI27:AI28)</f>
        <v>0.17</v>
      </c>
      <c r="J29" s="57"/>
      <c r="K29" s="62"/>
      <c r="L29" s="57"/>
      <c r="M29" s="57"/>
      <c r="N29" s="57"/>
      <c r="O29" s="57" t="str">
        <f>IF(I29*M29=0, "", I29*M29*(N29/100))</f>
        <v/>
      </c>
      <c r="P29" s="59"/>
      <c r="Q29" s="59">
        <f>TRUNC(P29*M29*N29/100)</f>
        <v>0</v>
      </c>
      <c r="R29" s="59"/>
      <c r="S29" s="57"/>
      <c r="T29" s="65"/>
      <c r="Z29" s="2" t="s">
        <v>949</v>
      </c>
      <c r="AI29" s="2">
        <f>SUM(AI27:AI28)</f>
        <v>0.17</v>
      </c>
      <c r="AJ29" s="2">
        <f>SUM(AJ27:AJ28)</f>
        <v>0.09</v>
      </c>
    </row>
    <row r="30" spans="2:36" ht="21.95" customHeight="1" x14ac:dyDescent="0.15">
      <c r="B30" s="9" t="s">
        <v>944</v>
      </c>
      <c r="C30" s="80" t="s">
        <v>695</v>
      </c>
      <c r="D30" s="56" t="s">
        <v>70</v>
      </c>
      <c r="E30" s="62" t="s">
        <v>696</v>
      </c>
      <c r="F30" s="57" t="s">
        <v>678</v>
      </c>
      <c r="G30" s="57">
        <f>IF(H30*I30/100+0.000005 &lt;1, TRUNC(H30*I30/100+0.000005, 옵션!$E$13), TRUNC(H30*I30/100+0.000005, 옵션!$E$13))</f>
        <v>0.09</v>
      </c>
      <c r="H30" s="57">
        <f>옵션!$B$13</f>
        <v>100</v>
      </c>
      <c r="I30" s="57">
        <f>SUM(AJ27:AJ28)</f>
        <v>0.09</v>
      </c>
      <c r="J30" s="57"/>
      <c r="K30" s="62"/>
      <c r="L30" s="57"/>
      <c r="M30" s="57"/>
      <c r="N30" s="57"/>
      <c r="O30" s="57" t="str">
        <f>IF(I30*M30=0, "", I30*M30*(N30/100))</f>
        <v/>
      </c>
      <c r="P30" s="59"/>
      <c r="Q30" s="59">
        <f>TRUNC(P30*M30*N30/100)</f>
        <v>0</v>
      </c>
      <c r="R30" s="59"/>
      <c r="S30" s="57"/>
      <c r="T30" s="65"/>
    </row>
    <row r="31" spans="2:36" ht="21.95" customHeight="1" x14ac:dyDescent="0.15">
      <c r="B31" s="9" t="s">
        <v>997</v>
      </c>
      <c r="C31" s="80"/>
      <c r="D31" s="287" t="s">
        <v>1005</v>
      </c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2"/>
      <c r="T31" s="293"/>
    </row>
    <row r="32" spans="2:36" ht="21.95" customHeight="1" x14ac:dyDescent="0.15">
      <c r="B32" s="9" t="s">
        <v>944</v>
      </c>
      <c r="C32" s="80" t="s">
        <v>362</v>
      </c>
      <c r="D32" s="56" t="s">
        <v>363</v>
      </c>
      <c r="E32" s="62" t="s">
        <v>364</v>
      </c>
      <c r="F32" s="57" t="s">
        <v>181</v>
      </c>
      <c r="G32" s="57">
        <v>1</v>
      </c>
      <c r="H32" s="57">
        <f>IF(I32&lt;&gt;0, G32-I32, "")</f>
        <v>0</v>
      </c>
      <c r="I32" s="57">
        <v>1</v>
      </c>
      <c r="J32" s="57"/>
      <c r="K32" s="62" t="s">
        <v>919</v>
      </c>
      <c r="L32" s="57" t="s">
        <v>677</v>
      </c>
      <c r="M32" s="57">
        <v>3.5999999999999997E-2</v>
      </c>
      <c r="N32" s="57">
        <v>150</v>
      </c>
      <c r="O32" s="57">
        <f>IF(I32*M32=0, "", I32*M32*(N32/100))</f>
        <v>5.3999999999999992E-2</v>
      </c>
      <c r="P32" s="59"/>
      <c r="Q32" s="59">
        <f>TRUNC(P32*M32*N32/100)</f>
        <v>0</v>
      </c>
      <c r="R32" s="59"/>
      <c r="S32" s="57" t="s">
        <v>959</v>
      </c>
      <c r="T32" s="65"/>
      <c r="AA32" s="2">
        <f>O32</f>
        <v>5.3999999999999992E-2</v>
      </c>
    </row>
    <row r="33" spans="2:27" ht="21.95" customHeight="1" x14ac:dyDescent="0.15">
      <c r="B33" s="9" t="s">
        <v>944</v>
      </c>
      <c r="C33" s="80" t="s">
        <v>676</v>
      </c>
      <c r="D33" s="56" t="s">
        <v>70</v>
      </c>
      <c r="E33" s="62" t="s">
        <v>677</v>
      </c>
      <c r="F33" s="57" t="s">
        <v>678</v>
      </c>
      <c r="G33" s="57">
        <f>IF(H33*I33/100+0.000005 &lt;1, TRUNC(H33*I33/100+0.000005, 옵션!$E$13), TRUNC(H33*I33/100+0.000005, 옵션!$E$13))</f>
        <v>5.3999999999999999E-2</v>
      </c>
      <c r="H33" s="57">
        <f>옵션!$B$13</f>
        <v>100</v>
      </c>
      <c r="I33" s="57">
        <f>SUM(AA32:AA32)</f>
        <v>5.3999999999999992E-2</v>
      </c>
      <c r="J33" s="57"/>
      <c r="K33" s="62"/>
      <c r="L33" s="57"/>
      <c r="M33" s="57"/>
      <c r="N33" s="57"/>
      <c r="O33" s="57" t="str">
        <f>IF(I33*M33=0, "", I33*M33*(N33/100))</f>
        <v/>
      </c>
      <c r="P33" s="59"/>
      <c r="Q33" s="59">
        <f>TRUNC(P33*M33*N33/100)</f>
        <v>0</v>
      </c>
      <c r="R33" s="59"/>
      <c r="S33" s="57"/>
      <c r="T33" s="65"/>
      <c r="Z33" s="2" t="s">
        <v>949</v>
      </c>
      <c r="AA33" s="2">
        <f>SUM(AA32:AA32)</f>
        <v>5.3999999999999992E-2</v>
      </c>
    </row>
    <row r="34" spans="2:27" ht="21.95" customHeight="1" x14ac:dyDescent="0.15">
      <c r="B34" s="9" t="s">
        <v>997</v>
      </c>
      <c r="C34" s="80"/>
      <c r="D34" s="287" t="s">
        <v>1006</v>
      </c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2"/>
      <c r="T34" s="293"/>
    </row>
    <row r="35" spans="2:27" ht="21.95" customHeight="1" x14ac:dyDescent="0.15">
      <c r="B35" s="9" t="s">
        <v>944</v>
      </c>
      <c r="C35" s="80" t="s">
        <v>362</v>
      </c>
      <c r="D35" s="56" t="s">
        <v>363</v>
      </c>
      <c r="E35" s="62" t="s">
        <v>364</v>
      </c>
      <c r="F35" s="57" t="s">
        <v>181</v>
      </c>
      <c r="G35" s="57">
        <v>1</v>
      </c>
      <c r="H35" s="57">
        <f>IF(I35&lt;&gt;0, G35-I35, "")</f>
        <v>0</v>
      </c>
      <c r="I35" s="57">
        <v>1</v>
      </c>
      <c r="J35" s="57"/>
      <c r="K35" s="62" t="s">
        <v>919</v>
      </c>
      <c r="L35" s="57" t="s">
        <v>677</v>
      </c>
      <c r="M35" s="57">
        <v>3.5999999999999997E-2</v>
      </c>
      <c r="N35" s="57">
        <v>150</v>
      </c>
      <c r="O35" s="57">
        <f>IF(I35*M35=0, "", I35*M35*(N35/100))</f>
        <v>5.3999999999999992E-2</v>
      </c>
      <c r="P35" s="59"/>
      <c r="Q35" s="59">
        <f>TRUNC(P35*M35*N35/100)</f>
        <v>0</v>
      </c>
      <c r="R35" s="59"/>
      <c r="S35" s="57" t="s">
        <v>959</v>
      </c>
      <c r="T35" s="65"/>
      <c r="AA35" s="2">
        <f>O35</f>
        <v>5.3999999999999992E-2</v>
      </c>
    </row>
    <row r="36" spans="2:27" ht="21.95" customHeight="1" x14ac:dyDescent="0.15">
      <c r="B36" s="9" t="s">
        <v>944</v>
      </c>
      <c r="C36" s="80" t="s">
        <v>676</v>
      </c>
      <c r="D36" s="56" t="s">
        <v>70</v>
      </c>
      <c r="E36" s="62" t="s">
        <v>677</v>
      </c>
      <c r="F36" s="57" t="s">
        <v>678</v>
      </c>
      <c r="G36" s="57">
        <f>IF(H36*I36/100+0.000005 &lt;1, TRUNC(H36*I36/100+0.000005, 옵션!$E$13), TRUNC(H36*I36/100+0.000005, 옵션!$E$13))</f>
        <v>5.3999999999999999E-2</v>
      </c>
      <c r="H36" s="57">
        <f>옵션!$B$13</f>
        <v>100</v>
      </c>
      <c r="I36" s="57">
        <f>SUM(AA35:AA35)</f>
        <v>5.3999999999999992E-2</v>
      </c>
      <c r="J36" s="57"/>
      <c r="K36" s="62"/>
      <c r="L36" s="57"/>
      <c r="M36" s="57"/>
      <c r="N36" s="57"/>
      <c r="O36" s="57" t="str">
        <f>IF(I36*M36=0, "", I36*M36*(N36/100))</f>
        <v/>
      </c>
      <c r="P36" s="59"/>
      <c r="Q36" s="59">
        <f>TRUNC(P36*M36*N36/100)</f>
        <v>0</v>
      </c>
      <c r="R36" s="59"/>
      <c r="S36" s="57"/>
      <c r="T36" s="65"/>
      <c r="Z36" s="2" t="s">
        <v>949</v>
      </c>
      <c r="AA36" s="2">
        <f>SUM(AA35:AA35)</f>
        <v>5.3999999999999992E-2</v>
      </c>
    </row>
    <row r="37" spans="2:27" ht="21.95" customHeight="1" x14ac:dyDescent="0.15">
      <c r="B37" s="9" t="s">
        <v>997</v>
      </c>
      <c r="C37" s="80"/>
      <c r="D37" s="287" t="s">
        <v>1007</v>
      </c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3"/>
    </row>
    <row r="38" spans="2:27" ht="21.95" customHeight="1" x14ac:dyDescent="0.15">
      <c r="B38" s="9" t="s">
        <v>944</v>
      </c>
      <c r="C38" s="80" t="s">
        <v>362</v>
      </c>
      <c r="D38" s="56" t="s">
        <v>363</v>
      </c>
      <c r="E38" s="62" t="s">
        <v>364</v>
      </c>
      <c r="F38" s="57" t="s">
        <v>181</v>
      </c>
      <c r="G38" s="57">
        <v>1</v>
      </c>
      <c r="H38" s="57">
        <f>IF(I38&lt;&gt;0, G38-I38, "")</f>
        <v>0</v>
      </c>
      <c r="I38" s="57">
        <v>1</v>
      </c>
      <c r="J38" s="57"/>
      <c r="K38" s="62" t="s">
        <v>919</v>
      </c>
      <c r="L38" s="57" t="s">
        <v>677</v>
      </c>
      <c r="M38" s="57">
        <v>3.5999999999999997E-2</v>
      </c>
      <c r="N38" s="57">
        <v>150</v>
      </c>
      <c r="O38" s="57">
        <f>IF(I38*M38=0, "", I38*M38*(N38/100))</f>
        <v>5.3999999999999992E-2</v>
      </c>
      <c r="P38" s="59"/>
      <c r="Q38" s="59">
        <f>TRUNC(P38*M38*N38/100)</f>
        <v>0</v>
      </c>
      <c r="R38" s="59"/>
      <c r="S38" s="57" t="s">
        <v>959</v>
      </c>
      <c r="T38" s="65"/>
      <c r="AA38" s="2">
        <f>O38</f>
        <v>5.3999999999999992E-2</v>
      </c>
    </row>
    <row r="39" spans="2:27" ht="21.95" customHeight="1" x14ac:dyDescent="0.15">
      <c r="B39" s="9" t="s">
        <v>944</v>
      </c>
      <c r="C39" s="80" t="s">
        <v>676</v>
      </c>
      <c r="D39" s="56" t="s">
        <v>70</v>
      </c>
      <c r="E39" s="62" t="s">
        <v>677</v>
      </c>
      <c r="F39" s="57" t="s">
        <v>678</v>
      </c>
      <c r="G39" s="57">
        <f>IF(H39*I39/100+0.000005 &lt;1, TRUNC(H39*I39/100+0.000005, 옵션!$E$13), TRUNC(H39*I39/100+0.000005, 옵션!$E$13))</f>
        <v>5.3999999999999999E-2</v>
      </c>
      <c r="H39" s="57">
        <f>옵션!$B$13</f>
        <v>100</v>
      </c>
      <c r="I39" s="57">
        <f>SUM(AA38:AA38)</f>
        <v>5.3999999999999992E-2</v>
      </c>
      <c r="J39" s="57"/>
      <c r="K39" s="62"/>
      <c r="L39" s="57"/>
      <c r="M39" s="57"/>
      <c r="N39" s="57"/>
      <c r="O39" s="57" t="str">
        <f>IF(I39*M39=0, "", I39*M39*(N39/100))</f>
        <v/>
      </c>
      <c r="P39" s="59"/>
      <c r="Q39" s="59">
        <f>TRUNC(P39*M39*N39/100)</f>
        <v>0</v>
      </c>
      <c r="R39" s="59"/>
      <c r="S39" s="57"/>
      <c r="T39" s="65"/>
      <c r="Z39" s="2" t="s">
        <v>949</v>
      </c>
      <c r="AA39" s="2">
        <f>SUM(AA38:AA38)</f>
        <v>5.3999999999999992E-2</v>
      </c>
    </row>
    <row r="40" spans="2:27" ht="21.95" customHeight="1" x14ac:dyDescent="0.15">
      <c r="B40" s="9" t="s">
        <v>997</v>
      </c>
      <c r="C40" s="80"/>
      <c r="D40" s="287" t="s">
        <v>1008</v>
      </c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3"/>
    </row>
    <row r="41" spans="2:27" ht="21.95" customHeight="1" x14ac:dyDescent="0.15">
      <c r="B41" s="9" t="s">
        <v>944</v>
      </c>
      <c r="C41" s="80" t="s">
        <v>362</v>
      </c>
      <c r="D41" s="56" t="s">
        <v>363</v>
      </c>
      <c r="E41" s="62" t="s">
        <v>364</v>
      </c>
      <c r="F41" s="57" t="s">
        <v>181</v>
      </c>
      <c r="G41" s="57">
        <v>1</v>
      </c>
      <c r="H41" s="57">
        <f>IF(I41&lt;&gt;0, G41-I41, "")</f>
        <v>0</v>
      </c>
      <c r="I41" s="57">
        <v>1</v>
      </c>
      <c r="J41" s="57"/>
      <c r="K41" s="62" t="s">
        <v>919</v>
      </c>
      <c r="L41" s="57" t="s">
        <v>677</v>
      </c>
      <c r="M41" s="57">
        <v>3.5999999999999997E-2</v>
      </c>
      <c r="N41" s="57">
        <v>150</v>
      </c>
      <c r="O41" s="57">
        <f>IF(I41*M41=0, "", I41*M41*(N41/100))</f>
        <v>5.3999999999999992E-2</v>
      </c>
      <c r="P41" s="59"/>
      <c r="Q41" s="59">
        <f>TRUNC(P41*M41*N41/100)</f>
        <v>0</v>
      </c>
      <c r="R41" s="59"/>
      <c r="S41" s="57" t="s">
        <v>959</v>
      </c>
      <c r="T41" s="65"/>
      <c r="AA41" s="2">
        <f>O41</f>
        <v>5.3999999999999992E-2</v>
      </c>
    </row>
    <row r="42" spans="2:27" ht="21.95" customHeight="1" x14ac:dyDescent="0.15">
      <c r="B42" s="9" t="s">
        <v>944</v>
      </c>
      <c r="C42" s="80" t="s">
        <v>676</v>
      </c>
      <c r="D42" s="56" t="s">
        <v>70</v>
      </c>
      <c r="E42" s="62" t="s">
        <v>677</v>
      </c>
      <c r="F42" s="57" t="s">
        <v>678</v>
      </c>
      <c r="G42" s="57">
        <f>IF(H42*I42/100+0.000005 &lt;1, TRUNC(H42*I42/100+0.000005, 옵션!$E$13), TRUNC(H42*I42/100+0.000005, 옵션!$E$13))</f>
        <v>5.3999999999999999E-2</v>
      </c>
      <c r="H42" s="57">
        <f>옵션!$B$13</f>
        <v>100</v>
      </c>
      <c r="I42" s="57">
        <f>SUM(AA41:AA41)</f>
        <v>5.3999999999999992E-2</v>
      </c>
      <c r="J42" s="57"/>
      <c r="K42" s="62"/>
      <c r="L42" s="57"/>
      <c r="M42" s="57"/>
      <c r="N42" s="57"/>
      <c r="O42" s="57" t="str">
        <f>IF(I42*M42=0, "", I42*M42*(N42/100))</f>
        <v/>
      </c>
      <c r="P42" s="59"/>
      <c r="Q42" s="59">
        <f>TRUNC(P42*M42*N42/100)</f>
        <v>0</v>
      </c>
      <c r="R42" s="59"/>
      <c r="S42" s="57"/>
      <c r="T42" s="65"/>
      <c r="Z42" s="2" t="s">
        <v>949</v>
      </c>
      <c r="AA42" s="2">
        <f>SUM(AA41:AA41)</f>
        <v>5.3999999999999992E-2</v>
      </c>
    </row>
    <row r="43" spans="2:27" ht="21.95" customHeight="1" x14ac:dyDescent="0.15">
      <c r="B43" s="9" t="s">
        <v>997</v>
      </c>
      <c r="C43" s="80"/>
      <c r="D43" s="287" t="s">
        <v>1009</v>
      </c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3"/>
    </row>
    <row r="44" spans="2:27" ht="21.95" customHeight="1" x14ac:dyDescent="0.15">
      <c r="B44" s="9" t="s">
        <v>944</v>
      </c>
      <c r="C44" s="80" t="s">
        <v>362</v>
      </c>
      <c r="D44" s="56" t="s">
        <v>363</v>
      </c>
      <c r="E44" s="62" t="s">
        <v>364</v>
      </c>
      <c r="F44" s="57" t="s">
        <v>181</v>
      </c>
      <c r="G44" s="57">
        <v>1</v>
      </c>
      <c r="H44" s="57">
        <f>IF(I44&lt;&gt;0, G44-I44, "")</f>
        <v>0</v>
      </c>
      <c r="I44" s="57">
        <v>1</v>
      </c>
      <c r="J44" s="57"/>
      <c r="K44" s="62" t="s">
        <v>919</v>
      </c>
      <c r="L44" s="57" t="s">
        <v>677</v>
      </c>
      <c r="M44" s="57">
        <v>3.5999999999999997E-2</v>
      </c>
      <c r="N44" s="57">
        <v>150</v>
      </c>
      <c r="O44" s="57">
        <f>IF(I44*M44=0, "", I44*M44*(N44/100))</f>
        <v>5.3999999999999992E-2</v>
      </c>
      <c r="P44" s="59"/>
      <c r="Q44" s="59">
        <f>TRUNC(P44*M44*N44/100)</f>
        <v>0</v>
      </c>
      <c r="R44" s="59"/>
      <c r="S44" s="57" t="s">
        <v>959</v>
      </c>
      <c r="T44" s="65"/>
      <c r="AA44" s="2">
        <f>O44</f>
        <v>5.3999999999999992E-2</v>
      </c>
    </row>
    <row r="45" spans="2:27" ht="21.95" customHeight="1" x14ac:dyDescent="0.15">
      <c r="B45" s="9" t="s">
        <v>944</v>
      </c>
      <c r="C45" s="80" t="s">
        <v>676</v>
      </c>
      <c r="D45" s="56" t="s">
        <v>70</v>
      </c>
      <c r="E45" s="62" t="s">
        <v>677</v>
      </c>
      <c r="F45" s="57" t="s">
        <v>678</v>
      </c>
      <c r="G45" s="57">
        <f>IF(H45*I45/100+0.000005 &lt;1, TRUNC(H45*I45/100+0.000005, 옵션!$E$13), TRUNC(H45*I45/100+0.000005, 옵션!$E$13))</f>
        <v>5.3999999999999999E-2</v>
      </c>
      <c r="H45" s="57">
        <f>옵션!$B$13</f>
        <v>100</v>
      </c>
      <c r="I45" s="57">
        <f>SUM(AA44:AA44)</f>
        <v>5.3999999999999992E-2</v>
      </c>
      <c r="J45" s="57"/>
      <c r="K45" s="62"/>
      <c r="L45" s="57"/>
      <c r="M45" s="57"/>
      <c r="N45" s="57"/>
      <c r="O45" s="57" t="str">
        <f>IF(I45*M45=0, "", I45*M45*(N45/100))</f>
        <v/>
      </c>
      <c r="P45" s="59"/>
      <c r="Q45" s="59">
        <f>TRUNC(P45*M45*N45/100)</f>
        <v>0</v>
      </c>
      <c r="R45" s="59"/>
      <c r="S45" s="57"/>
      <c r="T45" s="65"/>
      <c r="Z45" s="2" t="s">
        <v>949</v>
      </c>
      <c r="AA45" s="2">
        <f>SUM(AA44:AA44)</f>
        <v>5.3999999999999992E-2</v>
      </c>
    </row>
    <row r="46" spans="2:27" ht="21.95" customHeight="1" x14ac:dyDescent="0.15">
      <c r="B46" s="9" t="s">
        <v>997</v>
      </c>
      <c r="C46" s="80"/>
      <c r="D46" s="287" t="s">
        <v>1010</v>
      </c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3"/>
    </row>
    <row r="47" spans="2:27" ht="21.95" customHeight="1" x14ac:dyDescent="0.15">
      <c r="B47" s="9" t="s">
        <v>944</v>
      </c>
      <c r="C47" s="80" t="s">
        <v>362</v>
      </c>
      <c r="D47" s="56" t="s">
        <v>363</v>
      </c>
      <c r="E47" s="62" t="s">
        <v>364</v>
      </c>
      <c r="F47" s="57" t="s">
        <v>181</v>
      </c>
      <c r="G47" s="57">
        <v>1</v>
      </c>
      <c r="H47" s="57">
        <f>IF(I47&lt;&gt;0, G47-I47, "")</f>
        <v>0</v>
      </c>
      <c r="I47" s="57">
        <v>1</v>
      </c>
      <c r="J47" s="57"/>
      <c r="K47" s="62" t="s">
        <v>919</v>
      </c>
      <c r="L47" s="57" t="s">
        <v>677</v>
      </c>
      <c r="M47" s="57">
        <v>3.5999999999999997E-2</v>
      </c>
      <c r="N47" s="57">
        <v>150</v>
      </c>
      <c r="O47" s="57">
        <f>IF(I47*M47=0, "", I47*M47*(N47/100))</f>
        <v>5.3999999999999992E-2</v>
      </c>
      <c r="P47" s="59"/>
      <c r="Q47" s="59">
        <f>TRUNC(P47*M47*N47/100)</f>
        <v>0</v>
      </c>
      <c r="R47" s="59"/>
      <c r="S47" s="57" t="s">
        <v>959</v>
      </c>
      <c r="T47" s="65"/>
      <c r="AA47" s="2">
        <f>O47</f>
        <v>5.3999999999999992E-2</v>
      </c>
    </row>
    <row r="48" spans="2:27" ht="21.95" customHeight="1" x14ac:dyDescent="0.15">
      <c r="B48" s="9" t="s">
        <v>944</v>
      </c>
      <c r="C48" s="80" t="s">
        <v>676</v>
      </c>
      <c r="D48" s="56" t="s">
        <v>70</v>
      </c>
      <c r="E48" s="62" t="s">
        <v>677</v>
      </c>
      <c r="F48" s="57" t="s">
        <v>678</v>
      </c>
      <c r="G48" s="57">
        <f>IF(H48*I48/100+0.000005 &lt;1, TRUNC(H48*I48/100+0.000005, 옵션!$E$13), TRUNC(H48*I48/100+0.000005, 옵션!$E$13))</f>
        <v>5.3999999999999999E-2</v>
      </c>
      <c r="H48" s="57">
        <f>옵션!$B$13</f>
        <v>100</v>
      </c>
      <c r="I48" s="57">
        <f>SUM(AA47:AA47)</f>
        <v>5.3999999999999992E-2</v>
      </c>
      <c r="J48" s="57"/>
      <c r="K48" s="62"/>
      <c r="L48" s="57"/>
      <c r="M48" s="57"/>
      <c r="N48" s="57"/>
      <c r="O48" s="57" t="str">
        <f>IF(I48*M48=0, "", I48*M48*(N48/100))</f>
        <v/>
      </c>
      <c r="P48" s="59"/>
      <c r="Q48" s="59">
        <f>TRUNC(P48*M48*N48/100)</f>
        <v>0</v>
      </c>
      <c r="R48" s="59"/>
      <c r="S48" s="57"/>
      <c r="T48" s="65"/>
      <c r="Z48" s="2" t="s">
        <v>949</v>
      </c>
      <c r="AA48" s="2">
        <f>SUM(AA47:AA47)</f>
        <v>5.3999999999999992E-2</v>
      </c>
    </row>
    <row r="49" spans="2:38" ht="21.95" customHeight="1" x14ac:dyDescent="0.15">
      <c r="B49" s="9" t="s">
        <v>997</v>
      </c>
      <c r="C49" s="80"/>
      <c r="D49" s="287" t="s">
        <v>1011</v>
      </c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3"/>
    </row>
    <row r="50" spans="2:38" ht="21.95" customHeight="1" x14ac:dyDescent="0.15">
      <c r="B50" s="9" t="s">
        <v>944</v>
      </c>
      <c r="C50" s="80" t="s">
        <v>536</v>
      </c>
      <c r="D50" s="56" t="s">
        <v>537</v>
      </c>
      <c r="E50" s="62" t="s">
        <v>538</v>
      </c>
      <c r="F50" s="57" t="s">
        <v>539</v>
      </c>
      <c r="G50" s="57">
        <v>1</v>
      </c>
      <c r="H50" s="57">
        <f>IF(I50&lt;&gt;0, G50-I50, "")</f>
        <v>0</v>
      </c>
      <c r="I50" s="57">
        <v>1</v>
      </c>
      <c r="J50" s="57"/>
      <c r="K50" s="62" t="s">
        <v>926</v>
      </c>
      <c r="L50" s="57" t="s">
        <v>692</v>
      </c>
      <c r="M50" s="57">
        <v>1.33</v>
      </c>
      <c r="N50" s="57">
        <v>100</v>
      </c>
      <c r="O50" s="57">
        <f t="shared" ref="O50:O59" si="0">IF(I50*M50=0, "", I50*M50*(N50/100))</f>
        <v>1.33</v>
      </c>
      <c r="P50" s="59"/>
      <c r="Q50" s="59">
        <f t="shared" ref="Q50:Q59" si="1">TRUNC(P50*M50*N50/100)</f>
        <v>0</v>
      </c>
      <c r="R50" s="59"/>
      <c r="S50" s="57" t="s">
        <v>961</v>
      </c>
      <c r="T50" s="65"/>
      <c r="AH50" s="2">
        <f>O50</f>
        <v>1.33</v>
      </c>
    </row>
    <row r="51" spans="2:38" ht="21.95" customHeight="1" x14ac:dyDescent="0.15">
      <c r="B51" s="9" t="s">
        <v>944</v>
      </c>
      <c r="C51" s="80" t="s">
        <v>536</v>
      </c>
      <c r="D51" s="56"/>
      <c r="E51" s="62"/>
      <c r="F51" s="57"/>
      <c r="G51" s="57">
        <v>1</v>
      </c>
      <c r="H51" s="57">
        <f>IF(I51&lt;&gt;0, G51-I51, "")</f>
        <v>0</v>
      </c>
      <c r="I51" s="57">
        <v>1</v>
      </c>
      <c r="J51" s="57"/>
      <c r="K51" s="62" t="s">
        <v>930</v>
      </c>
      <c r="L51" s="57" t="s">
        <v>700</v>
      </c>
      <c r="M51" s="57">
        <v>0.28000000000000003</v>
      </c>
      <c r="N51" s="57">
        <v>100</v>
      </c>
      <c r="O51" s="57">
        <f t="shared" si="0"/>
        <v>0.28000000000000003</v>
      </c>
      <c r="P51" s="59"/>
      <c r="Q51" s="59">
        <f t="shared" si="1"/>
        <v>0</v>
      </c>
      <c r="R51" s="59"/>
      <c r="S51" s="57" t="s">
        <v>961</v>
      </c>
      <c r="T51" s="65"/>
      <c r="AL51" s="2">
        <f>O51</f>
        <v>0.28000000000000003</v>
      </c>
    </row>
    <row r="52" spans="2:38" ht="21.95" customHeight="1" x14ac:dyDescent="0.15">
      <c r="B52" s="9" t="s">
        <v>944</v>
      </c>
      <c r="C52" s="80" t="s">
        <v>536</v>
      </c>
      <c r="D52" s="56"/>
      <c r="E52" s="62"/>
      <c r="F52" s="57"/>
      <c r="G52" s="57">
        <v>1</v>
      </c>
      <c r="H52" s="57">
        <f>IF(I52&lt;&gt;0, G52-I52, "")</f>
        <v>0</v>
      </c>
      <c r="I52" s="57">
        <v>1</v>
      </c>
      <c r="J52" s="57"/>
      <c r="K52" s="62" t="s">
        <v>929</v>
      </c>
      <c r="L52" s="57" t="s">
        <v>698</v>
      </c>
      <c r="M52" s="57">
        <v>0.03</v>
      </c>
      <c r="N52" s="57">
        <v>100</v>
      </c>
      <c r="O52" s="57">
        <f t="shared" si="0"/>
        <v>0.03</v>
      </c>
      <c r="P52" s="59"/>
      <c r="Q52" s="59">
        <f t="shared" si="1"/>
        <v>0</v>
      </c>
      <c r="R52" s="59"/>
      <c r="S52" s="57" t="s">
        <v>961</v>
      </c>
      <c r="T52" s="65"/>
      <c r="AK52" s="2">
        <f>O52</f>
        <v>0.03</v>
      </c>
    </row>
    <row r="53" spans="2:38" ht="21.95" customHeight="1" x14ac:dyDescent="0.15">
      <c r="B53" s="9" t="s">
        <v>944</v>
      </c>
      <c r="C53" s="80" t="s">
        <v>504</v>
      </c>
      <c r="D53" s="56" t="s">
        <v>505</v>
      </c>
      <c r="E53" s="62" t="s">
        <v>506</v>
      </c>
      <c r="F53" s="57" t="s">
        <v>275</v>
      </c>
      <c r="G53" s="57">
        <v>2</v>
      </c>
      <c r="H53" s="57">
        <f>IF(I53&lt;&gt;0, G53-I53, "")</f>
        <v>0</v>
      </c>
      <c r="I53" s="57">
        <v>2</v>
      </c>
      <c r="J53" s="57"/>
      <c r="K53" s="62" t="s">
        <v>921</v>
      </c>
      <c r="L53" s="57" t="s">
        <v>682</v>
      </c>
      <c r="M53" s="57">
        <v>0.22</v>
      </c>
      <c r="N53" s="57">
        <v>100</v>
      </c>
      <c r="O53" s="57">
        <f t="shared" si="0"/>
        <v>0.44</v>
      </c>
      <c r="P53" s="59"/>
      <c r="Q53" s="59">
        <f t="shared" si="1"/>
        <v>0</v>
      </c>
      <c r="R53" s="59"/>
      <c r="S53" s="57" t="s">
        <v>962</v>
      </c>
      <c r="T53" s="65"/>
      <c r="AC53" s="2">
        <f>O53</f>
        <v>0.44</v>
      </c>
    </row>
    <row r="54" spans="2:38" ht="21.95" customHeight="1" x14ac:dyDescent="0.15">
      <c r="B54" s="9" t="s">
        <v>944</v>
      </c>
      <c r="C54" s="80" t="s">
        <v>504</v>
      </c>
      <c r="D54" s="56"/>
      <c r="E54" s="62"/>
      <c r="F54" s="57"/>
      <c r="G54" s="57">
        <v>2</v>
      </c>
      <c r="H54" s="57">
        <f>IF(I54&lt;&gt;0, G54-I54, "")</f>
        <v>0</v>
      </c>
      <c r="I54" s="57">
        <v>2</v>
      </c>
      <c r="J54" s="57"/>
      <c r="K54" s="62" t="s">
        <v>925</v>
      </c>
      <c r="L54" s="57" t="s">
        <v>690</v>
      </c>
      <c r="M54" s="57">
        <v>0.11</v>
      </c>
      <c r="N54" s="57">
        <v>100</v>
      </c>
      <c r="O54" s="57">
        <f t="shared" si="0"/>
        <v>0.22</v>
      </c>
      <c r="P54" s="59"/>
      <c r="Q54" s="59">
        <f t="shared" si="1"/>
        <v>0</v>
      </c>
      <c r="R54" s="59"/>
      <c r="S54" s="57" t="s">
        <v>962</v>
      </c>
      <c r="T54" s="65"/>
      <c r="AG54" s="2">
        <f>O54</f>
        <v>0.22</v>
      </c>
    </row>
    <row r="55" spans="2:38" ht="21.95" customHeight="1" x14ac:dyDescent="0.15">
      <c r="B55" s="9" t="s">
        <v>944</v>
      </c>
      <c r="C55" s="80" t="s">
        <v>681</v>
      </c>
      <c r="D55" s="56" t="s">
        <v>70</v>
      </c>
      <c r="E55" s="62" t="s">
        <v>682</v>
      </c>
      <c r="F55" s="57" t="s">
        <v>678</v>
      </c>
      <c r="G55" s="57">
        <f>IF(H55*I55/100+0.000005 &lt;1, TRUNC(H55*I55/100+0.000005, 옵션!$E$13), TRUNC(H55*I55/100+0.000005, 옵션!$E$13))</f>
        <v>0.44</v>
      </c>
      <c r="H55" s="57">
        <f>옵션!$B$13</f>
        <v>100</v>
      </c>
      <c r="I55" s="57">
        <f>SUM(AC50:AC54)</f>
        <v>0.44</v>
      </c>
      <c r="J55" s="57"/>
      <c r="K55" s="62"/>
      <c r="L55" s="57"/>
      <c r="M55" s="57"/>
      <c r="N55" s="57"/>
      <c r="O55" s="57" t="str">
        <f t="shared" si="0"/>
        <v/>
      </c>
      <c r="P55" s="59"/>
      <c r="Q55" s="59">
        <f t="shared" si="1"/>
        <v>0</v>
      </c>
      <c r="R55" s="59"/>
      <c r="S55" s="57"/>
      <c r="T55" s="65"/>
      <c r="Z55" s="2" t="s">
        <v>949</v>
      </c>
      <c r="AC55" s="2">
        <f>SUM(AC50:AC54)</f>
        <v>0.44</v>
      </c>
      <c r="AG55" s="2">
        <f>SUM(AG50:AG54)</f>
        <v>0.22</v>
      </c>
      <c r="AH55" s="2">
        <f>SUM(AH50:AH54)</f>
        <v>1.33</v>
      </c>
      <c r="AK55" s="2">
        <f>SUM(AK50:AK54)</f>
        <v>0.03</v>
      </c>
      <c r="AL55" s="2">
        <f>SUM(AL50:AL54)</f>
        <v>0.28000000000000003</v>
      </c>
    </row>
    <row r="56" spans="2:38" ht="21.95" customHeight="1" x14ac:dyDescent="0.15">
      <c r="B56" s="9" t="s">
        <v>944</v>
      </c>
      <c r="C56" s="80" t="s">
        <v>689</v>
      </c>
      <c r="D56" s="56" t="s">
        <v>70</v>
      </c>
      <c r="E56" s="62" t="s">
        <v>690</v>
      </c>
      <c r="F56" s="57" t="s">
        <v>678</v>
      </c>
      <c r="G56" s="57">
        <f>IF(H56*I56/100+0.000005 &lt;1, TRUNC(H56*I56/100+0.000005, 옵션!$E$13), TRUNC(H56*I56/100+0.000005, 옵션!$E$13))</f>
        <v>0.22</v>
      </c>
      <c r="H56" s="57">
        <f>옵션!$B$13</f>
        <v>100</v>
      </c>
      <c r="I56" s="57">
        <f>SUM(AG50:AG54)</f>
        <v>0.22</v>
      </c>
      <c r="J56" s="57"/>
      <c r="K56" s="62"/>
      <c r="L56" s="57"/>
      <c r="M56" s="57"/>
      <c r="N56" s="57"/>
      <c r="O56" s="57" t="str">
        <f t="shared" si="0"/>
        <v/>
      </c>
      <c r="P56" s="59"/>
      <c r="Q56" s="59">
        <f t="shared" si="1"/>
        <v>0</v>
      </c>
      <c r="R56" s="59"/>
      <c r="S56" s="57"/>
      <c r="T56" s="65"/>
    </row>
    <row r="57" spans="2:38" ht="21.95" customHeight="1" x14ac:dyDescent="0.15">
      <c r="B57" s="9" t="s">
        <v>944</v>
      </c>
      <c r="C57" s="80" t="s">
        <v>691</v>
      </c>
      <c r="D57" s="56" t="s">
        <v>70</v>
      </c>
      <c r="E57" s="62" t="s">
        <v>692</v>
      </c>
      <c r="F57" s="57" t="s">
        <v>678</v>
      </c>
      <c r="G57" s="57">
        <f>IF(H57*I57/100+0.000005 &lt;1, TRUNC(H57*I57/100+0.000005, 옵션!$E$13), TRUNC(H57*I57/100+0.000005, 옵션!$E$13))</f>
        <v>1.33</v>
      </c>
      <c r="H57" s="57">
        <f>옵션!$B$13</f>
        <v>100</v>
      </c>
      <c r="I57" s="57">
        <f>SUM(AH50:AH54)</f>
        <v>1.33</v>
      </c>
      <c r="J57" s="57"/>
      <c r="K57" s="62"/>
      <c r="L57" s="57"/>
      <c r="M57" s="57"/>
      <c r="N57" s="57"/>
      <c r="O57" s="57" t="str">
        <f t="shared" si="0"/>
        <v/>
      </c>
      <c r="P57" s="59"/>
      <c r="Q57" s="59">
        <f t="shared" si="1"/>
        <v>0</v>
      </c>
      <c r="R57" s="59"/>
      <c r="S57" s="57"/>
      <c r="T57" s="65"/>
    </row>
    <row r="58" spans="2:38" ht="21.95" customHeight="1" x14ac:dyDescent="0.15">
      <c r="B58" s="9" t="s">
        <v>944</v>
      </c>
      <c r="C58" s="80" t="s">
        <v>697</v>
      </c>
      <c r="D58" s="56" t="s">
        <v>70</v>
      </c>
      <c r="E58" s="62" t="s">
        <v>698</v>
      </c>
      <c r="F58" s="57" t="s">
        <v>678</v>
      </c>
      <c r="G58" s="57">
        <f>IF(H58*I58/100+0.000005 &lt;1, TRUNC(H58*I58/100+0.000005, 옵션!$E$13), TRUNC(H58*I58/100+0.000005, 옵션!$E$13))</f>
        <v>0.03</v>
      </c>
      <c r="H58" s="57">
        <f>옵션!$B$13</f>
        <v>100</v>
      </c>
      <c r="I58" s="57">
        <f>SUM(AK50:AK54)</f>
        <v>0.03</v>
      </c>
      <c r="J58" s="57"/>
      <c r="K58" s="62"/>
      <c r="L58" s="57"/>
      <c r="M58" s="57"/>
      <c r="N58" s="57"/>
      <c r="O58" s="57" t="str">
        <f t="shared" si="0"/>
        <v/>
      </c>
      <c r="P58" s="59"/>
      <c r="Q58" s="59">
        <f t="shared" si="1"/>
        <v>0</v>
      </c>
      <c r="R58" s="59"/>
      <c r="S58" s="57"/>
      <c r="T58" s="65"/>
    </row>
    <row r="59" spans="2:38" ht="21.95" customHeight="1" x14ac:dyDescent="0.15">
      <c r="B59" s="9" t="s">
        <v>944</v>
      </c>
      <c r="C59" s="80" t="s">
        <v>699</v>
      </c>
      <c r="D59" s="56" t="s">
        <v>70</v>
      </c>
      <c r="E59" s="62" t="s">
        <v>700</v>
      </c>
      <c r="F59" s="57" t="s">
        <v>678</v>
      </c>
      <c r="G59" s="57">
        <f>IF(H59*I59/100+0.000005 &lt;1, TRUNC(H59*I59/100+0.000005, 옵션!$E$13), TRUNC(H59*I59/100+0.000005, 옵션!$E$13))</f>
        <v>0.28000000000000003</v>
      </c>
      <c r="H59" s="57">
        <f>옵션!$B$13</f>
        <v>100</v>
      </c>
      <c r="I59" s="57">
        <f>SUM(AL50:AL54)</f>
        <v>0.28000000000000003</v>
      </c>
      <c r="J59" s="57"/>
      <c r="K59" s="62"/>
      <c r="L59" s="57"/>
      <c r="M59" s="57"/>
      <c r="N59" s="57"/>
      <c r="O59" s="57" t="str">
        <f t="shared" si="0"/>
        <v/>
      </c>
      <c r="P59" s="59"/>
      <c r="Q59" s="59">
        <f t="shared" si="1"/>
        <v>0</v>
      </c>
      <c r="R59" s="59"/>
      <c r="S59" s="57"/>
      <c r="T59" s="65"/>
    </row>
    <row r="60" spans="2:38" ht="21.95" customHeight="1" x14ac:dyDescent="0.15">
      <c r="B60" s="9" t="s">
        <v>997</v>
      </c>
      <c r="C60" s="80"/>
      <c r="D60" s="287" t="s">
        <v>1012</v>
      </c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3"/>
    </row>
    <row r="61" spans="2:38" ht="21.95" customHeight="1" x14ac:dyDescent="0.15">
      <c r="B61" s="9" t="s">
        <v>944</v>
      </c>
      <c r="C61" s="80" t="s">
        <v>207</v>
      </c>
      <c r="D61" s="56" t="s">
        <v>208</v>
      </c>
      <c r="E61" s="62" t="s">
        <v>209</v>
      </c>
      <c r="F61" s="57" t="s">
        <v>181</v>
      </c>
      <c r="G61" s="57">
        <v>1</v>
      </c>
      <c r="H61" s="57">
        <f>IF(I61&lt;&gt;0, G61-I61, "")</f>
        <v>0</v>
      </c>
      <c r="I61" s="57">
        <v>1</v>
      </c>
      <c r="J61" s="57"/>
      <c r="K61" s="62" t="s">
        <v>920</v>
      </c>
      <c r="L61" s="57" t="s">
        <v>680</v>
      </c>
      <c r="M61" s="57">
        <v>0.13200000000000001</v>
      </c>
      <c r="N61" s="57">
        <v>100</v>
      </c>
      <c r="O61" s="57">
        <f>IF(I61*M61=0, "", I61*M61*(N61/100))</f>
        <v>0.13200000000000001</v>
      </c>
      <c r="P61" s="59"/>
      <c r="Q61" s="59">
        <f>TRUNC(P61*M61*N61/100)</f>
        <v>0</v>
      </c>
      <c r="R61" s="59"/>
      <c r="S61" s="57" t="s">
        <v>963</v>
      </c>
      <c r="T61" s="65"/>
      <c r="AB61" s="2">
        <f>O61</f>
        <v>0.13200000000000001</v>
      </c>
    </row>
    <row r="62" spans="2:38" ht="21.95" customHeight="1" x14ac:dyDescent="0.15">
      <c r="B62" s="9" t="s">
        <v>944</v>
      </c>
      <c r="C62" s="80" t="s">
        <v>207</v>
      </c>
      <c r="D62" s="56"/>
      <c r="E62" s="62"/>
      <c r="F62" s="57"/>
      <c r="G62" s="57">
        <v>1</v>
      </c>
      <c r="H62" s="57">
        <f>IF(I62&lt;&gt;0, G62-I62, "")</f>
        <v>0</v>
      </c>
      <c r="I62" s="57">
        <v>1</v>
      </c>
      <c r="J62" s="57"/>
      <c r="K62" s="62" t="s">
        <v>925</v>
      </c>
      <c r="L62" s="57" t="s">
        <v>690</v>
      </c>
      <c r="M62" s="57">
        <v>0.13200000000000001</v>
      </c>
      <c r="N62" s="57">
        <v>100</v>
      </c>
      <c r="O62" s="57">
        <f>IF(I62*M62=0, "", I62*M62*(N62/100))</f>
        <v>0.13200000000000001</v>
      </c>
      <c r="P62" s="59"/>
      <c r="Q62" s="59">
        <f>TRUNC(P62*M62*N62/100)</f>
        <v>0</v>
      </c>
      <c r="R62" s="59"/>
      <c r="S62" s="57" t="s">
        <v>963</v>
      </c>
      <c r="T62" s="65"/>
      <c r="AG62" s="2">
        <f>O62</f>
        <v>0.13200000000000001</v>
      </c>
    </row>
    <row r="63" spans="2:38" ht="21.95" customHeight="1" x14ac:dyDescent="0.15">
      <c r="B63" s="9" t="s">
        <v>944</v>
      </c>
      <c r="C63" s="80" t="s">
        <v>679</v>
      </c>
      <c r="D63" s="56" t="s">
        <v>70</v>
      </c>
      <c r="E63" s="62" t="s">
        <v>680</v>
      </c>
      <c r="F63" s="57" t="s">
        <v>678</v>
      </c>
      <c r="G63" s="57">
        <f>IF(H63*I63/100+0.000005 &lt;1, TRUNC(H63*I63/100+0.000005, 옵션!$E$13), TRUNC(H63*I63/100+0.000005, 옵션!$E$13))</f>
        <v>0.13200000000000001</v>
      </c>
      <c r="H63" s="57">
        <f>옵션!$B$13</f>
        <v>100</v>
      </c>
      <c r="I63" s="57">
        <f>SUM(AB61:AB62)</f>
        <v>0.13200000000000001</v>
      </c>
      <c r="J63" s="57"/>
      <c r="K63" s="62"/>
      <c r="L63" s="57"/>
      <c r="M63" s="57"/>
      <c r="N63" s="57"/>
      <c r="O63" s="57" t="str">
        <f>IF(I63*M63=0, "", I63*M63*(N63/100))</f>
        <v/>
      </c>
      <c r="P63" s="59"/>
      <c r="Q63" s="59">
        <f>TRUNC(P63*M63*N63/100)</f>
        <v>0</v>
      </c>
      <c r="R63" s="59"/>
      <c r="S63" s="57"/>
      <c r="T63" s="65"/>
      <c r="Z63" s="2" t="s">
        <v>949</v>
      </c>
      <c r="AB63" s="2">
        <f>SUM(AB61:AB62)</f>
        <v>0.13200000000000001</v>
      </c>
      <c r="AG63" s="2">
        <f>SUM(AG61:AG62)</f>
        <v>0.13200000000000001</v>
      </c>
    </row>
    <row r="64" spans="2:38" ht="21.95" customHeight="1" x14ac:dyDescent="0.15">
      <c r="B64" s="9" t="s">
        <v>944</v>
      </c>
      <c r="C64" s="80" t="s">
        <v>689</v>
      </c>
      <c r="D64" s="56" t="s">
        <v>70</v>
      </c>
      <c r="E64" s="62" t="s">
        <v>690</v>
      </c>
      <c r="F64" s="57" t="s">
        <v>678</v>
      </c>
      <c r="G64" s="57">
        <f>IF(H64*I64/100+0.000005 &lt;1, TRUNC(H64*I64/100+0.000005, 옵션!$E$13), TRUNC(H64*I64/100+0.000005, 옵션!$E$13))</f>
        <v>0.13200000000000001</v>
      </c>
      <c r="H64" s="57">
        <f>옵션!$B$13</f>
        <v>100</v>
      </c>
      <c r="I64" s="57">
        <f>SUM(AG61:AG62)</f>
        <v>0.13200000000000001</v>
      </c>
      <c r="J64" s="57"/>
      <c r="K64" s="62"/>
      <c r="L64" s="57"/>
      <c r="M64" s="57"/>
      <c r="N64" s="57"/>
      <c r="O64" s="57" t="str">
        <f>IF(I64*M64=0, "", I64*M64*(N64/100))</f>
        <v/>
      </c>
      <c r="P64" s="59"/>
      <c r="Q64" s="59">
        <f>TRUNC(P64*M64*N64/100)</f>
        <v>0</v>
      </c>
      <c r="R64" s="59"/>
      <c r="S64" s="57"/>
      <c r="T64" s="65"/>
    </row>
    <row r="65" spans="2:27" ht="21.95" customHeight="1" x14ac:dyDescent="0.15">
      <c r="B65" s="9" t="s">
        <v>997</v>
      </c>
      <c r="C65" s="80"/>
      <c r="D65" s="287" t="s">
        <v>1013</v>
      </c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3"/>
    </row>
    <row r="66" spans="2:27" ht="21.95" customHeight="1" x14ac:dyDescent="0.15">
      <c r="B66" s="9" t="s">
        <v>944</v>
      </c>
      <c r="C66" s="80" t="s">
        <v>129</v>
      </c>
      <c r="D66" s="56" t="s">
        <v>130</v>
      </c>
      <c r="E66" s="62" t="s">
        <v>131</v>
      </c>
      <c r="F66" s="57" t="s">
        <v>132</v>
      </c>
      <c r="G66" s="57">
        <v>1</v>
      </c>
      <c r="H66" s="57">
        <f>IF(I66&lt;&gt;0, G66-I66, "")</f>
        <v>0</v>
      </c>
      <c r="I66" s="57">
        <v>1</v>
      </c>
      <c r="J66" s="57"/>
      <c r="K66" s="62" t="s">
        <v>919</v>
      </c>
      <c r="L66" s="57" t="s">
        <v>677</v>
      </c>
      <c r="M66" s="57">
        <v>0.54</v>
      </c>
      <c r="N66" s="57">
        <v>100</v>
      </c>
      <c r="O66" s="57">
        <f>IF(I66*M66=0, "", I66*M66*(N66/100))</f>
        <v>0.54</v>
      </c>
      <c r="P66" s="59"/>
      <c r="Q66" s="59">
        <f>TRUNC(P66*M66*N66/100)</f>
        <v>0</v>
      </c>
      <c r="R66" s="59"/>
      <c r="S66" s="57" t="s">
        <v>964</v>
      </c>
      <c r="T66" s="65"/>
      <c r="AA66" s="2">
        <f>O66</f>
        <v>0.54</v>
      </c>
    </row>
    <row r="67" spans="2:27" ht="21.95" customHeight="1" x14ac:dyDescent="0.15">
      <c r="B67" s="9" t="s">
        <v>944</v>
      </c>
      <c r="C67" s="80" t="s">
        <v>676</v>
      </c>
      <c r="D67" s="56" t="s">
        <v>70</v>
      </c>
      <c r="E67" s="62" t="s">
        <v>677</v>
      </c>
      <c r="F67" s="57" t="s">
        <v>678</v>
      </c>
      <c r="G67" s="57">
        <f>IF(H67*I67/100+0.000005 &lt;1, TRUNC(H67*I67/100+0.000005, 옵션!$E$13), TRUNC(H67*I67/100+0.000005, 옵션!$E$13))</f>
        <v>0.54</v>
      </c>
      <c r="H67" s="57">
        <f>옵션!$B$13</f>
        <v>100</v>
      </c>
      <c r="I67" s="57">
        <f>SUM(AA66:AA66)</f>
        <v>0.54</v>
      </c>
      <c r="J67" s="57"/>
      <c r="K67" s="62"/>
      <c r="L67" s="57"/>
      <c r="M67" s="57"/>
      <c r="N67" s="57"/>
      <c r="O67" s="57" t="str">
        <f>IF(I67*M67=0, "", I67*M67*(N67/100))</f>
        <v/>
      </c>
      <c r="P67" s="59"/>
      <c r="Q67" s="59">
        <f>TRUNC(P67*M67*N67/100)</f>
        <v>0</v>
      </c>
      <c r="R67" s="59"/>
      <c r="S67" s="57"/>
      <c r="T67" s="65"/>
      <c r="Z67" s="2" t="s">
        <v>949</v>
      </c>
      <c r="AA67" s="2">
        <f>SUM(AA66:AA66)</f>
        <v>0.54</v>
      </c>
    </row>
    <row r="68" spans="2:27" ht="21.95" customHeight="1" x14ac:dyDescent="0.15">
      <c r="B68" s="9" t="s">
        <v>997</v>
      </c>
      <c r="C68" s="80"/>
      <c r="D68" s="287" t="s">
        <v>1014</v>
      </c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3"/>
    </row>
    <row r="69" spans="2:27" ht="21.95" customHeight="1" x14ac:dyDescent="0.15">
      <c r="B69" s="9" t="s">
        <v>944</v>
      </c>
      <c r="C69" s="80" t="s">
        <v>136</v>
      </c>
      <c r="D69" s="56" t="s">
        <v>130</v>
      </c>
      <c r="E69" s="62" t="s">
        <v>137</v>
      </c>
      <c r="F69" s="57" t="s">
        <v>132</v>
      </c>
      <c r="G69" s="57">
        <v>1</v>
      </c>
      <c r="H69" s="57">
        <f>IF(I69&lt;&gt;0, G69-I69, "")</f>
        <v>0</v>
      </c>
      <c r="I69" s="57">
        <v>1</v>
      </c>
      <c r="J69" s="57"/>
      <c r="K69" s="62" t="s">
        <v>919</v>
      </c>
      <c r="L69" s="57" t="s">
        <v>677</v>
      </c>
      <c r="M69" s="57">
        <v>0.71</v>
      </c>
      <c r="N69" s="57">
        <v>100</v>
      </c>
      <c r="O69" s="57">
        <f>IF(I69*M69=0, "", I69*M69*(N69/100))</f>
        <v>0.71</v>
      </c>
      <c r="P69" s="59"/>
      <c r="Q69" s="59">
        <f>TRUNC(P69*M69*N69/100)</f>
        <v>0</v>
      </c>
      <c r="R69" s="59"/>
      <c r="S69" s="57" t="s">
        <v>964</v>
      </c>
      <c r="T69" s="65"/>
      <c r="AA69" s="2">
        <f>O69</f>
        <v>0.71</v>
      </c>
    </row>
    <row r="70" spans="2:27" ht="21.95" customHeight="1" x14ac:dyDescent="0.15">
      <c r="B70" s="9" t="s">
        <v>944</v>
      </c>
      <c r="C70" s="80" t="s">
        <v>676</v>
      </c>
      <c r="D70" s="56" t="s">
        <v>70</v>
      </c>
      <c r="E70" s="62" t="s">
        <v>677</v>
      </c>
      <c r="F70" s="57" t="s">
        <v>678</v>
      </c>
      <c r="G70" s="57">
        <f>IF(H70*I70/100+0.000005 &lt;1, TRUNC(H70*I70/100+0.000005, 옵션!$E$13), TRUNC(H70*I70/100+0.000005, 옵션!$E$13))</f>
        <v>0.71</v>
      </c>
      <c r="H70" s="57">
        <f>옵션!$B$13</f>
        <v>100</v>
      </c>
      <c r="I70" s="57">
        <f>SUM(AA69:AA69)</f>
        <v>0.71</v>
      </c>
      <c r="J70" s="57"/>
      <c r="K70" s="62"/>
      <c r="L70" s="57"/>
      <c r="M70" s="57"/>
      <c r="N70" s="57"/>
      <c r="O70" s="57" t="str">
        <f>IF(I70*M70=0, "", I70*M70*(N70/100))</f>
        <v/>
      </c>
      <c r="P70" s="59"/>
      <c r="Q70" s="59">
        <f>TRUNC(P70*M70*N70/100)</f>
        <v>0</v>
      </c>
      <c r="R70" s="59"/>
      <c r="S70" s="57"/>
      <c r="T70" s="65"/>
      <c r="Z70" s="2" t="s">
        <v>949</v>
      </c>
      <c r="AA70" s="2">
        <f>SUM(AA69:AA69)</f>
        <v>0.71</v>
      </c>
    </row>
    <row r="71" spans="2:27" ht="21.95" customHeight="1" x14ac:dyDescent="0.15">
      <c r="B71" s="9" t="s">
        <v>997</v>
      </c>
      <c r="C71" s="80"/>
      <c r="D71" s="287" t="s">
        <v>1015</v>
      </c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3"/>
    </row>
    <row r="72" spans="2:27" ht="21.95" customHeight="1" x14ac:dyDescent="0.15">
      <c r="B72" s="9" t="s">
        <v>944</v>
      </c>
      <c r="C72" s="80" t="s">
        <v>129</v>
      </c>
      <c r="D72" s="56" t="s">
        <v>130</v>
      </c>
      <c r="E72" s="62" t="s">
        <v>131</v>
      </c>
      <c r="F72" s="57" t="s">
        <v>132</v>
      </c>
      <c r="G72" s="57">
        <v>1</v>
      </c>
      <c r="H72" s="57">
        <f>IF(I72&lt;&gt;0, G72-I72, "")</f>
        <v>0</v>
      </c>
      <c r="I72" s="57">
        <v>1</v>
      </c>
      <c r="J72" s="57"/>
      <c r="K72" s="62" t="s">
        <v>919</v>
      </c>
      <c r="L72" s="57" t="s">
        <v>677</v>
      </c>
      <c r="M72" s="57">
        <v>0.54</v>
      </c>
      <c r="N72" s="57">
        <v>120</v>
      </c>
      <c r="O72" s="57">
        <f>IF(I72*M72=0, "", I72*M72*(N72/100))</f>
        <v>0.64800000000000002</v>
      </c>
      <c r="P72" s="59"/>
      <c r="Q72" s="59">
        <f>TRUNC(P72*M72*N72/100)</f>
        <v>0</v>
      </c>
      <c r="R72" s="59"/>
      <c r="S72" s="57" t="s">
        <v>964</v>
      </c>
      <c r="T72" s="65"/>
      <c r="AA72" s="2">
        <f>O72</f>
        <v>0.64800000000000002</v>
      </c>
    </row>
    <row r="73" spans="2:27" ht="21.95" customHeight="1" x14ac:dyDescent="0.15">
      <c r="B73" s="9" t="s">
        <v>944</v>
      </c>
      <c r="C73" s="80" t="s">
        <v>676</v>
      </c>
      <c r="D73" s="56" t="s">
        <v>70</v>
      </c>
      <c r="E73" s="62" t="s">
        <v>677</v>
      </c>
      <c r="F73" s="57" t="s">
        <v>678</v>
      </c>
      <c r="G73" s="57">
        <f>IF(H73*I73/100+0.000005 &lt;1, TRUNC(H73*I73/100+0.000005, 옵션!$E$13), TRUNC(H73*I73/100+0.000005, 옵션!$E$13))</f>
        <v>0.64800000000000002</v>
      </c>
      <c r="H73" s="57">
        <f>옵션!$B$13</f>
        <v>100</v>
      </c>
      <c r="I73" s="57">
        <f>SUM(AA72:AA72)</f>
        <v>0.64800000000000002</v>
      </c>
      <c r="J73" s="57"/>
      <c r="K73" s="62"/>
      <c r="L73" s="57"/>
      <c r="M73" s="57"/>
      <c r="N73" s="57"/>
      <c r="O73" s="57" t="str">
        <f>IF(I73*M73=0, "", I73*M73*(N73/100))</f>
        <v/>
      </c>
      <c r="P73" s="59"/>
      <c r="Q73" s="59">
        <f>TRUNC(P73*M73*N73/100)</f>
        <v>0</v>
      </c>
      <c r="R73" s="59"/>
      <c r="S73" s="57"/>
      <c r="T73" s="65"/>
      <c r="Z73" s="2" t="s">
        <v>949</v>
      </c>
      <c r="AA73" s="2">
        <f>SUM(AA72:AA72)</f>
        <v>0.64800000000000002</v>
      </c>
    </row>
    <row r="74" spans="2:27" ht="21.95" customHeight="1" x14ac:dyDescent="0.15">
      <c r="B74" s="9" t="s">
        <v>997</v>
      </c>
      <c r="C74" s="80"/>
      <c r="D74" s="287" t="s">
        <v>1016</v>
      </c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3"/>
    </row>
    <row r="75" spans="2:27" ht="21.95" customHeight="1" x14ac:dyDescent="0.15">
      <c r="B75" s="9" t="s">
        <v>944</v>
      </c>
      <c r="C75" s="80" t="s">
        <v>138</v>
      </c>
      <c r="D75" s="56" t="s">
        <v>139</v>
      </c>
      <c r="E75" s="62" t="s">
        <v>140</v>
      </c>
      <c r="F75" s="57" t="s">
        <v>132</v>
      </c>
      <c r="G75" s="57">
        <v>1</v>
      </c>
      <c r="H75" s="57">
        <f>IF(I75&lt;&gt;0, G75-I75, "")</f>
        <v>0</v>
      </c>
      <c r="I75" s="57">
        <v>1</v>
      </c>
      <c r="J75" s="57"/>
      <c r="K75" s="62" t="s">
        <v>919</v>
      </c>
      <c r="L75" s="57" t="s">
        <v>677</v>
      </c>
      <c r="M75" s="57">
        <v>0.05</v>
      </c>
      <c r="N75" s="57">
        <v>100</v>
      </c>
      <c r="O75" s="57">
        <f>IF(I75*M75=0, "", I75*M75*(N75/100))</f>
        <v>0.05</v>
      </c>
      <c r="P75" s="59"/>
      <c r="Q75" s="59">
        <f>TRUNC(P75*M75*N75/100)</f>
        <v>0</v>
      </c>
      <c r="R75" s="59"/>
      <c r="S75" s="57" t="s">
        <v>964</v>
      </c>
      <c r="T75" s="65"/>
      <c r="AA75" s="2">
        <f>O75</f>
        <v>0.05</v>
      </c>
    </row>
    <row r="76" spans="2:27" ht="21.95" customHeight="1" x14ac:dyDescent="0.15">
      <c r="B76" s="9" t="s">
        <v>944</v>
      </c>
      <c r="C76" s="80" t="s">
        <v>676</v>
      </c>
      <c r="D76" s="56" t="s">
        <v>70</v>
      </c>
      <c r="E76" s="62" t="s">
        <v>677</v>
      </c>
      <c r="F76" s="57" t="s">
        <v>678</v>
      </c>
      <c r="G76" s="57">
        <f>IF(H76*I76/100+0.000005 &lt;1, TRUNC(H76*I76/100+0.000005, 옵션!$E$13), TRUNC(H76*I76/100+0.000005, 옵션!$E$13))</f>
        <v>0.05</v>
      </c>
      <c r="H76" s="57">
        <f>옵션!$B$13</f>
        <v>100</v>
      </c>
      <c r="I76" s="57">
        <f>SUM(AA75:AA75)</f>
        <v>0.05</v>
      </c>
      <c r="J76" s="57"/>
      <c r="K76" s="62"/>
      <c r="L76" s="57"/>
      <c r="M76" s="57"/>
      <c r="N76" s="57"/>
      <c r="O76" s="57" t="str">
        <f>IF(I76*M76=0, "", I76*M76*(N76/100))</f>
        <v/>
      </c>
      <c r="P76" s="59"/>
      <c r="Q76" s="59">
        <f>TRUNC(P76*M76*N76/100)</f>
        <v>0</v>
      </c>
      <c r="R76" s="59"/>
      <c r="S76" s="57"/>
      <c r="T76" s="65"/>
      <c r="Z76" s="2" t="s">
        <v>949</v>
      </c>
      <c r="AA76" s="2">
        <f>SUM(AA75:AA75)</f>
        <v>0.05</v>
      </c>
    </row>
    <row r="77" spans="2:27" ht="21.95" customHeight="1" x14ac:dyDescent="0.15">
      <c r="B77" s="9" t="s">
        <v>997</v>
      </c>
      <c r="C77" s="80"/>
      <c r="D77" s="287" t="s">
        <v>1017</v>
      </c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3"/>
    </row>
    <row r="78" spans="2:27" ht="21.95" customHeight="1" x14ac:dyDescent="0.15">
      <c r="B78" s="9" t="s">
        <v>944</v>
      </c>
      <c r="C78" s="80" t="s">
        <v>142</v>
      </c>
      <c r="D78" s="56" t="s">
        <v>139</v>
      </c>
      <c r="E78" s="62" t="s">
        <v>143</v>
      </c>
      <c r="F78" s="57" t="s">
        <v>132</v>
      </c>
      <c r="G78" s="57">
        <v>1</v>
      </c>
      <c r="H78" s="57">
        <f>IF(I78&lt;&gt;0, G78-I78, "")</f>
        <v>0</v>
      </c>
      <c r="I78" s="57">
        <v>1</v>
      </c>
      <c r="J78" s="57"/>
      <c r="K78" s="62" t="s">
        <v>919</v>
      </c>
      <c r="L78" s="57" t="s">
        <v>677</v>
      </c>
      <c r="M78" s="57">
        <v>0.06</v>
      </c>
      <c r="N78" s="57">
        <v>100</v>
      </c>
      <c r="O78" s="57">
        <f>IF(I78*M78=0, "", I78*M78*(N78/100))</f>
        <v>0.06</v>
      </c>
      <c r="P78" s="59"/>
      <c r="Q78" s="59">
        <f>TRUNC(P78*M78*N78/100)</f>
        <v>0</v>
      </c>
      <c r="R78" s="59"/>
      <c r="S78" s="57" t="s">
        <v>964</v>
      </c>
      <c r="T78" s="65"/>
      <c r="AA78" s="2">
        <f>O78</f>
        <v>0.06</v>
      </c>
    </row>
    <row r="79" spans="2:27" ht="21.95" customHeight="1" x14ac:dyDescent="0.15">
      <c r="B79" s="9" t="s">
        <v>944</v>
      </c>
      <c r="C79" s="80" t="s">
        <v>676</v>
      </c>
      <c r="D79" s="56" t="s">
        <v>70</v>
      </c>
      <c r="E79" s="62" t="s">
        <v>677</v>
      </c>
      <c r="F79" s="57" t="s">
        <v>678</v>
      </c>
      <c r="G79" s="57">
        <f>IF(H79*I79/100+0.000005 &lt;1, TRUNC(H79*I79/100+0.000005, 옵션!$E$13), TRUNC(H79*I79/100+0.000005, 옵션!$E$13))</f>
        <v>0.06</v>
      </c>
      <c r="H79" s="57">
        <f>옵션!$B$13</f>
        <v>100</v>
      </c>
      <c r="I79" s="57">
        <f>SUM(AA78:AA78)</f>
        <v>0.06</v>
      </c>
      <c r="J79" s="57"/>
      <c r="K79" s="62"/>
      <c r="L79" s="57"/>
      <c r="M79" s="57"/>
      <c r="N79" s="57"/>
      <c r="O79" s="57" t="str">
        <f>IF(I79*M79=0, "", I79*M79*(N79/100))</f>
        <v/>
      </c>
      <c r="P79" s="59"/>
      <c r="Q79" s="59">
        <f>TRUNC(P79*M79*N79/100)</f>
        <v>0</v>
      </c>
      <c r="R79" s="59"/>
      <c r="S79" s="57"/>
      <c r="T79" s="65"/>
      <c r="Z79" s="2" t="s">
        <v>949</v>
      </c>
      <c r="AA79" s="2">
        <f>SUM(AA78:AA78)</f>
        <v>0.06</v>
      </c>
    </row>
    <row r="80" spans="2:27" ht="21.95" customHeight="1" x14ac:dyDescent="0.15">
      <c r="B80" s="9" t="s">
        <v>997</v>
      </c>
      <c r="C80" s="80"/>
      <c r="D80" s="287" t="s">
        <v>1018</v>
      </c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3"/>
    </row>
    <row r="81" spans="2:27" ht="21.95" customHeight="1" x14ac:dyDescent="0.15">
      <c r="B81" s="9" t="s">
        <v>944</v>
      </c>
      <c r="C81" s="80" t="s">
        <v>144</v>
      </c>
      <c r="D81" s="56" t="s">
        <v>139</v>
      </c>
      <c r="E81" s="62" t="s">
        <v>145</v>
      </c>
      <c r="F81" s="57" t="s">
        <v>132</v>
      </c>
      <c r="G81" s="57">
        <v>1</v>
      </c>
      <c r="H81" s="57">
        <f>IF(I81&lt;&gt;0, G81-I81, "")</f>
        <v>0</v>
      </c>
      <c r="I81" s="57">
        <v>1</v>
      </c>
      <c r="J81" s="57"/>
      <c r="K81" s="62" t="s">
        <v>919</v>
      </c>
      <c r="L81" s="57" t="s">
        <v>677</v>
      </c>
      <c r="M81" s="57">
        <v>0.08</v>
      </c>
      <c r="N81" s="57">
        <v>100</v>
      </c>
      <c r="O81" s="57">
        <f>IF(I81*M81=0, "", I81*M81*(N81/100))</f>
        <v>0.08</v>
      </c>
      <c r="P81" s="59"/>
      <c r="Q81" s="59">
        <f>TRUNC(P81*M81*N81/100)</f>
        <v>0</v>
      </c>
      <c r="R81" s="59"/>
      <c r="S81" s="57" t="s">
        <v>964</v>
      </c>
      <c r="T81" s="65"/>
      <c r="AA81" s="2">
        <f>O81</f>
        <v>0.08</v>
      </c>
    </row>
    <row r="82" spans="2:27" ht="21.95" customHeight="1" x14ac:dyDescent="0.15">
      <c r="B82" s="9" t="s">
        <v>944</v>
      </c>
      <c r="C82" s="80" t="s">
        <v>676</v>
      </c>
      <c r="D82" s="56" t="s">
        <v>70</v>
      </c>
      <c r="E82" s="62" t="s">
        <v>677</v>
      </c>
      <c r="F82" s="57" t="s">
        <v>678</v>
      </c>
      <c r="G82" s="57">
        <f>IF(H82*I82/100+0.000005 &lt;1, TRUNC(H82*I82/100+0.000005, 옵션!$E$13), TRUNC(H82*I82/100+0.000005, 옵션!$E$13))</f>
        <v>0.08</v>
      </c>
      <c r="H82" s="57">
        <f>옵션!$B$13</f>
        <v>100</v>
      </c>
      <c r="I82" s="57">
        <f>SUM(AA81:AA81)</f>
        <v>0.08</v>
      </c>
      <c r="J82" s="57"/>
      <c r="K82" s="62"/>
      <c r="L82" s="57"/>
      <c r="M82" s="57"/>
      <c r="N82" s="57"/>
      <c r="O82" s="57" t="str">
        <f>IF(I82*M82=0, "", I82*M82*(N82/100))</f>
        <v/>
      </c>
      <c r="P82" s="59"/>
      <c r="Q82" s="59">
        <f>TRUNC(P82*M82*N82/100)</f>
        <v>0</v>
      </c>
      <c r="R82" s="59"/>
      <c r="S82" s="57"/>
      <c r="T82" s="65"/>
      <c r="Z82" s="2" t="s">
        <v>949</v>
      </c>
      <c r="AA82" s="2">
        <f>SUM(AA81:AA81)</f>
        <v>0.08</v>
      </c>
    </row>
    <row r="83" spans="2:27" ht="21.95" customHeight="1" x14ac:dyDescent="0.15">
      <c r="B83" s="9" t="s">
        <v>997</v>
      </c>
      <c r="C83" s="80"/>
      <c r="D83" s="287" t="s">
        <v>1019</v>
      </c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3"/>
    </row>
    <row r="84" spans="2:27" ht="21.95" customHeight="1" x14ac:dyDescent="0.15">
      <c r="B84" s="9" t="s">
        <v>944</v>
      </c>
      <c r="C84" s="80" t="s">
        <v>146</v>
      </c>
      <c r="D84" s="56" t="s">
        <v>139</v>
      </c>
      <c r="E84" s="62" t="s">
        <v>147</v>
      </c>
      <c r="F84" s="57" t="s">
        <v>132</v>
      </c>
      <c r="G84" s="57">
        <v>1</v>
      </c>
      <c r="H84" s="57">
        <f>IF(I84&lt;&gt;0, G84-I84, "")</f>
        <v>0</v>
      </c>
      <c r="I84" s="57">
        <v>1</v>
      </c>
      <c r="J84" s="57"/>
      <c r="K84" s="62" t="s">
        <v>919</v>
      </c>
      <c r="L84" s="57" t="s">
        <v>677</v>
      </c>
      <c r="M84" s="57">
        <v>0.1</v>
      </c>
      <c r="N84" s="57">
        <v>100</v>
      </c>
      <c r="O84" s="57">
        <f>IF(I84*M84=0, "", I84*M84*(N84/100))</f>
        <v>0.1</v>
      </c>
      <c r="P84" s="59"/>
      <c r="Q84" s="59">
        <f>TRUNC(P84*M84*N84/100)</f>
        <v>0</v>
      </c>
      <c r="R84" s="59"/>
      <c r="S84" s="57" t="s">
        <v>964</v>
      </c>
      <c r="T84" s="65"/>
      <c r="AA84" s="2">
        <f>O84</f>
        <v>0.1</v>
      </c>
    </row>
    <row r="85" spans="2:27" ht="21.95" customHeight="1" x14ac:dyDescent="0.15">
      <c r="B85" s="9" t="s">
        <v>944</v>
      </c>
      <c r="C85" s="80" t="s">
        <v>676</v>
      </c>
      <c r="D85" s="56" t="s">
        <v>70</v>
      </c>
      <c r="E85" s="62" t="s">
        <v>677</v>
      </c>
      <c r="F85" s="57" t="s">
        <v>678</v>
      </c>
      <c r="G85" s="57">
        <f>IF(H85*I85/100+0.000005 &lt;1, TRUNC(H85*I85/100+0.000005, 옵션!$E$13), TRUNC(H85*I85/100+0.000005, 옵션!$E$13))</f>
        <v>0.1</v>
      </c>
      <c r="H85" s="57">
        <f>옵션!$B$13</f>
        <v>100</v>
      </c>
      <c r="I85" s="57">
        <f>SUM(AA84:AA84)</f>
        <v>0.1</v>
      </c>
      <c r="J85" s="57"/>
      <c r="K85" s="62"/>
      <c r="L85" s="57"/>
      <c r="M85" s="57"/>
      <c r="N85" s="57"/>
      <c r="O85" s="57" t="str">
        <f>IF(I85*M85=0, "", I85*M85*(N85/100))</f>
        <v/>
      </c>
      <c r="P85" s="59"/>
      <c r="Q85" s="59">
        <f>TRUNC(P85*M85*N85/100)</f>
        <v>0</v>
      </c>
      <c r="R85" s="59"/>
      <c r="S85" s="57"/>
      <c r="T85" s="65"/>
      <c r="Z85" s="2" t="s">
        <v>949</v>
      </c>
      <c r="AA85" s="2">
        <f>SUM(AA84:AA84)</f>
        <v>0.1</v>
      </c>
    </row>
    <row r="86" spans="2:27" ht="21.95" customHeight="1" x14ac:dyDescent="0.15">
      <c r="B86" s="9" t="s">
        <v>997</v>
      </c>
      <c r="C86" s="80"/>
      <c r="D86" s="287" t="s">
        <v>1020</v>
      </c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3"/>
    </row>
    <row r="87" spans="2:27" ht="21.95" customHeight="1" x14ac:dyDescent="0.15">
      <c r="B87" s="9" t="s">
        <v>944</v>
      </c>
      <c r="C87" s="80" t="s">
        <v>148</v>
      </c>
      <c r="D87" s="56" t="s">
        <v>139</v>
      </c>
      <c r="E87" s="62" t="s">
        <v>149</v>
      </c>
      <c r="F87" s="57" t="s">
        <v>132</v>
      </c>
      <c r="G87" s="57">
        <v>1</v>
      </c>
      <c r="H87" s="57">
        <f>IF(I87&lt;&gt;0, G87-I87, "")</f>
        <v>0</v>
      </c>
      <c r="I87" s="57">
        <v>1</v>
      </c>
      <c r="J87" s="57"/>
      <c r="K87" s="62" t="s">
        <v>919</v>
      </c>
      <c r="L87" s="57" t="s">
        <v>677</v>
      </c>
      <c r="M87" s="57">
        <v>0.13</v>
      </c>
      <c r="N87" s="57">
        <v>100</v>
      </c>
      <c r="O87" s="57">
        <f>IF(I87*M87=0, "", I87*M87*(N87/100))</f>
        <v>0.13</v>
      </c>
      <c r="P87" s="59"/>
      <c r="Q87" s="59">
        <f>TRUNC(P87*M87*N87/100)</f>
        <v>0</v>
      </c>
      <c r="R87" s="59"/>
      <c r="S87" s="57" t="s">
        <v>964</v>
      </c>
      <c r="T87" s="65"/>
      <c r="AA87" s="2">
        <f>O87</f>
        <v>0.13</v>
      </c>
    </row>
    <row r="88" spans="2:27" ht="21.95" customHeight="1" x14ac:dyDescent="0.15">
      <c r="B88" s="9" t="s">
        <v>944</v>
      </c>
      <c r="C88" s="80" t="s">
        <v>676</v>
      </c>
      <c r="D88" s="56" t="s">
        <v>70</v>
      </c>
      <c r="E88" s="62" t="s">
        <v>677</v>
      </c>
      <c r="F88" s="57" t="s">
        <v>678</v>
      </c>
      <c r="G88" s="57">
        <f>IF(H88*I88/100+0.000005 &lt;1, TRUNC(H88*I88/100+0.000005, 옵션!$E$13), TRUNC(H88*I88/100+0.000005, 옵션!$E$13))</f>
        <v>0.13</v>
      </c>
      <c r="H88" s="57">
        <f>옵션!$B$13</f>
        <v>100</v>
      </c>
      <c r="I88" s="57">
        <f>SUM(AA87:AA87)</f>
        <v>0.13</v>
      </c>
      <c r="J88" s="57"/>
      <c r="K88" s="62"/>
      <c r="L88" s="57"/>
      <c r="M88" s="57"/>
      <c r="N88" s="57"/>
      <c r="O88" s="57" t="str">
        <f>IF(I88*M88=0, "", I88*M88*(N88/100))</f>
        <v/>
      </c>
      <c r="P88" s="59"/>
      <c r="Q88" s="59">
        <f>TRUNC(P88*M88*N88/100)</f>
        <v>0</v>
      </c>
      <c r="R88" s="59"/>
      <c r="S88" s="57"/>
      <c r="T88" s="65"/>
      <c r="Z88" s="2" t="s">
        <v>949</v>
      </c>
      <c r="AA88" s="2">
        <f>SUM(AA87:AA87)</f>
        <v>0.13</v>
      </c>
    </row>
    <row r="89" spans="2:27" ht="21.95" customHeight="1" x14ac:dyDescent="0.15">
      <c r="B89" s="9" t="s">
        <v>997</v>
      </c>
      <c r="C89" s="80"/>
      <c r="D89" s="287" t="s">
        <v>1021</v>
      </c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3"/>
    </row>
    <row r="90" spans="2:27" ht="21.95" customHeight="1" x14ac:dyDescent="0.15">
      <c r="B90" s="9" t="s">
        <v>944</v>
      </c>
      <c r="C90" s="80" t="s">
        <v>150</v>
      </c>
      <c r="D90" s="56" t="s">
        <v>139</v>
      </c>
      <c r="E90" s="62" t="s">
        <v>151</v>
      </c>
      <c r="F90" s="57" t="s">
        <v>132</v>
      </c>
      <c r="G90" s="57">
        <v>1</v>
      </c>
      <c r="H90" s="57">
        <f>IF(I90&lt;&gt;0, G90-I90, "")</f>
        <v>0</v>
      </c>
      <c r="I90" s="57">
        <v>1</v>
      </c>
      <c r="J90" s="57"/>
      <c r="K90" s="62" t="s">
        <v>919</v>
      </c>
      <c r="L90" s="57" t="s">
        <v>677</v>
      </c>
      <c r="M90" s="57">
        <v>0.19</v>
      </c>
      <c r="N90" s="57">
        <v>100</v>
      </c>
      <c r="O90" s="57">
        <f>IF(I90*M90=0, "", I90*M90*(N90/100))</f>
        <v>0.19</v>
      </c>
      <c r="P90" s="59"/>
      <c r="Q90" s="59">
        <f>TRUNC(P90*M90*N90/100)</f>
        <v>0</v>
      </c>
      <c r="R90" s="59"/>
      <c r="S90" s="57" t="s">
        <v>964</v>
      </c>
      <c r="T90" s="65"/>
      <c r="AA90" s="2">
        <f>O90</f>
        <v>0.19</v>
      </c>
    </row>
    <row r="91" spans="2:27" ht="21.95" customHeight="1" x14ac:dyDescent="0.15">
      <c r="B91" s="9" t="s">
        <v>944</v>
      </c>
      <c r="C91" s="80" t="s">
        <v>676</v>
      </c>
      <c r="D91" s="56" t="s">
        <v>70</v>
      </c>
      <c r="E91" s="62" t="s">
        <v>677</v>
      </c>
      <c r="F91" s="57" t="s">
        <v>678</v>
      </c>
      <c r="G91" s="57">
        <f>IF(H91*I91/100+0.000005 &lt;1, TRUNC(H91*I91/100+0.000005, 옵션!$E$13), TRUNC(H91*I91/100+0.000005, 옵션!$E$13))</f>
        <v>0.19</v>
      </c>
      <c r="H91" s="57">
        <f>옵션!$B$13</f>
        <v>100</v>
      </c>
      <c r="I91" s="57">
        <f>SUM(AA90:AA90)</f>
        <v>0.19</v>
      </c>
      <c r="J91" s="57"/>
      <c r="K91" s="62"/>
      <c r="L91" s="57"/>
      <c r="M91" s="57"/>
      <c r="N91" s="57"/>
      <c r="O91" s="57" t="str">
        <f>IF(I91*M91=0, "", I91*M91*(N91/100))</f>
        <v/>
      </c>
      <c r="P91" s="59"/>
      <c r="Q91" s="59">
        <f>TRUNC(P91*M91*N91/100)</f>
        <v>0</v>
      </c>
      <c r="R91" s="59"/>
      <c r="S91" s="57"/>
      <c r="T91" s="65"/>
      <c r="Z91" s="2" t="s">
        <v>949</v>
      </c>
      <c r="AA91" s="2">
        <f>SUM(AA90:AA90)</f>
        <v>0.19</v>
      </c>
    </row>
    <row r="92" spans="2:27" ht="21.95" customHeight="1" x14ac:dyDescent="0.15">
      <c r="B92" s="9" t="s">
        <v>997</v>
      </c>
      <c r="C92" s="80"/>
      <c r="D92" s="287" t="s">
        <v>1022</v>
      </c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3"/>
    </row>
    <row r="93" spans="2:27" ht="21.95" customHeight="1" x14ac:dyDescent="0.15">
      <c r="B93" s="9" t="s">
        <v>944</v>
      </c>
      <c r="C93" s="80" t="s">
        <v>152</v>
      </c>
      <c r="D93" s="56" t="s">
        <v>153</v>
      </c>
      <c r="E93" s="62" t="s">
        <v>143</v>
      </c>
      <c r="F93" s="57" t="s">
        <v>132</v>
      </c>
      <c r="G93" s="57">
        <v>1</v>
      </c>
      <c r="H93" s="57">
        <f>IF(I93&lt;&gt;0, G93-I93, "")</f>
        <v>0</v>
      </c>
      <c r="I93" s="57">
        <v>1</v>
      </c>
      <c r="J93" s="57"/>
      <c r="K93" s="62" t="s">
        <v>919</v>
      </c>
      <c r="L93" s="57" t="s">
        <v>677</v>
      </c>
      <c r="M93" s="57">
        <v>0.06</v>
      </c>
      <c r="N93" s="57">
        <v>120</v>
      </c>
      <c r="O93" s="57">
        <f>IF(I93*M93=0, "", I93*M93*(N93/100))</f>
        <v>7.1999999999999995E-2</v>
      </c>
      <c r="P93" s="59"/>
      <c r="Q93" s="59">
        <f>TRUNC(P93*M93*N93/100)</f>
        <v>0</v>
      </c>
      <c r="R93" s="59"/>
      <c r="S93" s="57" t="s">
        <v>964</v>
      </c>
      <c r="T93" s="65"/>
      <c r="AA93" s="2">
        <f>O93</f>
        <v>7.1999999999999995E-2</v>
      </c>
    </row>
    <row r="94" spans="2:27" ht="21.95" customHeight="1" x14ac:dyDescent="0.15">
      <c r="B94" s="9" t="s">
        <v>944</v>
      </c>
      <c r="C94" s="80" t="s">
        <v>676</v>
      </c>
      <c r="D94" s="56" t="s">
        <v>70</v>
      </c>
      <c r="E94" s="62" t="s">
        <v>677</v>
      </c>
      <c r="F94" s="57" t="s">
        <v>678</v>
      </c>
      <c r="G94" s="57">
        <f>IF(H94*I94/100+0.000005 &lt;1, TRUNC(H94*I94/100+0.000005, 옵션!$E$13), TRUNC(H94*I94/100+0.000005, 옵션!$E$13))</f>
        <v>7.1999999999999995E-2</v>
      </c>
      <c r="H94" s="57">
        <f>옵션!$B$13</f>
        <v>100</v>
      </c>
      <c r="I94" s="57">
        <f>SUM(AA93:AA93)</f>
        <v>7.1999999999999995E-2</v>
      </c>
      <c r="J94" s="57"/>
      <c r="K94" s="62"/>
      <c r="L94" s="57"/>
      <c r="M94" s="57"/>
      <c r="N94" s="57"/>
      <c r="O94" s="57" t="str">
        <f>IF(I94*M94=0, "", I94*M94*(N94/100))</f>
        <v/>
      </c>
      <c r="P94" s="59"/>
      <c r="Q94" s="59">
        <f>TRUNC(P94*M94*N94/100)</f>
        <v>0</v>
      </c>
      <c r="R94" s="59"/>
      <c r="S94" s="57"/>
      <c r="T94" s="65"/>
      <c r="Z94" s="2" t="s">
        <v>949</v>
      </c>
      <c r="AA94" s="2">
        <f>SUM(AA93:AA93)</f>
        <v>7.1999999999999995E-2</v>
      </c>
    </row>
    <row r="95" spans="2:27" ht="21.95" customHeight="1" x14ac:dyDescent="0.15">
      <c r="B95" s="9" t="s">
        <v>997</v>
      </c>
      <c r="C95" s="80"/>
      <c r="D95" s="287" t="s">
        <v>1023</v>
      </c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3"/>
    </row>
    <row r="96" spans="2:27" ht="21.95" customHeight="1" x14ac:dyDescent="0.15">
      <c r="B96" s="9" t="s">
        <v>944</v>
      </c>
      <c r="C96" s="80" t="s">
        <v>154</v>
      </c>
      <c r="D96" s="56" t="s">
        <v>153</v>
      </c>
      <c r="E96" s="62" t="s">
        <v>149</v>
      </c>
      <c r="F96" s="57" t="s">
        <v>132</v>
      </c>
      <c r="G96" s="57">
        <v>1</v>
      </c>
      <c r="H96" s="57">
        <f>IF(I96&lt;&gt;0, G96-I96, "")</f>
        <v>0</v>
      </c>
      <c r="I96" s="57">
        <v>1</v>
      </c>
      <c r="J96" s="57"/>
      <c r="K96" s="62" t="s">
        <v>919</v>
      </c>
      <c r="L96" s="57" t="s">
        <v>677</v>
      </c>
      <c r="M96" s="57">
        <v>0.13</v>
      </c>
      <c r="N96" s="57">
        <v>120</v>
      </c>
      <c r="O96" s="57">
        <f>IF(I96*M96=0, "", I96*M96*(N96/100))</f>
        <v>0.156</v>
      </c>
      <c r="P96" s="59"/>
      <c r="Q96" s="59">
        <f>TRUNC(P96*M96*N96/100)</f>
        <v>0</v>
      </c>
      <c r="R96" s="59"/>
      <c r="S96" s="57" t="s">
        <v>964</v>
      </c>
      <c r="T96" s="65"/>
      <c r="AA96" s="2">
        <f>O96</f>
        <v>0.156</v>
      </c>
    </row>
    <row r="97" spans="2:27" ht="21.95" customHeight="1" x14ac:dyDescent="0.15">
      <c r="B97" s="9" t="s">
        <v>944</v>
      </c>
      <c r="C97" s="80" t="s">
        <v>676</v>
      </c>
      <c r="D97" s="56" t="s">
        <v>70</v>
      </c>
      <c r="E97" s="62" t="s">
        <v>677</v>
      </c>
      <c r="F97" s="57" t="s">
        <v>678</v>
      </c>
      <c r="G97" s="57">
        <f>IF(H97*I97/100+0.000005 &lt;1, TRUNC(H97*I97/100+0.000005, 옵션!$E$13), TRUNC(H97*I97/100+0.000005, 옵션!$E$13))</f>
        <v>0.156</v>
      </c>
      <c r="H97" s="57">
        <f>옵션!$B$13</f>
        <v>100</v>
      </c>
      <c r="I97" s="57">
        <f>SUM(AA96:AA96)</f>
        <v>0.156</v>
      </c>
      <c r="J97" s="57"/>
      <c r="K97" s="62"/>
      <c r="L97" s="57"/>
      <c r="M97" s="57"/>
      <c r="N97" s="57"/>
      <c r="O97" s="57" t="str">
        <f>IF(I97*M97=0, "", I97*M97*(N97/100))</f>
        <v/>
      </c>
      <c r="P97" s="59"/>
      <c r="Q97" s="59">
        <f>TRUNC(P97*M97*N97/100)</f>
        <v>0</v>
      </c>
      <c r="R97" s="59"/>
      <c r="S97" s="57"/>
      <c r="T97" s="65"/>
      <c r="Z97" s="2" t="s">
        <v>949</v>
      </c>
      <c r="AA97" s="2">
        <f>SUM(AA96:AA96)</f>
        <v>0.156</v>
      </c>
    </row>
    <row r="98" spans="2:27" ht="21.95" customHeight="1" x14ac:dyDescent="0.15">
      <c r="B98" s="9" t="s">
        <v>997</v>
      </c>
      <c r="C98" s="80"/>
      <c r="D98" s="287" t="s">
        <v>1024</v>
      </c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3"/>
    </row>
    <row r="99" spans="2:27" ht="21.95" customHeight="1" x14ac:dyDescent="0.15">
      <c r="B99" s="9" t="s">
        <v>944</v>
      </c>
      <c r="C99" s="80" t="s">
        <v>155</v>
      </c>
      <c r="D99" s="56" t="s">
        <v>156</v>
      </c>
      <c r="E99" s="62" t="s">
        <v>157</v>
      </c>
      <c r="F99" s="57" t="s">
        <v>132</v>
      </c>
      <c r="G99" s="57">
        <v>1</v>
      </c>
      <c r="H99" s="57">
        <f>IF(I99&lt;&gt;0, G99-I99, "")</f>
        <v>0</v>
      </c>
      <c r="I99" s="57">
        <v>1</v>
      </c>
      <c r="J99" s="57"/>
      <c r="K99" s="62" t="s">
        <v>919</v>
      </c>
      <c r="L99" s="57" t="s">
        <v>677</v>
      </c>
      <c r="M99" s="57">
        <v>0.05</v>
      </c>
      <c r="N99" s="57">
        <v>100</v>
      </c>
      <c r="O99" s="57">
        <f>IF(I99*M99=0, "", I99*M99*(N99/100))</f>
        <v>0.05</v>
      </c>
      <c r="P99" s="59"/>
      <c r="Q99" s="59">
        <f>TRUNC(P99*M99*N99/100)</f>
        <v>0</v>
      </c>
      <c r="R99" s="59"/>
      <c r="S99" s="57" t="s">
        <v>964</v>
      </c>
      <c r="T99" s="65"/>
      <c r="AA99" s="2">
        <f>O99</f>
        <v>0.05</v>
      </c>
    </row>
    <row r="100" spans="2:27" ht="21.95" customHeight="1" x14ac:dyDescent="0.15">
      <c r="B100" s="9" t="s">
        <v>944</v>
      </c>
      <c r="C100" s="80" t="s">
        <v>676</v>
      </c>
      <c r="D100" s="56" t="s">
        <v>70</v>
      </c>
      <c r="E100" s="62" t="s">
        <v>677</v>
      </c>
      <c r="F100" s="57" t="s">
        <v>678</v>
      </c>
      <c r="G100" s="57">
        <f>IF(H100*I100/100+0.000005 &lt;1, TRUNC(H100*I100/100+0.000005, 옵션!$E$13), TRUNC(H100*I100/100+0.000005, 옵션!$E$13))</f>
        <v>0.05</v>
      </c>
      <c r="H100" s="57">
        <f>옵션!$B$13</f>
        <v>100</v>
      </c>
      <c r="I100" s="57">
        <f>SUM(AA99:AA99)</f>
        <v>0.05</v>
      </c>
      <c r="J100" s="57"/>
      <c r="K100" s="62"/>
      <c r="L100" s="57"/>
      <c r="M100" s="57"/>
      <c r="N100" s="57"/>
      <c r="O100" s="57" t="str">
        <f>IF(I100*M100=0, "", I100*M100*(N100/100))</f>
        <v/>
      </c>
      <c r="P100" s="59"/>
      <c r="Q100" s="59">
        <f>TRUNC(P100*M100*N100/100)</f>
        <v>0</v>
      </c>
      <c r="R100" s="59"/>
      <c r="S100" s="57"/>
      <c r="T100" s="65"/>
      <c r="Z100" s="2" t="s">
        <v>949</v>
      </c>
      <c r="AA100" s="2">
        <f>SUM(AA99:AA99)</f>
        <v>0.05</v>
      </c>
    </row>
    <row r="101" spans="2:27" ht="21.95" customHeight="1" x14ac:dyDescent="0.15">
      <c r="B101" s="9" t="s">
        <v>997</v>
      </c>
      <c r="C101" s="80"/>
      <c r="D101" s="287" t="s">
        <v>1025</v>
      </c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3"/>
    </row>
    <row r="102" spans="2:27" ht="21.95" customHeight="1" x14ac:dyDescent="0.15">
      <c r="B102" s="9" t="s">
        <v>944</v>
      </c>
      <c r="C102" s="80" t="s">
        <v>161</v>
      </c>
      <c r="D102" s="56" t="s">
        <v>156</v>
      </c>
      <c r="E102" s="62" t="s">
        <v>162</v>
      </c>
      <c r="F102" s="57" t="s">
        <v>132</v>
      </c>
      <c r="G102" s="57">
        <v>1</v>
      </c>
      <c r="H102" s="57">
        <f>IF(I102&lt;&gt;0, G102-I102, "")</f>
        <v>0</v>
      </c>
      <c r="I102" s="57">
        <v>1</v>
      </c>
      <c r="J102" s="57"/>
      <c r="K102" s="62" t="s">
        <v>919</v>
      </c>
      <c r="L102" s="57" t="s">
        <v>677</v>
      </c>
      <c r="M102" s="57">
        <v>0.08</v>
      </c>
      <c r="N102" s="57">
        <v>100</v>
      </c>
      <c r="O102" s="57">
        <f>IF(I102*M102=0, "", I102*M102*(N102/100))</f>
        <v>0.08</v>
      </c>
      <c r="P102" s="59"/>
      <c r="Q102" s="59">
        <f>TRUNC(P102*M102*N102/100)</f>
        <v>0</v>
      </c>
      <c r="R102" s="59"/>
      <c r="S102" s="57" t="s">
        <v>964</v>
      </c>
      <c r="T102" s="65"/>
      <c r="AA102" s="2">
        <f>O102</f>
        <v>0.08</v>
      </c>
    </row>
    <row r="103" spans="2:27" ht="21.95" customHeight="1" x14ac:dyDescent="0.15">
      <c r="B103" s="9" t="s">
        <v>944</v>
      </c>
      <c r="C103" s="80" t="s">
        <v>676</v>
      </c>
      <c r="D103" s="56" t="s">
        <v>70</v>
      </c>
      <c r="E103" s="62" t="s">
        <v>677</v>
      </c>
      <c r="F103" s="57" t="s">
        <v>678</v>
      </c>
      <c r="G103" s="57">
        <f>IF(H103*I103/100+0.000005 &lt;1, TRUNC(H103*I103/100+0.000005, 옵션!$E$13), TRUNC(H103*I103/100+0.000005, 옵션!$E$13))</f>
        <v>0.08</v>
      </c>
      <c r="H103" s="57">
        <f>옵션!$B$13</f>
        <v>100</v>
      </c>
      <c r="I103" s="57">
        <f>SUM(AA102:AA102)</f>
        <v>0.08</v>
      </c>
      <c r="J103" s="57"/>
      <c r="K103" s="62"/>
      <c r="L103" s="57"/>
      <c r="M103" s="57"/>
      <c r="N103" s="57"/>
      <c r="O103" s="57" t="str">
        <f>IF(I103*M103=0, "", I103*M103*(N103/100))</f>
        <v/>
      </c>
      <c r="P103" s="59"/>
      <c r="Q103" s="59">
        <f>TRUNC(P103*M103*N103/100)</f>
        <v>0</v>
      </c>
      <c r="R103" s="59"/>
      <c r="S103" s="57"/>
      <c r="T103" s="65"/>
      <c r="Z103" s="2" t="s">
        <v>949</v>
      </c>
      <c r="AA103" s="2">
        <f>SUM(AA102:AA102)</f>
        <v>0.08</v>
      </c>
    </row>
    <row r="104" spans="2:27" ht="21.95" customHeight="1" x14ac:dyDescent="0.15">
      <c r="B104" s="9" t="s">
        <v>997</v>
      </c>
      <c r="C104" s="80"/>
      <c r="D104" s="287" t="s">
        <v>1026</v>
      </c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3"/>
    </row>
    <row r="105" spans="2:27" ht="21.95" customHeight="1" x14ac:dyDescent="0.15">
      <c r="B105" s="9" t="s">
        <v>944</v>
      </c>
      <c r="C105" s="80" t="s">
        <v>163</v>
      </c>
      <c r="D105" s="56" t="s">
        <v>156</v>
      </c>
      <c r="E105" s="62" t="s">
        <v>164</v>
      </c>
      <c r="F105" s="57" t="s">
        <v>132</v>
      </c>
      <c r="G105" s="57">
        <v>1</v>
      </c>
      <c r="H105" s="57">
        <f>IF(I105&lt;&gt;0, G105-I105, "")</f>
        <v>0</v>
      </c>
      <c r="I105" s="57">
        <v>1</v>
      </c>
      <c r="J105" s="57"/>
      <c r="K105" s="62" t="s">
        <v>919</v>
      </c>
      <c r="L105" s="57" t="s">
        <v>677</v>
      </c>
      <c r="M105" s="57">
        <v>0.1</v>
      </c>
      <c r="N105" s="57">
        <v>100</v>
      </c>
      <c r="O105" s="57">
        <f>IF(I105*M105=0, "", I105*M105*(N105/100))</f>
        <v>0.1</v>
      </c>
      <c r="P105" s="59"/>
      <c r="Q105" s="59">
        <f>TRUNC(P105*M105*N105/100)</f>
        <v>0</v>
      </c>
      <c r="R105" s="59"/>
      <c r="S105" s="57" t="s">
        <v>964</v>
      </c>
      <c r="T105" s="65"/>
      <c r="AA105" s="2">
        <f>O105</f>
        <v>0.1</v>
      </c>
    </row>
    <row r="106" spans="2:27" ht="21.95" customHeight="1" x14ac:dyDescent="0.15">
      <c r="B106" s="9" t="s">
        <v>944</v>
      </c>
      <c r="C106" s="80" t="s">
        <v>676</v>
      </c>
      <c r="D106" s="56" t="s">
        <v>70</v>
      </c>
      <c r="E106" s="62" t="s">
        <v>677</v>
      </c>
      <c r="F106" s="57" t="s">
        <v>678</v>
      </c>
      <c r="G106" s="57">
        <f>IF(H106*I106/100+0.000005 &lt;1, TRUNC(H106*I106/100+0.000005, 옵션!$E$13), TRUNC(H106*I106/100+0.000005, 옵션!$E$13))</f>
        <v>0.1</v>
      </c>
      <c r="H106" s="57">
        <f>옵션!$B$13</f>
        <v>100</v>
      </c>
      <c r="I106" s="57">
        <f>SUM(AA105:AA105)</f>
        <v>0.1</v>
      </c>
      <c r="J106" s="57"/>
      <c r="K106" s="62"/>
      <c r="L106" s="57"/>
      <c r="M106" s="57"/>
      <c r="N106" s="57"/>
      <c r="O106" s="57" t="str">
        <f>IF(I106*M106=0, "", I106*M106*(N106/100))</f>
        <v/>
      </c>
      <c r="P106" s="59"/>
      <c r="Q106" s="59">
        <f>TRUNC(P106*M106*N106/100)</f>
        <v>0</v>
      </c>
      <c r="R106" s="59"/>
      <c r="S106" s="57"/>
      <c r="T106" s="65"/>
      <c r="Z106" s="2" t="s">
        <v>949</v>
      </c>
      <c r="AA106" s="2">
        <f>SUM(AA105:AA105)</f>
        <v>0.1</v>
      </c>
    </row>
    <row r="107" spans="2:27" ht="21.95" customHeight="1" x14ac:dyDescent="0.15">
      <c r="B107" s="9" t="s">
        <v>997</v>
      </c>
      <c r="C107" s="80"/>
      <c r="D107" s="287" t="s">
        <v>1027</v>
      </c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3"/>
    </row>
    <row r="108" spans="2:27" ht="21.95" customHeight="1" x14ac:dyDescent="0.15">
      <c r="B108" s="9" t="s">
        <v>944</v>
      </c>
      <c r="C108" s="80" t="s">
        <v>155</v>
      </c>
      <c r="D108" s="56" t="s">
        <v>156</v>
      </c>
      <c r="E108" s="62" t="s">
        <v>157</v>
      </c>
      <c r="F108" s="57" t="s">
        <v>132</v>
      </c>
      <c r="G108" s="57">
        <v>1</v>
      </c>
      <c r="H108" s="57">
        <f>IF(I108&lt;&gt;0, G108-I108, "")</f>
        <v>0</v>
      </c>
      <c r="I108" s="57">
        <v>1</v>
      </c>
      <c r="J108" s="57"/>
      <c r="K108" s="62" t="s">
        <v>919</v>
      </c>
      <c r="L108" s="57" t="s">
        <v>677</v>
      </c>
      <c r="M108" s="57">
        <v>0.05</v>
      </c>
      <c r="N108" s="57">
        <v>70</v>
      </c>
      <c r="O108" s="57">
        <f>IF(I108*M108=0, "", I108*M108*(N108/100))</f>
        <v>3.4999999999999996E-2</v>
      </c>
      <c r="P108" s="59"/>
      <c r="Q108" s="59">
        <f>TRUNC(P108*M108*N108/100)</f>
        <v>0</v>
      </c>
      <c r="R108" s="59"/>
      <c r="S108" s="57" t="s">
        <v>964</v>
      </c>
      <c r="T108" s="65"/>
      <c r="AA108" s="2">
        <f>O108</f>
        <v>3.4999999999999996E-2</v>
      </c>
    </row>
    <row r="109" spans="2:27" ht="21.95" customHeight="1" x14ac:dyDescent="0.15">
      <c r="B109" s="9" t="s">
        <v>944</v>
      </c>
      <c r="C109" s="80" t="s">
        <v>676</v>
      </c>
      <c r="D109" s="56" t="s">
        <v>70</v>
      </c>
      <c r="E109" s="62" t="s">
        <v>677</v>
      </c>
      <c r="F109" s="57" t="s">
        <v>678</v>
      </c>
      <c r="G109" s="57">
        <f>IF(H109*I109/100+0.000005 &lt;1, TRUNC(H109*I109/100+0.000005, 옵션!$E$13), TRUNC(H109*I109/100+0.000005, 옵션!$E$13))</f>
        <v>3.5000000000000003E-2</v>
      </c>
      <c r="H109" s="57">
        <f>옵션!$B$13</f>
        <v>100</v>
      </c>
      <c r="I109" s="57">
        <f>SUM(AA108:AA108)</f>
        <v>3.4999999999999996E-2</v>
      </c>
      <c r="J109" s="57"/>
      <c r="K109" s="62"/>
      <c r="L109" s="57"/>
      <c r="M109" s="57"/>
      <c r="N109" s="57"/>
      <c r="O109" s="57" t="str">
        <f>IF(I109*M109=0, "", I109*M109*(N109/100))</f>
        <v/>
      </c>
      <c r="P109" s="59"/>
      <c r="Q109" s="59">
        <f>TRUNC(P109*M109*N109/100)</f>
        <v>0</v>
      </c>
      <c r="R109" s="59"/>
      <c r="S109" s="57"/>
      <c r="T109" s="65"/>
      <c r="Z109" s="2" t="s">
        <v>949</v>
      </c>
      <c r="AA109" s="2">
        <f>SUM(AA108:AA108)</f>
        <v>3.4999999999999996E-2</v>
      </c>
    </row>
    <row r="110" spans="2:27" ht="21.95" customHeight="1" x14ac:dyDescent="0.15">
      <c r="B110" s="9" t="s">
        <v>997</v>
      </c>
      <c r="C110" s="80"/>
      <c r="D110" s="287" t="s">
        <v>1028</v>
      </c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3"/>
    </row>
    <row r="111" spans="2:27" ht="21.95" customHeight="1" x14ac:dyDescent="0.15">
      <c r="B111" s="9" t="s">
        <v>944</v>
      </c>
      <c r="C111" s="80" t="s">
        <v>161</v>
      </c>
      <c r="D111" s="56" t="s">
        <v>156</v>
      </c>
      <c r="E111" s="62" t="s">
        <v>162</v>
      </c>
      <c r="F111" s="57" t="s">
        <v>132</v>
      </c>
      <c r="G111" s="57">
        <v>1</v>
      </c>
      <c r="H111" s="57">
        <f>IF(I111&lt;&gt;0, G111-I111, "")</f>
        <v>0</v>
      </c>
      <c r="I111" s="57">
        <v>1</v>
      </c>
      <c r="J111" s="57"/>
      <c r="K111" s="62" t="s">
        <v>919</v>
      </c>
      <c r="L111" s="57" t="s">
        <v>677</v>
      </c>
      <c r="M111" s="57">
        <v>0.08</v>
      </c>
      <c r="N111" s="57">
        <v>70</v>
      </c>
      <c r="O111" s="57">
        <f>IF(I111*M111=0, "", I111*M111*(N111/100))</f>
        <v>5.5999999999999994E-2</v>
      </c>
      <c r="P111" s="59"/>
      <c r="Q111" s="59">
        <f>TRUNC(P111*M111*N111/100)</f>
        <v>0</v>
      </c>
      <c r="R111" s="59"/>
      <c r="S111" s="57" t="s">
        <v>964</v>
      </c>
      <c r="T111" s="65"/>
      <c r="AA111" s="2">
        <f>O111</f>
        <v>5.5999999999999994E-2</v>
      </c>
    </row>
    <row r="112" spans="2:27" ht="21.95" customHeight="1" x14ac:dyDescent="0.15">
      <c r="B112" s="9" t="s">
        <v>944</v>
      </c>
      <c r="C112" s="80" t="s">
        <v>676</v>
      </c>
      <c r="D112" s="56" t="s">
        <v>70</v>
      </c>
      <c r="E112" s="62" t="s">
        <v>677</v>
      </c>
      <c r="F112" s="57" t="s">
        <v>678</v>
      </c>
      <c r="G112" s="57">
        <f>IF(H112*I112/100+0.000005 &lt;1, TRUNC(H112*I112/100+0.000005, 옵션!$E$13), TRUNC(H112*I112/100+0.000005, 옵션!$E$13))</f>
        <v>5.6000000000000001E-2</v>
      </c>
      <c r="H112" s="57">
        <f>옵션!$B$13</f>
        <v>100</v>
      </c>
      <c r="I112" s="57">
        <f>SUM(AA111:AA111)</f>
        <v>5.5999999999999994E-2</v>
      </c>
      <c r="J112" s="57"/>
      <c r="K112" s="62"/>
      <c r="L112" s="57"/>
      <c r="M112" s="57"/>
      <c r="N112" s="57"/>
      <c r="O112" s="57" t="str">
        <f>IF(I112*M112=0, "", I112*M112*(N112/100))</f>
        <v/>
      </c>
      <c r="P112" s="59"/>
      <c r="Q112" s="59">
        <f>TRUNC(P112*M112*N112/100)</f>
        <v>0</v>
      </c>
      <c r="R112" s="59"/>
      <c r="S112" s="57"/>
      <c r="T112" s="65"/>
      <c r="Z112" s="2" t="s">
        <v>949</v>
      </c>
      <c r="AA112" s="2">
        <f>SUM(AA111:AA111)</f>
        <v>5.5999999999999994E-2</v>
      </c>
    </row>
    <row r="113" spans="2:33" ht="21.95" customHeight="1" x14ac:dyDescent="0.15">
      <c r="B113" s="9" t="s">
        <v>997</v>
      </c>
      <c r="C113" s="80"/>
      <c r="D113" s="287" t="s">
        <v>1029</v>
      </c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3"/>
    </row>
    <row r="114" spans="2:33" ht="21.95" customHeight="1" x14ac:dyDescent="0.15">
      <c r="B114" s="9" t="s">
        <v>944</v>
      </c>
      <c r="C114" s="80" t="s">
        <v>165</v>
      </c>
      <c r="D114" s="56" t="s">
        <v>166</v>
      </c>
      <c r="E114" s="62" t="s">
        <v>167</v>
      </c>
      <c r="F114" s="57" t="s">
        <v>132</v>
      </c>
      <c r="G114" s="57">
        <v>1</v>
      </c>
      <c r="H114" s="57">
        <f>IF(I114&lt;&gt;0, G114-I114, "")</f>
        <v>0</v>
      </c>
      <c r="I114" s="57">
        <v>1</v>
      </c>
      <c r="J114" s="57"/>
      <c r="K114" s="62" t="s">
        <v>919</v>
      </c>
      <c r="L114" s="57" t="s">
        <v>677</v>
      </c>
      <c r="M114" s="57">
        <v>0.04</v>
      </c>
      <c r="N114" s="57">
        <v>100</v>
      </c>
      <c r="O114" s="57">
        <f>IF(I114*M114=0, "", I114*M114*(N114/100))</f>
        <v>0.04</v>
      </c>
      <c r="P114" s="59"/>
      <c r="Q114" s="59">
        <f>TRUNC(P114*M114*N114/100)</f>
        <v>0</v>
      </c>
      <c r="R114" s="59"/>
      <c r="S114" s="57" t="s">
        <v>964</v>
      </c>
      <c r="T114" s="65"/>
      <c r="AA114" s="2">
        <f>O114</f>
        <v>0.04</v>
      </c>
    </row>
    <row r="115" spans="2:33" ht="21.95" customHeight="1" x14ac:dyDescent="0.15">
      <c r="B115" s="9" t="s">
        <v>944</v>
      </c>
      <c r="C115" s="80" t="s">
        <v>676</v>
      </c>
      <c r="D115" s="56" t="s">
        <v>70</v>
      </c>
      <c r="E115" s="62" t="s">
        <v>677</v>
      </c>
      <c r="F115" s="57" t="s">
        <v>678</v>
      </c>
      <c r="G115" s="57">
        <f>IF(H115*I115/100+0.000005 &lt;1, TRUNC(H115*I115/100+0.000005, 옵션!$E$13), TRUNC(H115*I115/100+0.000005, 옵션!$E$13))</f>
        <v>0.04</v>
      </c>
      <c r="H115" s="57">
        <f>옵션!$B$13</f>
        <v>100</v>
      </c>
      <c r="I115" s="57">
        <f>SUM(AA114:AA114)</f>
        <v>0.04</v>
      </c>
      <c r="J115" s="57"/>
      <c r="K115" s="62"/>
      <c r="L115" s="57"/>
      <c r="M115" s="57"/>
      <c r="N115" s="57"/>
      <c r="O115" s="57" t="str">
        <f>IF(I115*M115=0, "", I115*M115*(N115/100))</f>
        <v/>
      </c>
      <c r="P115" s="59"/>
      <c r="Q115" s="59">
        <f>TRUNC(P115*M115*N115/100)</f>
        <v>0</v>
      </c>
      <c r="R115" s="59"/>
      <c r="S115" s="57"/>
      <c r="T115" s="65"/>
      <c r="Z115" s="2" t="s">
        <v>949</v>
      </c>
      <c r="AA115" s="2">
        <f>SUM(AA114:AA114)</f>
        <v>0.04</v>
      </c>
    </row>
    <row r="116" spans="2:33" ht="21.95" customHeight="1" x14ac:dyDescent="0.15">
      <c r="B116" s="9" t="s">
        <v>997</v>
      </c>
      <c r="C116" s="80"/>
      <c r="D116" s="287" t="s">
        <v>1030</v>
      </c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3"/>
    </row>
    <row r="117" spans="2:33" ht="21.95" customHeight="1" x14ac:dyDescent="0.15">
      <c r="B117" s="9" t="s">
        <v>944</v>
      </c>
      <c r="C117" s="80" t="s">
        <v>170</v>
      </c>
      <c r="D117" s="56" t="s">
        <v>166</v>
      </c>
      <c r="E117" s="62" t="s">
        <v>171</v>
      </c>
      <c r="F117" s="57" t="s">
        <v>132</v>
      </c>
      <c r="G117" s="57">
        <v>1</v>
      </c>
      <c r="H117" s="57">
        <f>IF(I117&lt;&gt;0, G117-I117, "")</f>
        <v>0</v>
      </c>
      <c r="I117" s="57">
        <v>1</v>
      </c>
      <c r="J117" s="57"/>
      <c r="K117" s="62" t="s">
        <v>919</v>
      </c>
      <c r="L117" s="57" t="s">
        <v>677</v>
      </c>
      <c r="M117" s="57">
        <v>4.8000000000000001E-2</v>
      </c>
      <c r="N117" s="57">
        <v>100</v>
      </c>
      <c r="O117" s="57">
        <f>IF(I117*M117=0, "", I117*M117*(N117/100))</f>
        <v>4.8000000000000001E-2</v>
      </c>
      <c r="P117" s="59"/>
      <c r="Q117" s="59">
        <f>TRUNC(P117*M117*N117/100)</f>
        <v>0</v>
      </c>
      <c r="R117" s="59"/>
      <c r="S117" s="57" t="s">
        <v>964</v>
      </c>
      <c r="T117" s="65"/>
      <c r="AA117" s="2">
        <f>O117</f>
        <v>4.8000000000000001E-2</v>
      </c>
    </row>
    <row r="118" spans="2:33" ht="21.95" customHeight="1" x14ac:dyDescent="0.15">
      <c r="B118" s="9" t="s">
        <v>944</v>
      </c>
      <c r="C118" s="80" t="s">
        <v>676</v>
      </c>
      <c r="D118" s="56" t="s">
        <v>70</v>
      </c>
      <c r="E118" s="62" t="s">
        <v>677</v>
      </c>
      <c r="F118" s="57" t="s">
        <v>678</v>
      </c>
      <c r="G118" s="57">
        <f>IF(H118*I118/100+0.000005 &lt;1, TRUNC(H118*I118/100+0.000005, 옵션!$E$13), TRUNC(H118*I118/100+0.000005, 옵션!$E$13))</f>
        <v>4.8000000000000001E-2</v>
      </c>
      <c r="H118" s="57">
        <f>옵션!$B$13</f>
        <v>100</v>
      </c>
      <c r="I118" s="57">
        <f>SUM(AA117:AA117)</f>
        <v>4.8000000000000001E-2</v>
      </c>
      <c r="J118" s="57"/>
      <c r="K118" s="62"/>
      <c r="L118" s="57"/>
      <c r="M118" s="57"/>
      <c r="N118" s="57"/>
      <c r="O118" s="57" t="str">
        <f>IF(I118*M118=0, "", I118*M118*(N118/100))</f>
        <v/>
      </c>
      <c r="P118" s="59"/>
      <c r="Q118" s="59">
        <f>TRUNC(P118*M118*N118/100)</f>
        <v>0</v>
      </c>
      <c r="R118" s="59"/>
      <c r="S118" s="57"/>
      <c r="T118" s="65"/>
      <c r="Z118" s="2" t="s">
        <v>949</v>
      </c>
      <c r="AA118" s="2">
        <f>SUM(AA117:AA117)</f>
        <v>4.8000000000000001E-2</v>
      </c>
    </row>
    <row r="119" spans="2:33" ht="21.95" customHeight="1" x14ac:dyDescent="0.15">
      <c r="B119" s="9" t="s">
        <v>997</v>
      </c>
      <c r="C119" s="80"/>
      <c r="D119" s="287" t="s">
        <v>1031</v>
      </c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3"/>
    </row>
    <row r="120" spans="2:33" ht="21.95" customHeight="1" x14ac:dyDescent="0.15">
      <c r="B120" s="9" t="s">
        <v>944</v>
      </c>
      <c r="C120" s="80" t="s">
        <v>172</v>
      </c>
      <c r="D120" s="56" t="s">
        <v>166</v>
      </c>
      <c r="E120" s="62" t="s">
        <v>173</v>
      </c>
      <c r="F120" s="57" t="s">
        <v>132</v>
      </c>
      <c r="G120" s="57">
        <v>1</v>
      </c>
      <c r="H120" s="57">
        <f>IF(I120&lt;&gt;0, G120-I120, "")</f>
        <v>0</v>
      </c>
      <c r="I120" s="57">
        <v>1</v>
      </c>
      <c r="J120" s="57"/>
      <c r="K120" s="62" t="s">
        <v>919</v>
      </c>
      <c r="L120" s="57" t="s">
        <v>677</v>
      </c>
      <c r="M120" s="57">
        <v>6.4000000000000001E-2</v>
      </c>
      <c r="N120" s="57">
        <v>100</v>
      </c>
      <c r="O120" s="57">
        <f>IF(I120*M120=0, "", I120*M120*(N120/100))</f>
        <v>6.4000000000000001E-2</v>
      </c>
      <c r="P120" s="59"/>
      <c r="Q120" s="59">
        <f>TRUNC(P120*M120*N120/100)</f>
        <v>0</v>
      </c>
      <c r="R120" s="59"/>
      <c r="S120" s="57" t="s">
        <v>964</v>
      </c>
      <c r="T120" s="65"/>
      <c r="AA120" s="2">
        <f>O120</f>
        <v>6.4000000000000001E-2</v>
      </c>
    </row>
    <row r="121" spans="2:33" ht="21.95" customHeight="1" x14ac:dyDescent="0.15">
      <c r="B121" s="9" t="s">
        <v>944</v>
      </c>
      <c r="C121" s="80" t="s">
        <v>676</v>
      </c>
      <c r="D121" s="56" t="s">
        <v>70</v>
      </c>
      <c r="E121" s="62" t="s">
        <v>677</v>
      </c>
      <c r="F121" s="57" t="s">
        <v>678</v>
      </c>
      <c r="G121" s="57">
        <f>IF(H121*I121/100+0.000005 &lt;1, TRUNC(H121*I121/100+0.000005, 옵션!$E$13), TRUNC(H121*I121/100+0.000005, 옵션!$E$13))</f>
        <v>6.4000000000000001E-2</v>
      </c>
      <c r="H121" s="57">
        <f>옵션!$B$13</f>
        <v>100</v>
      </c>
      <c r="I121" s="57">
        <f>SUM(AA120:AA120)</f>
        <v>6.4000000000000001E-2</v>
      </c>
      <c r="J121" s="57"/>
      <c r="K121" s="62"/>
      <c r="L121" s="57"/>
      <c r="M121" s="57"/>
      <c r="N121" s="57"/>
      <c r="O121" s="57" t="str">
        <f>IF(I121*M121=0, "", I121*M121*(N121/100))</f>
        <v/>
      </c>
      <c r="P121" s="59"/>
      <c r="Q121" s="59">
        <f>TRUNC(P121*M121*N121/100)</f>
        <v>0</v>
      </c>
      <c r="R121" s="59"/>
      <c r="S121" s="57"/>
      <c r="T121" s="65"/>
      <c r="Z121" s="2" t="s">
        <v>949</v>
      </c>
      <c r="AA121" s="2">
        <f>SUM(AA120:AA120)</f>
        <v>6.4000000000000001E-2</v>
      </c>
    </row>
    <row r="122" spans="2:33" ht="21.95" customHeight="1" x14ac:dyDescent="0.15">
      <c r="B122" s="9" t="s">
        <v>997</v>
      </c>
      <c r="C122" s="80"/>
      <c r="D122" s="287" t="s">
        <v>1032</v>
      </c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3"/>
    </row>
    <row r="123" spans="2:33" ht="21.95" customHeight="1" x14ac:dyDescent="0.15">
      <c r="B123" s="9" t="s">
        <v>944</v>
      </c>
      <c r="C123" s="80" t="s">
        <v>174</v>
      </c>
      <c r="D123" s="56" t="s">
        <v>175</v>
      </c>
      <c r="E123" s="62" t="s">
        <v>176</v>
      </c>
      <c r="F123" s="57" t="s">
        <v>132</v>
      </c>
      <c r="G123" s="57">
        <v>1</v>
      </c>
      <c r="H123" s="57">
        <f>IF(I123&lt;&gt;0, G123-I123, "")</f>
        <v>0</v>
      </c>
      <c r="I123" s="57">
        <v>1</v>
      </c>
      <c r="J123" s="57"/>
      <c r="K123" s="62" t="s">
        <v>921</v>
      </c>
      <c r="L123" s="57" t="s">
        <v>682</v>
      </c>
      <c r="M123" s="57">
        <v>1.6E-2</v>
      </c>
      <c r="N123" s="57">
        <v>100</v>
      </c>
      <c r="O123" s="57">
        <f>IF(I123*M123=0, "", I123*M123*(N123/100))</f>
        <v>1.6E-2</v>
      </c>
      <c r="P123" s="59"/>
      <c r="Q123" s="59">
        <f>TRUNC(P123*M123*N123/100)</f>
        <v>0</v>
      </c>
      <c r="R123" s="59"/>
      <c r="S123" s="57" t="s">
        <v>965</v>
      </c>
      <c r="T123" s="65"/>
      <c r="AC123" s="2">
        <f>O123</f>
        <v>1.6E-2</v>
      </c>
    </row>
    <row r="124" spans="2:33" ht="21.95" customHeight="1" x14ac:dyDescent="0.15">
      <c r="B124" s="9" t="s">
        <v>944</v>
      </c>
      <c r="C124" s="80" t="s">
        <v>174</v>
      </c>
      <c r="D124" s="56"/>
      <c r="E124" s="62"/>
      <c r="F124" s="57"/>
      <c r="G124" s="57">
        <v>1</v>
      </c>
      <c r="H124" s="57">
        <f>IF(I124&lt;&gt;0, G124-I124, "")</f>
        <v>0</v>
      </c>
      <c r="I124" s="57">
        <v>1</v>
      </c>
      <c r="J124" s="57"/>
      <c r="K124" s="62" t="s">
        <v>925</v>
      </c>
      <c r="L124" s="57" t="s">
        <v>690</v>
      </c>
      <c r="M124" s="57">
        <v>4.8000000000000001E-2</v>
      </c>
      <c r="N124" s="57">
        <v>100</v>
      </c>
      <c r="O124" s="57">
        <f>IF(I124*M124=0, "", I124*M124*(N124/100))</f>
        <v>4.8000000000000001E-2</v>
      </c>
      <c r="P124" s="59"/>
      <c r="Q124" s="59">
        <f>TRUNC(P124*M124*N124/100)</f>
        <v>0</v>
      </c>
      <c r="R124" s="59"/>
      <c r="S124" s="57" t="s">
        <v>965</v>
      </c>
      <c r="T124" s="65"/>
      <c r="AG124" s="2">
        <f>O124</f>
        <v>4.8000000000000001E-2</v>
      </c>
    </row>
    <row r="125" spans="2:33" ht="21.95" customHeight="1" x14ac:dyDescent="0.15">
      <c r="B125" s="9" t="s">
        <v>944</v>
      </c>
      <c r="C125" s="80" t="s">
        <v>681</v>
      </c>
      <c r="D125" s="56" t="s">
        <v>70</v>
      </c>
      <c r="E125" s="62" t="s">
        <v>682</v>
      </c>
      <c r="F125" s="57" t="s">
        <v>678</v>
      </c>
      <c r="G125" s="57">
        <f>IF(H125*I125/100+0.000005 &lt;1, TRUNC(H125*I125/100+0.000005, 옵션!$E$13), TRUNC(H125*I125/100+0.000005, 옵션!$E$13))</f>
        <v>1.6E-2</v>
      </c>
      <c r="H125" s="57">
        <f>옵션!$B$13</f>
        <v>100</v>
      </c>
      <c r="I125" s="57">
        <f>SUM(AC123:AC124)</f>
        <v>1.6E-2</v>
      </c>
      <c r="J125" s="57"/>
      <c r="K125" s="62"/>
      <c r="L125" s="57"/>
      <c r="M125" s="57"/>
      <c r="N125" s="57"/>
      <c r="O125" s="57" t="str">
        <f>IF(I125*M125=0, "", I125*M125*(N125/100))</f>
        <v/>
      </c>
      <c r="P125" s="59"/>
      <c r="Q125" s="59">
        <f>TRUNC(P125*M125*N125/100)</f>
        <v>0</v>
      </c>
      <c r="R125" s="59"/>
      <c r="S125" s="57"/>
      <c r="T125" s="65"/>
      <c r="Z125" s="2" t="s">
        <v>949</v>
      </c>
      <c r="AC125" s="2">
        <f>SUM(AC123:AC124)</f>
        <v>1.6E-2</v>
      </c>
      <c r="AG125" s="2">
        <f>SUM(AG123:AG124)</f>
        <v>4.8000000000000001E-2</v>
      </c>
    </row>
    <row r="126" spans="2:33" ht="21.95" customHeight="1" x14ac:dyDescent="0.15">
      <c r="B126" s="9" t="s">
        <v>944</v>
      </c>
      <c r="C126" s="80" t="s">
        <v>689</v>
      </c>
      <c r="D126" s="56" t="s">
        <v>70</v>
      </c>
      <c r="E126" s="62" t="s">
        <v>690</v>
      </c>
      <c r="F126" s="57" t="s">
        <v>678</v>
      </c>
      <c r="G126" s="57">
        <f>IF(H126*I126/100+0.000005 &lt;1, TRUNC(H126*I126/100+0.000005, 옵션!$E$13), TRUNC(H126*I126/100+0.000005, 옵션!$E$13))</f>
        <v>4.8000000000000001E-2</v>
      </c>
      <c r="H126" s="57">
        <f>옵션!$B$13</f>
        <v>100</v>
      </c>
      <c r="I126" s="57">
        <f>SUM(AG123:AG124)</f>
        <v>4.8000000000000001E-2</v>
      </c>
      <c r="J126" s="57"/>
      <c r="K126" s="62"/>
      <c r="L126" s="57"/>
      <c r="M126" s="57"/>
      <c r="N126" s="57"/>
      <c r="O126" s="57" t="str">
        <f>IF(I126*M126=0, "", I126*M126*(N126/100))</f>
        <v/>
      </c>
      <c r="P126" s="59"/>
      <c r="Q126" s="59">
        <f>TRUNC(P126*M126*N126/100)</f>
        <v>0</v>
      </c>
      <c r="R126" s="59"/>
      <c r="S126" s="57"/>
      <c r="T126" s="65"/>
    </row>
    <row r="127" spans="2:33" ht="21.95" customHeight="1" x14ac:dyDescent="0.15">
      <c r="B127" s="9" t="s">
        <v>997</v>
      </c>
      <c r="C127" s="80"/>
      <c r="D127" s="287" t="s">
        <v>1033</v>
      </c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3"/>
    </row>
    <row r="128" spans="2:33" ht="21.95" customHeight="1" x14ac:dyDescent="0.15">
      <c r="B128" s="9" t="s">
        <v>944</v>
      </c>
      <c r="C128" s="80" t="s">
        <v>191</v>
      </c>
      <c r="D128" s="56" t="s">
        <v>179</v>
      </c>
      <c r="E128" s="62" t="s">
        <v>192</v>
      </c>
      <c r="F128" s="57" t="s">
        <v>132</v>
      </c>
      <c r="G128" s="57">
        <v>1</v>
      </c>
      <c r="H128" s="57">
        <f>IF(I128&lt;&gt;0, G128-I128, "")</f>
        <v>0</v>
      </c>
      <c r="I128" s="57">
        <v>1</v>
      </c>
      <c r="J128" s="57"/>
      <c r="K128" s="62" t="s">
        <v>919</v>
      </c>
      <c r="L128" s="57" t="s">
        <v>677</v>
      </c>
      <c r="M128" s="57">
        <v>4.3999999999999997E-2</v>
      </c>
      <c r="N128" s="57">
        <v>100</v>
      </c>
      <c r="O128" s="57">
        <f>IF(I128*M128=0, "", I128*M128*(N128/100))</f>
        <v>4.3999999999999997E-2</v>
      </c>
      <c r="P128" s="59"/>
      <c r="Q128" s="59">
        <f>TRUNC(P128*M128*N128/100)</f>
        <v>0</v>
      </c>
      <c r="R128" s="59"/>
      <c r="S128" s="57" t="s">
        <v>964</v>
      </c>
      <c r="T128" s="65"/>
      <c r="AA128" s="2">
        <f>O128</f>
        <v>4.3999999999999997E-2</v>
      </c>
    </row>
    <row r="129" spans="2:27" ht="21.95" customHeight="1" x14ac:dyDescent="0.15">
      <c r="B129" s="9" t="s">
        <v>944</v>
      </c>
      <c r="C129" s="80" t="s">
        <v>676</v>
      </c>
      <c r="D129" s="56" t="s">
        <v>70</v>
      </c>
      <c r="E129" s="62" t="s">
        <v>677</v>
      </c>
      <c r="F129" s="57" t="s">
        <v>678</v>
      </c>
      <c r="G129" s="57">
        <f>IF(H129*I129/100+0.000005 &lt;1, TRUNC(H129*I129/100+0.000005, 옵션!$E$13), TRUNC(H129*I129/100+0.000005, 옵션!$E$13))</f>
        <v>4.3999999999999997E-2</v>
      </c>
      <c r="H129" s="57">
        <f>옵션!$B$13</f>
        <v>100</v>
      </c>
      <c r="I129" s="57">
        <f>SUM(AA128:AA128)</f>
        <v>4.3999999999999997E-2</v>
      </c>
      <c r="J129" s="57"/>
      <c r="K129" s="62"/>
      <c r="L129" s="57"/>
      <c r="M129" s="57"/>
      <c r="N129" s="57"/>
      <c r="O129" s="57" t="str">
        <f>IF(I129*M129=0, "", I129*M129*(N129/100))</f>
        <v/>
      </c>
      <c r="P129" s="59"/>
      <c r="Q129" s="59">
        <f>TRUNC(P129*M129*N129/100)</f>
        <v>0</v>
      </c>
      <c r="R129" s="59"/>
      <c r="S129" s="57"/>
      <c r="T129" s="65"/>
      <c r="Z129" s="2" t="s">
        <v>949</v>
      </c>
      <c r="AA129" s="2">
        <f>SUM(AA128:AA128)</f>
        <v>4.3999999999999997E-2</v>
      </c>
    </row>
    <row r="130" spans="2:27" ht="21.95" customHeight="1" x14ac:dyDescent="0.15">
      <c r="B130" s="9" t="s">
        <v>997</v>
      </c>
      <c r="C130" s="80"/>
      <c r="D130" s="287" t="s">
        <v>1034</v>
      </c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3"/>
    </row>
    <row r="131" spans="2:27" ht="21.95" customHeight="1" x14ac:dyDescent="0.15">
      <c r="B131" s="9" t="s">
        <v>944</v>
      </c>
      <c r="C131" s="80" t="s">
        <v>193</v>
      </c>
      <c r="D131" s="56" t="s">
        <v>179</v>
      </c>
      <c r="E131" s="62" t="s">
        <v>194</v>
      </c>
      <c r="F131" s="57" t="s">
        <v>132</v>
      </c>
      <c r="G131" s="57">
        <v>1</v>
      </c>
      <c r="H131" s="57">
        <f>IF(I131&lt;&gt;0, G131-I131, "")</f>
        <v>0</v>
      </c>
      <c r="I131" s="57">
        <v>1</v>
      </c>
      <c r="J131" s="57"/>
      <c r="K131" s="62" t="s">
        <v>919</v>
      </c>
      <c r="L131" s="57" t="s">
        <v>677</v>
      </c>
      <c r="M131" s="57">
        <v>5.8999999999999997E-2</v>
      </c>
      <c r="N131" s="57">
        <v>100</v>
      </c>
      <c r="O131" s="57">
        <f>IF(I131*M131=0, "", I131*M131*(N131/100))</f>
        <v>5.8999999999999997E-2</v>
      </c>
      <c r="P131" s="59"/>
      <c r="Q131" s="59">
        <f>TRUNC(P131*M131*N131/100)</f>
        <v>0</v>
      </c>
      <c r="R131" s="59"/>
      <c r="S131" s="57" t="s">
        <v>964</v>
      </c>
      <c r="T131" s="65"/>
      <c r="AA131" s="2">
        <f>O131</f>
        <v>5.8999999999999997E-2</v>
      </c>
    </row>
    <row r="132" spans="2:27" ht="21.95" customHeight="1" x14ac:dyDescent="0.15">
      <c r="B132" s="9" t="s">
        <v>944</v>
      </c>
      <c r="C132" s="80" t="s">
        <v>676</v>
      </c>
      <c r="D132" s="56" t="s">
        <v>70</v>
      </c>
      <c r="E132" s="62" t="s">
        <v>677</v>
      </c>
      <c r="F132" s="57" t="s">
        <v>678</v>
      </c>
      <c r="G132" s="57">
        <f>IF(H132*I132/100+0.000005 &lt;1, TRUNC(H132*I132/100+0.000005, 옵션!$E$13), TRUNC(H132*I132/100+0.000005, 옵션!$E$13))</f>
        <v>5.8999999999999997E-2</v>
      </c>
      <c r="H132" s="57">
        <f>옵션!$B$13</f>
        <v>100</v>
      </c>
      <c r="I132" s="57">
        <f>SUM(AA131:AA131)</f>
        <v>5.8999999999999997E-2</v>
      </c>
      <c r="J132" s="57"/>
      <c r="K132" s="62"/>
      <c r="L132" s="57"/>
      <c r="M132" s="57"/>
      <c r="N132" s="57"/>
      <c r="O132" s="57" t="str">
        <f>IF(I132*M132=0, "", I132*M132*(N132/100))</f>
        <v/>
      </c>
      <c r="P132" s="59"/>
      <c r="Q132" s="59">
        <f>TRUNC(P132*M132*N132/100)</f>
        <v>0</v>
      </c>
      <c r="R132" s="59"/>
      <c r="S132" s="57"/>
      <c r="T132" s="65"/>
      <c r="Z132" s="2" t="s">
        <v>949</v>
      </c>
      <c r="AA132" s="2">
        <f>SUM(AA131:AA131)</f>
        <v>5.8999999999999997E-2</v>
      </c>
    </row>
    <row r="133" spans="2:27" ht="21.95" customHeight="1" x14ac:dyDescent="0.15">
      <c r="B133" s="9" t="s">
        <v>997</v>
      </c>
      <c r="C133" s="80"/>
      <c r="D133" s="287" t="s">
        <v>1035</v>
      </c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3"/>
    </row>
    <row r="134" spans="2:27" ht="21.95" customHeight="1" x14ac:dyDescent="0.15">
      <c r="B134" s="9" t="s">
        <v>944</v>
      </c>
      <c r="C134" s="80" t="s">
        <v>195</v>
      </c>
      <c r="D134" s="56" t="s">
        <v>179</v>
      </c>
      <c r="E134" s="62" t="s">
        <v>196</v>
      </c>
      <c r="F134" s="57" t="s">
        <v>132</v>
      </c>
      <c r="G134" s="57">
        <v>1</v>
      </c>
      <c r="H134" s="57">
        <f>IF(I134&lt;&gt;0, G134-I134, "")</f>
        <v>0</v>
      </c>
      <c r="I134" s="57">
        <v>1</v>
      </c>
      <c r="J134" s="57"/>
      <c r="K134" s="62" t="s">
        <v>919</v>
      </c>
      <c r="L134" s="57" t="s">
        <v>677</v>
      </c>
      <c r="M134" s="57">
        <v>7.1999999999999995E-2</v>
      </c>
      <c r="N134" s="57">
        <v>100</v>
      </c>
      <c r="O134" s="57">
        <f>IF(I134*M134=0, "", I134*M134*(N134/100))</f>
        <v>7.1999999999999995E-2</v>
      </c>
      <c r="P134" s="59"/>
      <c r="Q134" s="59">
        <f>TRUNC(P134*M134*N134/100)</f>
        <v>0</v>
      </c>
      <c r="R134" s="59"/>
      <c r="S134" s="57" t="s">
        <v>964</v>
      </c>
      <c r="T134" s="65"/>
      <c r="AA134" s="2">
        <f>O134</f>
        <v>7.1999999999999995E-2</v>
      </c>
    </row>
    <row r="135" spans="2:27" ht="21.95" customHeight="1" x14ac:dyDescent="0.15">
      <c r="B135" s="9" t="s">
        <v>944</v>
      </c>
      <c r="C135" s="80" t="s">
        <v>676</v>
      </c>
      <c r="D135" s="56" t="s">
        <v>70</v>
      </c>
      <c r="E135" s="62" t="s">
        <v>677</v>
      </c>
      <c r="F135" s="57" t="s">
        <v>678</v>
      </c>
      <c r="G135" s="57">
        <f>IF(H135*I135/100+0.000005 &lt;1, TRUNC(H135*I135/100+0.000005, 옵션!$E$13), TRUNC(H135*I135/100+0.000005, 옵션!$E$13))</f>
        <v>7.1999999999999995E-2</v>
      </c>
      <c r="H135" s="57">
        <f>옵션!$B$13</f>
        <v>100</v>
      </c>
      <c r="I135" s="57">
        <f>SUM(AA134:AA134)</f>
        <v>7.1999999999999995E-2</v>
      </c>
      <c r="J135" s="57"/>
      <c r="K135" s="62"/>
      <c r="L135" s="57"/>
      <c r="M135" s="57"/>
      <c r="N135" s="57"/>
      <c r="O135" s="57" t="str">
        <f>IF(I135*M135=0, "", I135*M135*(N135/100))</f>
        <v/>
      </c>
      <c r="P135" s="59"/>
      <c r="Q135" s="59">
        <f>TRUNC(P135*M135*N135/100)</f>
        <v>0</v>
      </c>
      <c r="R135" s="59"/>
      <c r="S135" s="57"/>
      <c r="T135" s="65"/>
      <c r="Z135" s="2" t="s">
        <v>949</v>
      </c>
      <c r="AA135" s="2">
        <f>SUM(AA134:AA134)</f>
        <v>7.1999999999999995E-2</v>
      </c>
    </row>
    <row r="136" spans="2:27" ht="21.95" customHeight="1" x14ac:dyDescent="0.15">
      <c r="B136" s="9" t="s">
        <v>997</v>
      </c>
      <c r="C136" s="80"/>
      <c r="D136" s="287" t="s">
        <v>1036</v>
      </c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3"/>
    </row>
    <row r="137" spans="2:27" ht="21.95" customHeight="1" x14ac:dyDescent="0.15">
      <c r="B137" s="9" t="s">
        <v>944</v>
      </c>
      <c r="C137" s="80" t="s">
        <v>197</v>
      </c>
      <c r="D137" s="56" t="s">
        <v>179</v>
      </c>
      <c r="E137" s="62" t="s">
        <v>198</v>
      </c>
      <c r="F137" s="57" t="s">
        <v>132</v>
      </c>
      <c r="G137" s="57">
        <v>1</v>
      </c>
      <c r="H137" s="57">
        <f>IF(I137&lt;&gt;0, G137-I137, "")</f>
        <v>0</v>
      </c>
      <c r="I137" s="57">
        <v>1</v>
      </c>
      <c r="J137" s="57"/>
      <c r="K137" s="62" t="s">
        <v>919</v>
      </c>
      <c r="L137" s="57" t="s">
        <v>677</v>
      </c>
      <c r="M137" s="57">
        <v>0.13600000000000001</v>
      </c>
      <c r="N137" s="57">
        <v>100</v>
      </c>
      <c r="O137" s="57">
        <f>IF(I137*M137=0, "", I137*M137*(N137/100))</f>
        <v>0.13600000000000001</v>
      </c>
      <c r="P137" s="59"/>
      <c r="Q137" s="59">
        <f>TRUNC(P137*M137*N137/100)</f>
        <v>0</v>
      </c>
      <c r="R137" s="59"/>
      <c r="S137" s="57" t="s">
        <v>964</v>
      </c>
      <c r="T137" s="65"/>
      <c r="AA137" s="2">
        <f>O137</f>
        <v>0.13600000000000001</v>
      </c>
    </row>
    <row r="138" spans="2:27" ht="21.95" customHeight="1" x14ac:dyDescent="0.15">
      <c r="B138" s="9" t="s">
        <v>944</v>
      </c>
      <c r="C138" s="80" t="s">
        <v>676</v>
      </c>
      <c r="D138" s="56" t="s">
        <v>70</v>
      </c>
      <c r="E138" s="62" t="s">
        <v>677</v>
      </c>
      <c r="F138" s="57" t="s">
        <v>678</v>
      </c>
      <c r="G138" s="57">
        <f>IF(H138*I138/100+0.000005 &lt;1, TRUNC(H138*I138/100+0.000005, 옵션!$E$13), TRUNC(H138*I138/100+0.000005, 옵션!$E$13))</f>
        <v>0.13600000000000001</v>
      </c>
      <c r="H138" s="57">
        <f>옵션!$B$13</f>
        <v>100</v>
      </c>
      <c r="I138" s="57">
        <f>SUM(AA137:AA137)</f>
        <v>0.13600000000000001</v>
      </c>
      <c r="J138" s="57"/>
      <c r="K138" s="62"/>
      <c r="L138" s="57"/>
      <c r="M138" s="57"/>
      <c r="N138" s="57"/>
      <c r="O138" s="57" t="str">
        <f>IF(I138*M138=0, "", I138*M138*(N138/100))</f>
        <v/>
      </c>
      <c r="P138" s="59"/>
      <c r="Q138" s="59">
        <f>TRUNC(P138*M138*N138/100)</f>
        <v>0</v>
      </c>
      <c r="R138" s="59"/>
      <c r="S138" s="57"/>
      <c r="T138" s="65"/>
      <c r="Z138" s="2" t="s">
        <v>949</v>
      </c>
      <c r="AA138" s="2">
        <f>SUM(AA137:AA137)</f>
        <v>0.13600000000000001</v>
      </c>
    </row>
    <row r="139" spans="2:27" ht="21.95" customHeight="1" x14ac:dyDescent="0.15">
      <c r="B139" s="9" t="s">
        <v>997</v>
      </c>
      <c r="C139" s="80"/>
      <c r="D139" s="287" t="s">
        <v>1037</v>
      </c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3"/>
    </row>
    <row r="140" spans="2:27" ht="21.95" customHeight="1" x14ac:dyDescent="0.15">
      <c r="B140" s="9" t="s">
        <v>944</v>
      </c>
      <c r="C140" s="80" t="s">
        <v>250</v>
      </c>
      <c r="D140" s="56" t="s">
        <v>251</v>
      </c>
      <c r="E140" s="62" t="s">
        <v>252</v>
      </c>
      <c r="F140" s="57" t="s">
        <v>181</v>
      </c>
      <c r="G140" s="57">
        <v>1</v>
      </c>
      <c r="H140" s="57">
        <f>IF(I140&lt;&gt;0, G140-I140, "")</f>
        <v>0</v>
      </c>
      <c r="I140" s="57">
        <v>1</v>
      </c>
      <c r="J140" s="57"/>
      <c r="K140" s="62" t="s">
        <v>919</v>
      </c>
      <c r="L140" s="57" t="s">
        <v>677</v>
      </c>
      <c r="M140" s="57">
        <v>0.12</v>
      </c>
      <c r="N140" s="57">
        <v>100</v>
      </c>
      <c r="O140" s="57">
        <f>IF(I140*M140=0, "", I140*M140*(N140/100))</f>
        <v>0.12</v>
      </c>
      <c r="P140" s="59"/>
      <c r="Q140" s="59">
        <f>TRUNC(P140*M140*N140/100)</f>
        <v>0</v>
      </c>
      <c r="R140" s="59"/>
      <c r="S140" s="57" t="s">
        <v>966</v>
      </c>
      <c r="T140" s="65"/>
      <c r="AA140" s="2">
        <f>O140</f>
        <v>0.12</v>
      </c>
    </row>
    <row r="141" spans="2:27" ht="21.95" customHeight="1" x14ac:dyDescent="0.15">
      <c r="B141" s="9" t="s">
        <v>944</v>
      </c>
      <c r="C141" s="80" t="s">
        <v>676</v>
      </c>
      <c r="D141" s="56" t="s">
        <v>70</v>
      </c>
      <c r="E141" s="62" t="s">
        <v>677</v>
      </c>
      <c r="F141" s="57" t="s">
        <v>678</v>
      </c>
      <c r="G141" s="57">
        <f>IF(H141*I141/100+0.000005 &lt;1, TRUNC(H141*I141/100+0.000005, 옵션!$E$13), TRUNC(H141*I141/100+0.000005, 옵션!$E$13))</f>
        <v>0.12</v>
      </c>
      <c r="H141" s="57">
        <f>옵션!$B$13</f>
        <v>100</v>
      </c>
      <c r="I141" s="57">
        <f>SUM(AA140:AA140)</f>
        <v>0.12</v>
      </c>
      <c r="J141" s="57"/>
      <c r="K141" s="62"/>
      <c r="L141" s="57"/>
      <c r="M141" s="57"/>
      <c r="N141" s="57"/>
      <c r="O141" s="57" t="str">
        <f>IF(I141*M141=0, "", I141*M141*(N141/100))</f>
        <v/>
      </c>
      <c r="P141" s="59"/>
      <c r="Q141" s="59">
        <f>TRUNC(P141*M141*N141/100)</f>
        <v>0</v>
      </c>
      <c r="R141" s="59"/>
      <c r="S141" s="57"/>
      <c r="T141" s="65"/>
      <c r="Z141" s="2" t="s">
        <v>949</v>
      </c>
      <c r="AA141" s="2">
        <f>SUM(AA140:AA140)</f>
        <v>0.12</v>
      </c>
    </row>
    <row r="142" spans="2:27" ht="21.95" customHeight="1" x14ac:dyDescent="0.15">
      <c r="B142" s="9" t="s">
        <v>997</v>
      </c>
      <c r="C142" s="80"/>
      <c r="D142" s="287" t="s">
        <v>1038</v>
      </c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3"/>
    </row>
    <row r="143" spans="2:27" ht="21.95" customHeight="1" x14ac:dyDescent="0.15">
      <c r="B143" s="9" t="s">
        <v>944</v>
      </c>
      <c r="C143" s="80" t="s">
        <v>256</v>
      </c>
      <c r="D143" s="56" t="s">
        <v>251</v>
      </c>
      <c r="E143" s="62" t="s">
        <v>257</v>
      </c>
      <c r="F143" s="57" t="s">
        <v>181</v>
      </c>
      <c r="G143" s="57">
        <v>1</v>
      </c>
      <c r="H143" s="57">
        <f>IF(I143&lt;&gt;0, G143-I143, "")</f>
        <v>0</v>
      </c>
      <c r="I143" s="57">
        <v>1</v>
      </c>
      <c r="J143" s="57"/>
      <c r="K143" s="62" t="s">
        <v>919</v>
      </c>
      <c r="L143" s="57" t="s">
        <v>677</v>
      </c>
      <c r="M143" s="57">
        <v>0.12</v>
      </c>
      <c r="N143" s="57">
        <v>100</v>
      </c>
      <c r="O143" s="57">
        <f>IF(I143*M143=0, "", I143*M143*(N143/100))</f>
        <v>0.12</v>
      </c>
      <c r="P143" s="59"/>
      <c r="Q143" s="59">
        <f>TRUNC(P143*M143*N143/100)</f>
        <v>0</v>
      </c>
      <c r="R143" s="59"/>
      <c r="S143" s="57" t="s">
        <v>966</v>
      </c>
      <c r="T143" s="65"/>
      <c r="AA143" s="2">
        <f>O143</f>
        <v>0.12</v>
      </c>
    </row>
    <row r="144" spans="2:27" ht="21.95" customHeight="1" x14ac:dyDescent="0.15">
      <c r="B144" s="9" t="s">
        <v>944</v>
      </c>
      <c r="C144" s="80" t="s">
        <v>676</v>
      </c>
      <c r="D144" s="56" t="s">
        <v>70</v>
      </c>
      <c r="E144" s="62" t="s">
        <v>677</v>
      </c>
      <c r="F144" s="57" t="s">
        <v>678</v>
      </c>
      <c r="G144" s="57">
        <f>IF(H144*I144/100+0.000005 &lt;1, TRUNC(H144*I144/100+0.000005, 옵션!$E$13), TRUNC(H144*I144/100+0.000005, 옵션!$E$13))</f>
        <v>0.12</v>
      </c>
      <c r="H144" s="57">
        <f>옵션!$B$13</f>
        <v>100</v>
      </c>
      <c r="I144" s="57">
        <f>SUM(AA143:AA143)</f>
        <v>0.12</v>
      </c>
      <c r="J144" s="57"/>
      <c r="K144" s="62"/>
      <c r="L144" s="57"/>
      <c r="M144" s="57"/>
      <c r="N144" s="57"/>
      <c r="O144" s="57" t="str">
        <f>IF(I144*M144=0, "", I144*M144*(N144/100))</f>
        <v/>
      </c>
      <c r="P144" s="59"/>
      <c r="Q144" s="59">
        <f>TRUNC(P144*M144*N144/100)</f>
        <v>0</v>
      </c>
      <c r="R144" s="59"/>
      <c r="S144" s="57"/>
      <c r="T144" s="65"/>
      <c r="Z144" s="2" t="s">
        <v>949</v>
      </c>
      <c r="AA144" s="2">
        <f>SUM(AA143:AA143)</f>
        <v>0.12</v>
      </c>
    </row>
    <row r="145" spans="2:27" ht="21.95" customHeight="1" x14ac:dyDescent="0.15">
      <c r="B145" s="9" t="s">
        <v>997</v>
      </c>
      <c r="C145" s="80"/>
      <c r="D145" s="287" t="s">
        <v>1039</v>
      </c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3"/>
    </row>
    <row r="146" spans="2:27" ht="21.95" customHeight="1" x14ac:dyDescent="0.15">
      <c r="B146" s="9" t="s">
        <v>944</v>
      </c>
      <c r="C146" s="80" t="s">
        <v>258</v>
      </c>
      <c r="D146" s="56" t="s">
        <v>259</v>
      </c>
      <c r="E146" s="62" t="s">
        <v>260</v>
      </c>
      <c r="F146" s="57" t="s">
        <v>181</v>
      </c>
      <c r="G146" s="57">
        <v>1</v>
      </c>
      <c r="H146" s="57">
        <f>IF(I146&lt;&gt;0, G146-I146, "")</f>
        <v>0</v>
      </c>
      <c r="I146" s="57">
        <v>1</v>
      </c>
      <c r="J146" s="57"/>
      <c r="K146" s="62" t="s">
        <v>919</v>
      </c>
      <c r="L146" s="57" t="s">
        <v>677</v>
      </c>
      <c r="M146" s="57">
        <v>0.2</v>
      </c>
      <c r="N146" s="57">
        <v>100</v>
      </c>
      <c r="O146" s="57">
        <f>IF(I146*M146=0, "", I146*M146*(N146/100))</f>
        <v>0.2</v>
      </c>
      <c r="P146" s="59"/>
      <c r="Q146" s="59">
        <f>TRUNC(P146*M146*N146/100)</f>
        <v>0</v>
      </c>
      <c r="R146" s="59"/>
      <c r="S146" s="57" t="s">
        <v>966</v>
      </c>
      <c r="T146" s="65"/>
      <c r="AA146" s="2">
        <f>O146</f>
        <v>0.2</v>
      </c>
    </row>
    <row r="147" spans="2:27" ht="21.95" customHeight="1" x14ac:dyDescent="0.15">
      <c r="B147" s="9" t="s">
        <v>944</v>
      </c>
      <c r="C147" s="80" t="s">
        <v>676</v>
      </c>
      <c r="D147" s="56" t="s">
        <v>70</v>
      </c>
      <c r="E147" s="62" t="s">
        <v>677</v>
      </c>
      <c r="F147" s="57" t="s">
        <v>678</v>
      </c>
      <c r="G147" s="57">
        <f>IF(H147*I147/100+0.000005 &lt;1, TRUNC(H147*I147/100+0.000005, 옵션!$E$13), TRUNC(H147*I147/100+0.000005, 옵션!$E$13))</f>
        <v>0.2</v>
      </c>
      <c r="H147" s="57">
        <f>옵션!$B$13</f>
        <v>100</v>
      </c>
      <c r="I147" s="57">
        <f>SUM(AA146:AA146)</f>
        <v>0.2</v>
      </c>
      <c r="J147" s="57"/>
      <c r="K147" s="62"/>
      <c r="L147" s="57"/>
      <c r="M147" s="57"/>
      <c r="N147" s="57"/>
      <c r="O147" s="57" t="str">
        <f>IF(I147*M147=0, "", I147*M147*(N147/100))</f>
        <v/>
      </c>
      <c r="P147" s="59"/>
      <c r="Q147" s="59">
        <f>TRUNC(P147*M147*N147/100)</f>
        <v>0</v>
      </c>
      <c r="R147" s="59"/>
      <c r="S147" s="57"/>
      <c r="T147" s="65"/>
      <c r="Z147" s="2" t="s">
        <v>949</v>
      </c>
      <c r="AA147" s="2">
        <f>SUM(AA146:AA146)</f>
        <v>0.2</v>
      </c>
    </row>
    <row r="148" spans="2:27" ht="21.95" customHeight="1" x14ac:dyDescent="0.15">
      <c r="B148" s="9" t="s">
        <v>997</v>
      </c>
      <c r="C148" s="80"/>
      <c r="D148" s="287" t="s">
        <v>1040</v>
      </c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3"/>
    </row>
    <row r="149" spans="2:27" ht="21.95" customHeight="1" x14ac:dyDescent="0.15">
      <c r="B149" s="9" t="s">
        <v>944</v>
      </c>
      <c r="C149" s="80" t="s">
        <v>261</v>
      </c>
      <c r="D149" s="56" t="s">
        <v>259</v>
      </c>
      <c r="E149" s="62" t="s">
        <v>262</v>
      </c>
      <c r="F149" s="57" t="s">
        <v>181</v>
      </c>
      <c r="G149" s="57">
        <v>1</v>
      </c>
      <c r="H149" s="57">
        <f>IF(I149&lt;&gt;0, G149-I149, "")</f>
        <v>0</v>
      </c>
      <c r="I149" s="57">
        <v>1</v>
      </c>
      <c r="J149" s="57"/>
      <c r="K149" s="62" t="s">
        <v>919</v>
      </c>
      <c r="L149" s="57" t="s">
        <v>677</v>
      </c>
      <c r="M149" s="57">
        <v>0.2</v>
      </c>
      <c r="N149" s="57">
        <v>100</v>
      </c>
      <c r="O149" s="57">
        <f>IF(I149*M149=0, "", I149*M149*(N149/100))</f>
        <v>0.2</v>
      </c>
      <c r="P149" s="59"/>
      <c r="Q149" s="59">
        <f>TRUNC(P149*M149*N149/100)</f>
        <v>0</v>
      </c>
      <c r="R149" s="59"/>
      <c r="S149" s="57" t="s">
        <v>966</v>
      </c>
      <c r="T149" s="65"/>
      <c r="AA149" s="2">
        <f>O149</f>
        <v>0.2</v>
      </c>
    </row>
    <row r="150" spans="2:27" ht="21.95" customHeight="1" x14ac:dyDescent="0.15">
      <c r="B150" s="9" t="s">
        <v>944</v>
      </c>
      <c r="C150" s="80" t="s">
        <v>676</v>
      </c>
      <c r="D150" s="56" t="s">
        <v>70</v>
      </c>
      <c r="E150" s="62" t="s">
        <v>677</v>
      </c>
      <c r="F150" s="57" t="s">
        <v>678</v>
      </c>
      <c r="G150" s="57">
        <f>IF(H150*I150/100+0.000005 &lt;1, TRUNC(H150*I150/100+0.000005, 옵션!$E$13), TRUNC(H150*I150/100+0.000005, 옵션!$E$13))</f>
        <v>0.2</v>
      </c>
      <c r="H150" s="57">
        <f>옵션!$B$13</f>
        <v>100</v>
      </c>
      <c r="I150" s="57">
        <f>SUM(AA149:AA149)</f>
        <v>0.2</v>
      </c>
      <c r="J150" s="57"/>
      <c r="K150" s="62"/>
      <c r="L150" s="57"/>
      <c r="M150" s="57"/>
      <c r="N150" s="57"/>
      <c r="O150" s="57" t="str">
        <f>IF(I150*M150=0, "", I150*M150*(N150/100))</f>
        <v/>
      </c>
      <c r="P150" s="59"/>
      <c r="Q150" s="59">
        <f>TRUNC(P150*M150*N150/100)</f>
        <v>0</v>
      </c>
      <c r="R150" s="59"/>
      <c r="S150" s="57"/>
      <c r="T150" s="65"/>
      <c r="Z150" s="2" t="s">
        <v>949</v>
      </c>
      <c r="AA150" s="2">
        <f>SUM(AA149:AA149)</f>
        <v>0.2</v>
      </c>
    </row>
    <row r="151" spans="2:27" ht="21.95" customHeight="1" x14ac:dyDescent="0.15">
      <c r="B151" s="9" t="s">
        <v>997</v>
      </c>
      <c r="C151" s="80"/>
      <c r="D151" s="287" t="s">
        <v>1041</v>
      </c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3"/>
    </row>
    <row r="152" spans="2:27" ht="21.95" customHeight="1" x14ac:dyDescent="0.15">
      <c r="B152" s="9" t="s">
        <v>944</v>
      </c>
      <c r="C152" s="80" t="s">
        <v>967</v>
      </c>
      <c r="D152" s="56" t="s">
        <v>968</v>
      </c>
      <c r="E152" s="62" t="s">
        <v>969</v>
      </c>
      <c r="F152" s="57" t="s">
        <v>181</v>
      </c>
      <c r="G152" s="57">
        <v>1</v>
      </c>
      <c r="H152" s="57">
        <f>IF(I152&lt;&gt;0, G152-I152, "")</f>
        <v>0</v>
      </c>
      <c r="I152" s="57">
        <v>1</v>
      </c>
      <c r="J152" s="57"/>
      <c r="K152" s="62" t="s">
        <v>919</v>
      </c>
      <c r="L152" s="57" t="s">
        <v>677</v>
      </c>
      <c r="M152" s="57">
        <v>0.63</v>
      </c>
      <c r="N152" s="57">
        <v>100</v>
      </c>
      <c r="O152" s="57">
        <f>IF(I152*M152=0, "", I152*M152*(N152/100))</f>
        <v>0.63</v>
      </c>
      <c r="P152" s="59"/>
      <c r="Q152" s="59">
        <f>TRUNC(P152*M152*N152/100)</f>
        <v>0</v>
      </c>
      <c r="R152" s="59"/>
      <c r="S152" s="57" t="s">
        <v>970</v>
      </c>
      <c r="T152" s="65"/>
      <c r="AA152" s="2">
        <f>O152</f>
        <v>0.63</v>
      </c>
    </row>
    <row r="153" spans="2:27" ht="21.95" customHeight="1" x14ac:dyDescent="0.15">
      <c r="B153" s="9" t="s">
        <v>944</v>
      </c>
      <c r="C153" s="80" t="s">
        <v>676</v>
      </c>
      <c r="D153" s="56" t="s">
        <v>70</v>
      </c>
      <c r="E153" s="62" t="s">
        <v>677</v>
      </c>
      <c r="F153" s="57" t="s">
        <v>678</v>
      </c>
      <c r="G153" s="57">
        <f>IF(H153*I153/100+0.000005 &lt;1, TRUNC(H153*I153/100+0.000005, 옵션!$E$13), TRUNC(H153*I153/100+0.000005, 옵션!$E$13))</f>
        <v>0.63</v>
      </c>
      <c r="H153" s="57">
        <f>옵션!$B$13</f>
        <v>100</v>
      </c>
      <c r="I153" s="57">
        <f>SUM(AA152:AA152)</f>
        <v>0.63</v>
      </c>
      <c r="J153" s="57"/>
      <c r="K153" s="62"/>
      <c r="L153" s="57"/>
      <c r="M153" s="57"/>
      <c r="N153" s="57"/>
      <c r="O153" s="57" t="str">
        <f>IF(I153*M153=0, "", I153*M153*(N153/100))</f>
        <v/>
      </c>
      <c r="P153" s="59"/>
      <c r="Q153" s="59">
        <f>TRUNC(P153*M153*N153/100)</f>
        <v>0</v>
      </c>
      <c r="R153" s="59"/>
      <c r="S153" s="57"/>
      <c r="T153" s="65"/>
      <c r="Z153" s="2" t="s">
        <v>949</v>
      </c>
      <c r="AA153" s="2">
        <f>SUM(AA152:AA152)</f>
        <v>0.63</v>
      </c>
    </row>
    <row r="154" spans="2:27" ht="21.95" customHeight="1" x14ac:dyDescent="0.15">
      <c r="B154" s="9" t="s">
        <v>997</v>
      </c>
      <c r="C154" s="80"/>
      <c r="D154" s="287" t="s">
        <v>1042</v>
      </c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3"/>
    </row>
    <row r="155" spans="2:27" ht="21.95" customHeight="1" x14ac:dyDescent="0.15">
      <c r="B155" s="9" t="s">
        <v>944</v>
      </c>
      <c r="C155" s="80" t="s">
        <v>268</v>
      </c>
      <c r="D155" s="56" t="s">
        <v>269</v>
      </c>
      <c r="E155" s="62" t="s">
        <v>270</v>
      </c>
      <c r="F155" s="57" t="s">
        <v>181</v>
      </c>
      <c r="G155" s="57">
        <v>1</v>
      </c>
      <c r="H155" s="57">
        <f>IF(I155&lt;&gt;0, G155-I155, "")</f>
        <v>0</v>
      </c>
      <c r="I155" s="57">
        <v>1</v>
      </c>
      <c r="J155" s="57"/>
      <c r="K155" s="62" t="s">
        <v>919</v>
      </c>
      <c r="L155" s="57" t="s">
        <v>677</v>
      </c>
      <c r="M155" s="57">
        <v>0.2</v>
      </c>
      <c r="N155" s="57">
        <v>100</v>
      </c>
      <c r="O155" s="57">
        <f>IF(I155*M155=0, "", I155*M155*(N155/100))</f>
        <v>0.2</v>
      </c>
      <c r="P155" s="59"/>
      <c r="Q155" s="59">
        <f>TRUNC(P155*M155*N155/100)</f>
        <v>0</v>
      </c>
      <c r="R155" s="59"/>
      <c r="S155" s="57" t="s">
        <v>966</v>
      </c>
      <c r="T155" s="65"/>
      <c r="AA155" s="2">
        <f>O155</f>
        <v>0.2</v>
      </c>
    </row>
    <row r="156" spans="2:27" ht="21.95" customHeight="1" x14ac:dyDescent="0.15">
      <c r="B156" s="9" t="s">
        <v>944</v>
      </c>
      <c r="C156" s="80" t="s">
        <v>676</v>
      </c>
      <c r="D156" s="56" t="s">
        <v>70</v>
      </c>
      <c r="E156" s="62" t="s">
        <v>677</v>
      </c>
      <c r="F156" s="57" t="s">
        <v>678</v>
      </c>
      <c r="G156" s="57">
        <f>IF(H156*I156/100+0.000005 &lt;1, TRUNC(H156*I156/100+0.000005, 옵션!$E$13), TRUNC(H156*I156/100+0.000005, 옵션!$E$13))</f>
        <v>0.2</v>
      </c>
      <c r="H156" s="57">
        <f>옵션!$B$13</f>
        <v>100</v>
      </c>
      <c r="I156" s="57">
        <f>SUM(AA155:AA155)</f>
        <v>0.2</v>
      </c>
      <c r="J156" s="57"/>
      <c r="K156" s="62"/>
      <c r="L156" s="57"/>
      <c r="M156" s="57"/>
      <c r="N156" s="57"/>
      <c r="O156" s="57" t="str">
        <f>IF(I156*M156=0, "", I156*M156*(N156/100))</f>
        <v/>
      </c>
      <c r="P156" s="59"/>
      <c r="Q156" s="59">
        <f>TRUNC(P156*M156*N156/100)</f>
        <v>0</v>
      </c>
      <c r="R156" s="59"/>
      <c r="S156" s="57"/>
      <c r="T156" s="65"/>
      <c r="Z156" s="2" t="s">
        <v>949</v>
      </c>
      <c r="AA156" s="2">
        <f>SUM(AA155:AA155)</f>
        <v>0.2</v>
      </c>
    </row>
    <row r="157" spans="2:27" ht="21.95" customHeight="1" x14ac:dyDescent="0.15">
      <c r="B157" s="9" t="s">
        <v>997</v>
      </c>
      <c r="C157" s="80"/>
      <c r="D157" s="287" t="s">
        <v>1043</v>
      </c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3"/>
    </row>
    <row r="158" spans="2:27" ht="21.95" customHeight="1" x14ac:dyDescent="0.15">
      <c r="B158" s="9" t="s">
        <v>944</v>
      </c>
      <c r="C158" s="80" t="s">
        <v>272</v>
      </c>
      <c r="D158" s="56" t="s">
        <v>273</v>
      </c>
      <c r="E158" s="62" t="s">
        <v>274</v>
      </c>
      <c r="F158" s="57" t="s">
        <v>275</v>
      </c>
      <c r="G158" s="57">
        <v>1</v>
      </c>
      <c r="H158" s="57">
        <f>IF(I158&lt;&gt;0, G158-I158, "")</f>
        <v>0</v>
      </c>
      <c r="I158" s="57">
        <v>1</v>
      </c>
      <c r="J158" s="57"/>
      <c r="K158" s="62" t="s">
        <v>919</v>
      </c>
      <c r="L158" s="57" t="s">
        <v>677</v>
      </c>
      <c r="M158" s="57">
        <v>0.04</v>
      </c>
      <c r="N158" s="57">
        <v>100</v>
      </c>
      <c r="O158" s="57">
        <f>IF(I158*M158=0, "", I158*M158*(N158/100))</f>
        <v>0.04</v>
      </c>
      <c r="P158" s="59"/>
      <c r="Q158" s="59">
        <f>TRUNC(P158*M158*N158/100)</f>
        <v>0</v>
      </c>
      <c r="R158" s="59"/>
      <c r="S158" s="57" t="s">
        <v>966</v>
      </c>
      <c r="T158" s="65"/>
      <c r="AA158" s="2">
        <f>O158</f>
        <v>0.04</v>
      </c>
    </row>
    <row r="159" spans="2:27" ht="21.95" customHeight="1" x14ac:dyDescent="0.15">
      <c r="B159" s="9" t="s">
        <v>944</v>
      </c>
      <c r="C159" s="80" t="s">
        <v>676</v>
      </c>
      <c r="D159" s="56" t="s">
        <v>70</v>
      </c>
      <c r="E159" s="62" t="s">
        <v>677</v>
      </c>
      <c r="F159" s="57" t="s">
        <v>678</v>
      </c>
      <c r="G159" s="57">
        <f>IF(H159*I159/100+0.000005 &lt;1, TRUNC(H159*I159/100+0.000005, 옵션!$E$13), TRUNC(H159*I159/100+0.000005, 옵션!$E$13))</f>
        <v>0.04</v>
      </c>
      <c r="H159" s="57">
        <f>옵션!$B$13</f>
        <v>100</v>
      </c>
      <c r="I159" s="57">
        <f>SUM(AA158:AA158)</f>
        <v>0.04</v>
      </c>
      <c r="J159" s="57"/>
      <c r="K159" s="62"/>
      <c r="L159" s="57"/>
      <c r="M159" s="57"/>
      <c r="N159" s="57"/>
      <c r="O159" s="57" t="str">
        <f>IF(I159*M159=0, "", I159*M159*(N159/100))</f>
        <v/>
      </c>
      <c r="P159" s="59"/>
      <c r="Q159" s="59">
        <f>TRUNC(P159*M159*N159/100)</f>
        <v>0</v>
      </c>
      <c r="R159" s="59"/>
      <c r="S159" s="57"/>
      <c r="T159" s="65"/>
      <c r="Z159" s="2" t="s">
        <v>949</v>
      </c>
      <c r="AA159" s="2">
        <f>SUM(AA158:AA158)</f>
        <v>0.04</v>
      </c>
    </row>
    <row r="160" spans="2:27" ht="21.95" customHeight="1" x14ac:dyDescent="0.15">
      <c r="B160" s="9" t="s">
        <v>997</v>
      </c>
      <c r="C160" s="80"/>
      <c r="D160" s="287" t="s">
        <v>1044</v>
      </c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3"/>
    </row>
    <row r="161" spans="2:27" ht="21.95" customHeight="1" x14ac:dyDescent="0.15">
      <c r="B161" s="9" t="s">
        <v>944</v>
      </c>
      <c r="C161" s="80" t="s">
        <v>276</v>
      </c>
      <c r="D161" s="56" t="s">
        <v>277</v>
      </c>
      <c r="E161" s="62" t="s">
        <v>278</v>
      </c>
      <c r="F161" s="57" t="s">
        <v>181</v>
      </c>
      <c r="G161" s="57">
        <v>1</v>
      </c>
      <c r="H161" s="57">
        <f>IF(I161&lt;&gt;0, G161-I161, "")</f>
        <v>0</v>
      </c>
      <c r="I161" s="57">
        <v>1</v>
      </c>
      <c r="J161" s="57"/>
      <c r="K161" s="62" t="s">
        <v>919</v>
      </c>
      <c r="L161" s="57" t="s">
        <v>677</v>
      </c>
      <c r="M161" s="57">
        <v>0.17</v>
      </c>
      <c r="N161" s="57">
        <v>100</v>
      </c>
      <c r="O161" s="57">
        <f>IF(I161*M161=0, "", I161*M161*(N161/100))</f>
        <v>0.17</v>
      </c>
      <c r="P161" s="59"/>
      <c r="Q161" s="59">
        <f>TRUNC(P161*M161*N161/100)</f>
        <v>0</v>
      </c>
      <c r="R161" s="59"/>
      <c r="S161" s="57" t="s">
        <v>971</v>
      </c>
      <c r="T161" s="65"/>
      <c r="AA161" s="2">
        <f>O161</f>
        <v>0.17</v>
      </c>
    </row>
    <row r="162" spans="2:27" ht="21.95" customHeight="1" x14ac:dyDescent="0.15">
      <c r="B162" s="9" t="s">
        <v>944</v>
      </c>
      <c r="C162" s="80" t="s">
        <v>676</v>
      </c>
      <c r="D162" s="56" t="s">
        <v>70</v>
      </c>
      <c r="E162" s="62" t="s">
        <v>677</v>
      </c>
      <c r="F162" s="57" t="s">
        <v>678</v>
      </c>
      <c r="G162" s="57">
        <f>IF(H162*I162/100+0.000005 &lt;1, TRUNC(H162*I162/100+0.000005, 옵션!$E$13), TRUNC(H162*I162/100+0.000005, 옵션!$E$13))</f>
        <v>0.17</v>
      </c>
      <c r="H162" s="57">
        <f>옵션!$B$13</f>
        <v>100</v>
      </c>
      <c r="I162" s="57">
        <f>SUM(AA161:AA161)</f>
        <v>0.17</v>
      </c>
      <c r="J162" s="57"/>
      <c r="K162" s="62"/>
      <c r="L162" s="57"/>
      <c r="M162" s="57"/>
      <c r="N162" s="57"/>
      <c r="O162" s="57" t="str">
        <f>IF(I162*M162=0, "", I162*M162*(N162/100))</f>
        <v/>
      </c>
      <c r="P162" s="59"/>
      <c r="Q162" s="59">
        <f>TRUNC(P162*M162*N162/100)</f>
        <v>0</v>
      </c>
      <c r="R162" s="59"/>
      <c r="S162" s="57"/>
      <c r="T162" s="65"/>
      <c r="Z162" s="2" t="s">
        <v>949</v>
      </c>
      <c r="AA162" s="2">
        <f>SUM(AA161:AA161)</f>
        <v>0.17</v>
      </c>
    </row>
    <row r="163" spans="2:27" ht="21.95" customHeight="1" x14ac:dyDescent="0.15">
      <c r="B163" s="9" t="s">
        <v>997</v>
      </c>
      <c r="C163" s="80"/>
      <c r="D163" s="287" t="s">
        <v>1045</v>
      </c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3"/>
    </row>
    <row r="164" spans="2:27" ht="21.95" customHeight="1" x14ac:dyDescent="0.15">
      <c r="B164" s="9" t="s">
        <v>944</v>
      </c>
      <c r="C164" s="80" t="s">
        <v>279</v>
      </c>
      <c r="D164" s="56" t="s">
        <v>280</v>
      </c>
      <c r="E164" s="62" t="s">
        <v>281</v>
      </c>
      <c r="F164" s="57" t="s">
        <v>132</v>
      </c>
      <c r="G164" s="57">
        <v>1.05</v>
      </c>
      <c r="H164" s="57">
        <f>IF(I164&lt;&gt;0, G164-I164, "")</f>
        <v>5.0000000000000044E-2</v>
      </c>
      <c r="I164" s="57">
        <v>1</v>
      </c>
      <c r="J164" s="57">
        <v>5</v>
      </c>
      <c r="K164" s="62" t="s">
        <v>919</v>
      </c>
      <c r="L164" s="57" t="s">
        <v>677</v>
      </c>
      <c r="M164" s="57">
        <v>0.3</v>
      </c>
      <c r="N164" s="57">
        <v>100</v>
      </c>
      <c r="O164" s="57">
        <f>IF(I164*M164=0, "", I164*M164*(N164/100))</f>
        <v>0.3</v>
      </c>
      <c r="P164" s="59"/>
      <c r="Q164" s="59">
        <f>TRUNC(P164*M164*N164/100)</f>
        <v>0</v>
      </c>
      <c r="R164" s="59"/>
      <c r="S164" s="57" t="s">
        <v>972</v>
      </c>
      <c r="T164" s="65"/>
      <c r="AA164" s="2">
        <f>O164</f>
        <v>0.3</v>
      </c>
    </row>
    <row r="165" spans="2:27" ht="21.95" customHeight="1" x14ac:dyDescent="0.15">
      <c r="B165" s="9" t="s">
        <v>944</v>
      </c>
      <c r="C165" s="80" t="s">
        <v>676</v>
      </c>
      <c r="D165" s="56" t="s">
        <v>70</v>
      </c>
      <c r="E165" s="62" t="s">
        <v>677</v>
      </c>
      <c r="F165" s="57" t="s">
        <v>678</v>
      </c>
      <c r="G165" s="57">
        <f>IF(H165*I165/100+0.000005 &lt;1, TRUNC(H165*I165/100+0.000005, 옵션!$E$13), TRUNC(H165*I165/100+0.000005, 옵션!$E$13))</f>
        <v>0.3</v>
      </c>
      <c r="H165" s="57">
        <f>옵션!$B$13</f>
        <v>100</v>
      </c>
      <c r="I165" s="57">
        <f>SUM(AA164:AA164)</f>
        <v>0.3</v>
      </c>
      <c r="J165" s="57"/>
      <c r="K165" s="62"/>
      <c r="L165" s="57"/>
      <c r="M165" s="57"/>
      <c r="N165" s="57"/>
      <c r="O165" s="57" t="str">
        <f>IF(I165*M165=0, "", I165*M165*(N165/100))</f>
        <v/>
      </c>
      <c r="P165" s="59"/>
      <c r="Q165" s="59">
        <f>TRUNC(P165*M165*N165/100)</f>
        <v>0</v>
      </c>
      <c r="R165" s="59"/>
      <c r="S165" s="57"/>
      <c r="T165" s="65"/>
      <c r="Z165" s="2" t="s">
        <v>949</v>
      </c>
      <c r="AA165" s="2">
        <f>SUM(AA164:AA164)</f>
        <v>0.3</v>
      </c>
    </row>
    <row r="166" spans="2:27" ht="21.95" customHeight="1" x14ac:dyDescent="0.15">
      <c r="B166" s="9" t="s">
        <v>997</v>
      </c>
      <c r="C166" s="80"/>
      <c r="D166" s="287" t="s">
        <v>1046</v>
      </c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3"/>
    </row>
    <row r="167" spans="2:27" ht="21.95" customHeight="1" x14ac:dyDescent="0.15">
      <c r="B167" s="9" t="s">
        <v>944</v>
      </c>
      <c r="C167" s="80" t="s">
        <v>293</v>
      </c>
      <c r="D167" s="56" t="s">
        <v>280</v>
      </c>
      <c r="E167" s="62" t="s">
        <v>294</v>
      </c>
      <c r="F167" s="57" t="s">
        <v>181</v>
      </c>
      <c r="G167" s="57">
        <v>1</v>
      </c>
      <c r="H167" s="57">
        <f>IF(I167&lt;&gt;0, G167-I167, "")</f>
        <v>0</v>
      </c>
      <c r="I167" s="57">
        <v>1</v>
      </c>
      <c r="J167" s="57"/>
      <c r="K167" s="62" t="s">
        <v>919</v>
      </c>
      <c r="L167" s="57" t="s">
        <v>677</v>
      </c>
      <c r="M167" s="57">
        <v>0.04</v>
      </c>
      <c r="N167" s="57">
        <v>100</v>
      </c>
      <c r="O167" s="57">
        <f>IF(I167*M167=0, "", I167*M167*(N167/100))</f>
        <v>0.04</v>
      </c>
      <c r="P167" s="59"/>
      <c r="Q167" s="59">
        <f>TRUNC(P167*M167*N167/100)</f>
        <v>0</v>
      </c>
      <c r="R167" s="59"/>
      <c r="S167" s="57" t="s">
        <v>966</v>
      </c>
      <c r="T167" s="65"/>
      <c r="AA167" s="2">
        <f>O167</f>
        <v>0.04</v>
      </c>
    </row>
    <row r="168" spans="2:27" ht="21.95" customHeight="1" x14ac:dyDescent="0.15">
      <c r="B168" s="9" t="s">
        <v>944</v>
      </c>
      <c r="C168" s="80" t="s">
        <v>676</v>
      </c>
      <c r="D168" s="56" t="s">
        <v>70</v>
      </c>
      <c r="E168" s="62" t="s">
        <v>677</v>
      </c>
      <c r="F168" s="57" t="s">
        <v>678</v>
      </c>
      <c r="G168" s="57">
        <f>IF(H168*I168/100+0.000005 &lt;1, TRUNC(H168*I168/100+0.000005, 옵션!$E$13), TRUNC(H168*I168/100+0.000005, 옵션!$E$13))</f>
        <v>0.04</v>
      </c>
      <c r="H168" s="57">
        <f>옵션!$B$13</f>
        <v>100</v>
      </c>
      <c r="I168" s="57">
        <f>SUM(AA167:AA167)</f>
        <v>0.04</v>
      </c>
      <c r="J168" s="57"/>
      <c r="K168" s="62"/>
      <c r="L168" s="57"/>
      <c r="M168" s="57"/>
      <c r="N168" s="57"/>
      <c r="O168" s="57" t="str">
        <f>IF(I168*M168=0, "", I168*M168*(N168/100))</f>
        <v/>
      </c>
      <c r="P168" s="59"/>
      <c r="Q168" s="59">
        <f>TRUNC(P168*M168*N168/100)</f>
        <v>0</v>
      </c>
      <c r="R168" s="59"/>
      <c r="S168" s="57"/>
      <c r="T168" s="65"/>
      <c r="Z168" s="2" t="s">
        <v>949</v>
      </c>
      <c r="AA168" s="2">
        <f>SUM(AA167:AA167)</f>
        <v>0.04</v>
      </c>
    </row>
    <row r="169" spans="2:27" ht="21.95" customHeight="1" x14ac:dyDescent="0.15">
      <c r="B169" s="9" t="s">
        <v>997</v>
      </c>
      <c r="C169" s="80"/>
      <c r="D169" s="287" t="s">
        <v>1047</v>
      </c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3"/>
    </row>
    <row r="170" spans="2:27" ht="21.95" customHeight="1" x14ac:dyDescent="0.15">
      <c r="B170" s="9" t="s">
        <v>944</v>
      </c>
      <c r="C170" s="80" t="s">
        <v>297</v>
      </c>
      <c r="D170" s="56" t="s">
        <v>280</v>
      </c>
      <c r="E170" s="62" t="s">
        <v>298</v>
      </c>
      <c r="F170" s="57" t="s">
        <v>181</v>
      </c>
      <c r="G170" s="57">
        <v>1</v>
      </c>
      <c r="H170" s="57">
        <f>IF(I170&lt;&gt;0, G170-I170, "")</f>
        <v>0</v>
      </c>
      <c r="I170" s="57">
        <v>1</v>
      </c>
      <c r="J170" s="57"/>
      <c r="K170" s="62" t="s">
        <v>919</v>
      </c>
      <c r="L170" s="57" t="s">
        <v>677</v>
      </c>
      <c r="M170" s="57">
        <v>0.04</v>
      </c>
      <c r="N170" s="57">
        <v>100</v>
      </c>
      <c r="O170" s="57">
        <f>IF(I170*M170=0, "", I170*M170*(N170/100))</f>
        <v>0.04</v>
      </c>
      <c r="P170" s="59"/>
      <c r="Q170" s="59">
        <f>TRUNC(P170*M170*N170/100)</f>
        <v>0</v>
      </c>
      <c r="R170" s="59"/>
      <c r="S170" s="57" t="s">
        <v>966</v>
      </c>
      <c r="T170" s="65"/>
      <c r="AA170" s="2">
        <f>O170</f>
        <v>0.04</v>
      </c>
    </row>
    <row r="171" spans="2:27" ht="21.95" customHeight="1" x14ac:dyDescent="0.15">
      <c r="B171" s="9" t="s">
        <v>944</v>
      </c>
      <c r="C171" s="80" t="s">
        <v>676</v>
      </c>
      <c r="D171" s="56" t="s">
        <v>70</v>
      </c>
      <c r="E171" s="62" t="s">
        <v>677</v>
      </c>
      <c r="F171" s="57" t="s">
        <v>678</v>
      </c>
      <c r="G171" s="57">
        <f>IF(H171*I171/100+0.000005 &lt;1, TRUNC(H171*I171/100+0.000005, 옵션!$E$13), TRUNC(H171*I171/100+0.000005, 옵션!$E$13))</f>
        <v>0.04</v>
      </c>
      <c r="H171" s="57">
        <f>옵션!$B$13</f>
        <v>100</v>
      </c>
      <c r="I171" s="57">
        <f>SUM(AA170:AA170)</f>
        <v>0.04</v>
      </c>
      <c r="J171" s="57"/>
      <c r="K171" s="62"/>
      <c r="L171" s="57"/>
      <c r="M171" s="57"/>
      <c r="N171" s="57"/>
      <c r="O171" s="57" t="str">
        <f>IF(I171*M171=0, "", I171*M171*(N171/100))</f>
        <v/>
      </c>
      <c r="P171" s="59"/>
      <c r="Q171" s="59">
        <f>TRUNC(P171*M171*N171/100)</f>
        <v>0</v>
      </c>
      <c r="R171" s="59"/>
      <c r="S171" s="57"/>
      <c r="T171" s="65"/>
      <c r="Z171" s="2" t="s">
        <v>949</v>
      </c>
      <c r="AA171" s="2">
        <f>SUM(AA170:AA170)</f>
        <v>0.04</v>
      </c>
    </row>
    <row r="172" spans="2:27" ht="21.95" customHeight="1" x14ac:dyDescent="0.15">
      <c r="B172" s="9" t="s">
        <v>997</v>
      </c>
      <c r="C172" s="80"/>
      <c r="D172" s="287" t="s">
        <v>1048</v>
      </c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3"/>
    </row>
    <row r="173" spans="2:27" ht="21.95" customHeight="1" x14ac:dyDescent="0.15">
      <c r="B173" s="9" t="s">
        <v>944</v>
      </c>
      <c r="C173" s="80" t="s">
        <v>299</v>
      </c>
      <c r="D173" s="56" t="s">
        <v>300</v>
      </c>
      <c r="E173" s="62" t="s">
        <v>301</v>
      </c>
      <c r="F173" s="57" t="s">
        <v>132</v>
      </c>
      <c r="G173" s="57">
        <v>1.05</v>
      </c>
      <c r="H173" s="57">
        <f>IF(I173&lt;&gt;0, G173-I173, "")</f>
        <v>5.0000000000000044E-2</v>
      </c>
      <c r="I173" s="57">
        <v>1</v>
      </c>
      <c r="J173" s="57">
        <v>5</v>
      </c>
      <c r="K173" s="62" t="s">
        <v>919</v>
      </c>
      <c r="L173" s="57" t="s">
        <v>677</v>
      </c>
      <c r="M173" s="57">
        <v>0.23</v>
      </c>
      <c r="N173" s="57">
        <v>100</v>
      </c>
      <c r="O173" s="57">
        <f>IF(I173*M173=0, "", I173*M173*(N173/100))</f>
        <v>0.23</v>
      </c>
      <c r="P173" s="59"/>
      <c r="Q173" s="59">
        <f>TRUNC(P173*M173*N173/100)</f>
        <v>0</v>
      </c>
      <c r="R173" s="59"/>
      <c r="S173" s="57" t="s">
        <v>973</v>
      </c>
      <c r="T173" s="65"/>
      <c r="AA173" s="2">
        <f>O173</f>
        <v>0.23</v>
      </c>
    </row>
    <row r="174" spans="2:27" ht="21.95" customHeight="1" x14ac:dyDescent="0.15">
      <c r="B174" s="9" t="s">
        <v>944</v>
      </c>
      <c r="C174" s="80" t="s">
        <v>676</v>
      </c>
      <c r="D174" s="56" t="s">
        <v>70</v>
      </c>
      <c r="E174" s="62" t="s">
        <v>677</v>
      </c>
      <c r="F174" s="57" t="s">
        <v>678</v>
      </c>
      <c r="G174" s="57">
        <f>IF(H174*I174/100+0.000005 &lt;1, TRUNC(H174*I174/100+0.000005, 옵션!$E$13), TRUNC(H174*I174/100+0.000005, 옵션!$E$13))</f>
        <v>0.23</v>
      </c>
      <c r="H174" s="57">
        <f>옵션!$B$13</f>
        <v>100</v>
      </c>
      <c r="I174" s="57">
        <f>SUM(AA173:AA173)</f>
        <v>0.23</v>
      </c>
      <c r="J174" s="57"/>
      <c r="K174" s="62"/>
      <c r="L174" s="57"/>
      <c r="M174" s="57"/>
      <c r="N174" s="57"/>
      <c r="O174" s="57" t="str">
        <f>IF(I174*M174=0, "", I174*M174*(N174/100))</f>
        <v/>
      </c>
      <c r="P174" s="59"/>
      <c r="Q174" s="59">
        <f>TRUNC(P174*M174*N174/100)</f>
        <v>0</v>
      </c>
      <c r="R174" s="59"/>
      <c r="S174" s="57"/>
      <c r="T174" s="65"/>
      <c r="Z174" s="2" t="s">
        <v>949</v>
      </c>
      <c r="AA174" s="2">
        <f>SUM(AA173:AA173)</f>
        <v>0.23</v>
      </c>
    </row>
    <row r="175" spans="2:27" ht="21.95" customHeight="1" x14ac:dyDescent="0.15">
      <c r="B175" s="9" t="s">
        <v>997</v>
      </c>
      <c r="C175" s="80"/>
      <c r="D175" s="287" t="s">
        <v>1049</v>
      </c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3"/>
    </row>
    <row r="176" spans="2:27" ht="21.95" customHeight="1" x14ac:dyDescent="0.15">
      <c r="B176" s="9" t="s">
        <v>944</v>
      </c>
      <c r="C176" s="80" t="s">
        <v>305</v>
      </c>
      <c r="D176" s="56" t="s">
        <v>300</v>
      </c>
      <c r="E176" s="62" t="s">
        <v>306</v>
      </c>
      <c r="F176" s="57" t="s">
        <v>132</v>
      </c>
      <c r="G176" s="57">
        <v>1.05</v>
      </c>
      <c r="H176" s="57">
        <f>IF(I176&lt;&gt;0, G176-I176, "")</f>
        <v>5.0000000000000044E-2</v>
      </c>
      <c r="I176" s="57">
        <v>1</v>
      </c>
      <c r="J176" s="57">
        <v>5</v>
      </c>
      <c r="K176" s="62" t="s">
        <v>919</v>
      </c>
      <c r="L176" s="57" t="s">
        <v>677</v>
      </c>
      <c r="M176" s="57">
        <v>0.3</v>
      </c>
      <c r="N176" s="57">
        <v>100</v>
      </c>
      <c r="O176" s="57">
        <f>IF(I176*M176=0, "", I176*M176*(N176/100))</f>
        <v>0.3</v>
      </c>
      <c r="P176" s="59"/>
      <c r="Q176" s="59">
        <f>TRUNC(P176*M176*N176/100)</f>
        <v>0</v>
      </c>
      <c r="R176" s="59"/>
      <c r="S176" s="57" t="s">
        <v>973</v>
      </c>
      <c r="T176" s="65"/>
      <c r="AA176" s="2">
        <f>O176</f>
        <v>0.3</v>
      </c>
    </row>
    <row r="177" spans="2:27" ht="21.95" customHeight="1" x14ac:dyDescent="0.15">
      <c r="B177" s="9" t="s">
        <v>944</v>
      </c>
      <c r="C177" s="80" t="s">
        <v>676</v>
      </c>
      <c r="D177" s="56" t="s">
        <v>70</v>
      </c>
      <c r="E177" s="62" t="s">
        <v>677</v>
      </c>
      <c r="F177" s="57" t="s">
        <v>678</v>
      </c>
      <c r="G177" s="57">
        <f>IF(H177*I177/100+0.000005 &lt;1, TRUNC(H177*I177/100+0.000005, 옵션!$E$13), TRUNC(H177*I177/100+0.000005, 옵션!$E$13))</f>
        <v>0.3</v>
      </c>
      <c r="H177" s="57">
        <f>옵션!$B$13</f>
        <v>100</v>
      </c>
      <c r="I177" s="57">
        <f>SUM(AA176:AA176)</f>
        <v>0.3</v>
      </c>
      <c r="J177" s="57"/>
      <c r="K177" s="62"/>
      <c r="L177" s="57"/>
      <c r="M177" s="57"/>
      <c r="N177" s="57"/>
      <c r="O177" s="57" t="str">
        <f>IF(I177*M177=0, "", I177*M177*(N177/100))</f>
        <v/>
      </c>
      <c r="P177" s="59"/>
      <c r="Q177" s="59">
        <f>TRUNC(P177*M177*N177/100)</f>
        <v>0</v>
      </c>
      <c r="R177" s="59"/>
      <c r="S177" s="57"/>
      <c r="T177" s="65"/>
      <c r="Z177" s="2" t="s">
        <v>949</v>
      </c>
      <c r="AA177" s="2">
        <f>SUM(AA176:AA176)</f>
        <v>0.3</v>
      </c>
    </row>
    <row r="178" spans="2:27" ht="21.95" customHeight="1" x14ac:dyDescent="0.15">
      <c r="B178" s="9" t="s">
        <v>997</v>
      </c>
      <c r="C178" s="80"/>
      <c r="D178" s="287" t="s">
        <v>1050</v>
      </c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3"/>
    </row>
    <row r="179" spans="2:27" ht="21.95" customHeight="1" x14ac:dyDescent="0.15">
      <c r="B179" s="9" t="s">
        <v>944</v>
      </c>
      <c r="C179" s="80" t="s">
        <v>307</v>
      </c>
      <c r="D179" s="56" t="s">
        <v>300</v>
      </c>
      <c r="E179" s="62" t="s">
        <v>308</v>
      </c>
      <c r="F179" s="57" t="s">
        <v>132</v>
      </c>
      <c r="G179" s="57">
        <v>1.05</v>
      </c>
      <c r="H179" s="57">
        <f>IF(I179&lt;&gt;0, G179-I179, "")</f>
        <v>5.0000000000000044E-2</v>
      </c>
      <c r="I179" s="57">
        <v>1</v>
      </c>
      <c r="J179" s="57">
        <v>5</v>
      </c>
      <c r="K179" s="62" t="s">
        <v>919</v>
      </c>
      <c r="L179" s="57" t="s">
        <v>677</v>
      </c>
      <c r="M179" s="57">
        <v>4.5999999999999999E-2</v>
      </c>
      <c r="N179" s="57">
        <v>100</v>
      </c>
      <c r="O179" s="57">
        <f>IF(I179*M179=0, "", I179*M179*(N179/100))</f>
        <v>4.5999999999999999E-2</v>
      </c>
      <c r="P179" s="59"/>
      <c r="Q179" s="59">
        <f>TRUNC(P179*M179*N179/100)</f>
        <v>0</v>
      </c>
      <c r="R179" s="59"/>
      <c r="S179" s="57" t="s">
        <v>973</v>
      </c>
      <c r="T179" s="65"/>
      <c r="AA179" s="2">
        <f>O179</f>
        <v>4.5999999999999999E-2</v>
      </c>
    </row>
    <row r="180" spans="2:27" ht="21.95" customHeight="1" x14ac:dyDescent="0.15">
      <c r="B180" s="9" t="s">
        <v>944</v>
      </c>
      <c r="C180" s="80" t="s">
        <v>676</v>
      </c>
      <c r="D180" s="56" t="s">
        <v>70</v>
      </c>
      <c r="E180" s="62" t="s">
        <v>677</v>
      </c>
      <c r="F180" s="57" t="s">
        <v>678</v>
      </c>
      <c r="G180" s="57">
        <f>IF(H180*I180/100+0.000005 &lt;1, TRUNC(H180*I180/100+0.000005, 옵션!$E$13), TRUNC(H180*I180/100+0.000005, 옵션!$E$13))</f>
        <v>4.5999999999999999E-2</v>
      </c>
      <c r="H180" s="57">
        <f>옵션!$B$13</f>
        <v>100</v>
      </c>
      <c r="I180" s="57">
        <f>SUM(AA179:AA179)</f>
        <v>4.5999999999999999E-2</v>
      </c>
      <c r="J180" s="57"/>
      <c r="K180" s="62"/>
      <c r="L180" s="57"/>
      <c r="M180" s="57"/>
      <c r="N180" s="57"/>
      <c r="O180" s="57" t="str">
        <f>IF(I180*M180=0, "", I180*M180*(N180/100))</f>
        <v/>
      </c>
      <c r="P180" s="59"/>
      <c r="Q180" s="59">
        <f>TRUNC(P180*M180*N180/100)</f>
        <v>0</v>
      </c>
      <c r="R180" s="59"/>
      <c r="S180" s="57"/>
      <c r="T180" s="65"/>
      <c r="Z180" s="2" t="s">
        <v>949</v>
      </c>
      <c r="AA180" s="2">
        <f>SUM(AA179:AA179)</f>
        <v>4.5999999999999999E-2</v>
      </c>
    </row>
    <row r="181" spans="2:27" ht="21.95" customHeight="1" x14ac:dyDescent="0.15">
      <c r="B181" s="9" t="s">
        <v>997</v>
      </c>
      <c r="C181" s="80"/>
      <c r="D181" s="287" t="s">
        <v>1051</v>
      </c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3"/>
    </row>
    <row r="182" spans="2:27" ht="21.95" customHeight="1" x14ac:dyDescent="0.15">
      <c r="B182" s="9" t="s">
        <v>944</v>
      </c>
      <c r="C182" s="80" t="s">
        <v>309</v>
      </c>
      <c r="D182" s="56" t="s">
        <v>300</v>
      </c>
      <c r="E182" s="62" t="s">
        <v>310</v>
      </c>
      <c r="F182" s="57" t="s">
        <v>132</v>
      </c>
      <c r="G182" s="57">
        <v>1.05</v>
      </c>
      <c r="H182" s="57">
        <f>IF(I182&lt;&gt;0, G182-I182, "")</f>
        <v>5.0000000000000044E-2</v>
      </c>
      <c r="I182" s="57">
        <v>1</v>
      </c>
      <c r="J182" s="57">
        <v>5</v>
      </c>
      <c r="K182" s="62" t="s">
        <v>919</v>
      </c>
      <c r="L182" s="57" t="s">
        <v>677</v>
      </c>
      <c r="M182" s="57">
        <v>0.06</v>
      </c>
      <c r="N182" s="57">
        <v>100</v>
      </c>
      <c r="O182" s="57">
        <f>IF(I182*M182=0, "", I182*M182*(N182/100))</f>
        <v>0.06</v>
      </c>
      <c r="P182" s="59"/>
      <c r="Q182" s="59">
        <f>TRUNC(P182*M182*N182/100)</f>
        <v>0</v>
      </c>
      <c r="R182" s="59"/>
      <c r="S182" s="57" t="s">
        <v>973</v>
      </c>
      <c r="T182" s="65"/>
      <c r="AA182" s="2">
        <f>O182</f>
        <v>0.06</v>
      </c>
    </row>
    <row r="183" spans="2:27" ht="21.95" customHeight="1" x14ac:dyDescent="0.15">
      <c r="B183" s="9" t="s">
        <v>944</v>
      </c>
      <c r="C183" s="80" t="s">
        <v>676</v>
      </c>
      <c r="D183" s="56" t="s">
        <v>70</v>
      </c>
      <c r="E183" s="62" t="s">
        <v>677</v>
      </c>
      <c r="F183" s="57" t="s">
        <v>678</v>
      </c>
      <c r="G183" s="57">
        <f>IF(H183*I183/100+0.000005 &lt;1, TRUNC(H183*I183/100+0.000005, 옵션!$E$13), TRUNC(H183*I183/100+0.000005, 옵션!$E$13))</f>
        <v>0.06</v>
      </c>
      <c r="H183" s="57">
        <f>옵션!$B$13</f>
        <v>100</v>
      </c>
      <c r="I183" s="57">
        <f>SUM(AA182:AA182)</f>
        <v>0.06</v>
      </c>
      <c r="J183" s="57"/>
      <c r="K183" s="62"/>
      <c r="L183" s="57"/>
      <c r="M183" s="57"/>
      <c r="N183" s="57"/>
      <c r="O183" s="57" t="str">
        <f>IF(I183*M183=0, "", I183*M183*(N183/100))</f>
        <v/>
      </c>
      <c r="P183" s="59"/>
      <c r="Q183" s="59">
        <f>TRUNC(P183*M183*N183/100)</f>
        <v>0</v>
      </c>
      <c r="R183" s="59"/>
      <c r="S183" s="57"/>
      <c r="T183" s="65"/>
      <c r="Z183" s="2" t="s">
        <v>949</v>
      </c>
      <c r="AA183" s="2">
        <f>SUM(AA182:AA182)</f>
        <v>0.06</v>
      </c>
    </row>
    <row r="184" spans="2:27" ht="21.95" customHeight="1" x14ac:dyDescent="0.15">
      <c r="B184" s="9" t="s">
        <v>997</v>
      </c>
      <c r="C184" s="80"/>
      <c r="D184" s="287" t="s">
        <v>1052</v>
      </c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3"/>
    </row>
    <row r="185" spans="2:27" ht="21.95" customHeight="1" x14ac:dyDescent="0.15">
      <c r="B185" s="9" t="s">
        <v>944</v>
      </c>
      <c r="C185" s="80" t="s">
        <v>311</v>
      </c>
      <c r="D185" s="56" t="s">
        <v>312</v>
      </c>
      <c r="E185" s="62" t="s">
        <v>313</v>
      </c>
      <c r="F185" s="57" t="s">
        <v>181</v>
      </c>
      <c r="G185" s="57">
        <v>1</v>
      </c>
      <c r="H185" s="57">
        <f>IF(I185&lt;&gt;0, G185-I185, "")</f>
        <v>0</v>
      </c>
      <c r="I185" s="57">
        <v>1</v>
      </c>
      <c r="J185" s="57"/>
      <c r="K185" s="62" t="s">
        <v>919</v>
      </c>
      <c r="L185" s="57" t="s">
        <v>677</v>
      </c>
      <c r="M185" s="57">
        <v>0.23</v>
      </c>
      <c r="N185" s="57">
        <v>100</v>
      </c>
      <c r="O185" s="57">
        <f>IF(I185*M185=0, "", I185*M185*(N185/100))</f>
        <v>0.23</v>
      </c>
      <c r="P185" s="59"/>
      <c r="Q185" s="59">
        <f>TRUNC(P185*M185*N185/100)</f>
        <v>0</v>
      </c>
      <c r="R185" s="59"/>
      <c r="S185" s="57" t="s">
        <v>973</v>
      </c>
      <c r="T185" s="65"/>
      <c r="AA185" s="2">
        <f>O185</f>
        <v>0.23</v>
      </c>
    </row>
    <row r="186" spans="2:27" ht="21.95" customHeight="1" x14ac:dyDescent="0.15">
      <c r="B186" s="9" t="s">
        <v>944</v>
      </c>
      <c r="C186" s="80" t="s">
        <v>676</v>
      </c>
      <c r="D186" s="56" t="s">
        <v>70</v>
      </c>
      <c r="E186" s="62" t="s">
        <v>677</v>
      </c>
      <c r="F186" s="57" t="s">
        <v>678</v>
      </c>
      <c r="G186" s="57">
        <f>IF(H186*I186/100+0.000005 &lt;1, TRUNC(H186*I186/100+0.000005, 옵션!$E$13), TRUNC(H186*I186/100+0.000005, 옵션!$E$13))</f>
        <v>0.23</v>
      </c>
      <c r="H186" s="57">
        <f>옵션!$B$13</f>
        <v>100</v>
      </c>
      <c r="I186" s="57">
        <f>SUM(AA185:AA185)</f>
        <v>0.23</v>
      </c>
      <c r="J186" s="57"/>
      <c r="K186" s="62"/>
      <c r="L186" s="57"/>
      <c r="M186" s="57"/>
      <c r="N186" s="57"/>
      <c r="O186" s="57" t="str">
        <f>IF(I186*M186=0, "", I186*M186*(N186/100))</f>
        <v/>
      </c>
      <c r="P186" s="59"/>
      <c r="Q186" s="59">
        <f>TRUNC(P186*M186*N186/100)</f>
        <v>0</v>
      </c>
      <c r="R186" s="59"/>
      <c r="S186" s="57"/>
      <c r="T186" s="65"/>
      <c r="Z186" s="2" t="s">
        <v>949</v>
      </c>
      <c r="AA186" s="2">
        <f>SUM(AA185:AA185)</f>
        <v>0.23</v>
      </c>
    </row>
    <row r="187" spans="2:27" ht="21.95" customHeight="1" x14ac:dyDescent="0.15">
      <c r="B187" s="9" t="s">
        <v>997</v>
      </c>
      <c r="C187" s="80"/>
      <c r="D187" s="287" t="s">
        <v>1053</v>
      </c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3"/>
    </row>
    <row r="188" spans="2:27" ht="21.95" customHeight="1" x14ac:dyDescent="0.15">
      <c r="B188" s="9" t="s">
        <v>944</v>
      </c>
      <c r="C188" s="80" t="s">
        <v>314</v>
      </c>
      <c r="D188" s="56" t="s">
        <v>312</v>
      </c>
      <c r="E188" s="62" t="s">
        <v>315</v>
      </c>
      <c r="F188" s="57" t="s">
        <v>181</v>
      </c>
      <c r="G188" s="57">
        <v>1</v>
      </c>
      <c r="H188" s="57">
        <f>IF(I188&lt;&gt;0, G188-I188, "")</f>
        <v>0</v>
      </c>
      <c r="I188" s="57">
        <v>1</v>
      </c>
      <c r="J188" s="57"/>
      <c r="K188" s="62" t="s">
        <v>919</v>
      </c>
      <c r="L188" s="57" t="s">
        <v>677</v>
      </c>
      <c r="M188" s="57">
        <v>0.3</v>
      </c>
      <c r="N188" s="57">
        <v>100</v>
      </c>
      <c r="O188" s="57">
        <f>IF(I188*M188=0, "", I188*M188*(N188/100))</f>
        <v>0.3</v>
      </c>
      <c r="P188" s="59"/>
      <c r="Q188" s="59">
        <f>TRUNC(P188*M188*N188/100)</f>
        <v>0</v>
      </c>
      <c r="R188" s="59"/>
      <c r="S188" s="57" t="s">
        <v>973</v>
      </c>
      <c r="T188" s="65"/>
      <c r="AA188" s="2">
        <f>O188</f>
        <v>0.3</v>
      </c>
    </row>
    <row r="189" spans="2:27" ht="21.95" customHeight="1" x14ac:dyDescent="0.15">
      <c r="B189" s="9" t="s">
        <v>944</v>
      </c>
      <c r="C189" s="80" t="s">
        <v>676</v>
      </c>
      <c r="D189" s="56" t="s">
        <v>70</v>
      </c>
      <c r="E189" s="62" t="s">
        <v>677</v>
      </c>
      <c r="F189" s="57" t="s">
        <v>678</v>
      </c>
      <c r="G189" s="57">
        <f>IF(H189*I189/100+0.000005 &lt;1, TRUNC(H189*I189/100+0.000005, 옵션!$E$13), TRUNC(H189*I189/100+0.000005, 옵션!$E$13))</f>
        <v>0.3</v>
      </c>
      <c r="H189" s="57">
        <f>옵션!$B$13</f>
        <v>100</v>
      </c>
      <c r="I189" s="57">
        <f>SUM(AA188:AA188)</f>
        <v>0.3</v>
      </c>
      <c r="J189" s="57"/>
      <c r="K189" s="62"/>
      <c r="L189" s="57"/>
      <c r="M189" s="57"/>
      <c r="N189" s="57"/>
      <c r="O189" s="57" t="str">
        <f>IF(I189*M189=0, "", I189*M189*(N189/100))</f>
        <v/>
      </c>
      <c r="P189" s="59"/>
      <c r="Q189" s="59">
        <f>TRUNC(P189*M189*N189/100)</f>
        <v>0</v>
      </c>
      <c r="R189" s="59"/>
      <c r="S189" s="57"/>
      <c r="T189" s="65"/>
      <c r="Z189" s="2" t="s">
        <v>949</v>
      </c>
      <c r="AA189" s="2">
        <f>SUM(AA188:AA188)</f>
        <v>0.3</v>
      </c>
    </row>
    <row r="190" spans="2:27" ht="21.95" customHeight="1" x14ac:dyDescent="0.15">
      <c r="B190" s="9" t="s">
        <v>997</v>
      </c>
      <c r="C190" s="80"/>
      <c r="D190" s="287" t="s">
        <v>1054</v>
      </c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3"/>
    </row>
    <row r="191" spans="2:27" ht="21.95" customHeight="1" x14ac:dyDescent="0.15">
      <c r="B191" s="9" t="s">
        <v>944</v>
      </c>
      <c r="C191" s="80" t="s">
        <v>316</v>
      </c>
      <c r="D191" s="56" t="s">
        <v>312</v>
      </c>
      <c r="E191" s="62" t="s">
        <v>317</v>
      </c>
      <c r="F191" s="57" t="s">
        <v>181</v>
      </c>
      <c r="G191" s="57">
        <v>1</v>
      </c>
      <c r="H191" s="57">
        <f>IF(I191&lt;&gt;0, G191-I191, "")</f>
        <v>0</v>
      </c>
      <c r="I191" s="57">
        <v>1</v>
      </c>
      <c r="J191" s="57"/>
      <c r="K191" s="62" t="s">
        <v>919</v>
      </c>
      <c r="L191" s="57" t="s">
        <v>677</v>
      </c>
      <c r="M191" s="57">
        <v>0.23</v>
      </c>
      <c r="N191" s="57">
        <v>100</v>
      </c>
      <c r="O191" s="57">
        <f>IF(I191*M191=0, "", I191*M191*(N191/100))</f>
        <v>0.23</v>
      </c>
      <c r="P191" s="59"/>
      <c r="Q191" s="59">
        <f>TRUNC(P191*M191*N191/100)</f>
        <v>0</v>
      </c>
      <c r="R191" s="59"/>
      <c r="S191" s="57" t="s">
        <v>973</v>
      </c>
      <c r="T191" s="65"/>
      <c r="AA191" s="2">
        <f>O191</f>
        <v>0.23</v>
      </c>
    </row>
    <row r="192" spans="2:27" ht="21.95" customHeight="1" x14ac:dyDescent="0.15">
      <c r="B192" s="9" t="s">
        <v>944</v>
      </c>
      <c r="C192" s="80" t="s">
        <v>676</v>
      </c>
      <c r="D192" s="56" t="s">
        <v>70</v>
      </c>
      <c r="E192" s="62" t="s">
        <v>677</v>
      </c>
      <c r="F192" s="57" t="s">
        <v>678</v>
      </c>
      <c r="G192" s="57">
        <f>IF(H192*I192/100+0.000005 &lt;1, TRUNC(H192*I192/100+0.000005, 옵션!$E$13), TRUNC(H192*I192/100+0.000005, 옵션!$E$13))</f>
        <v>0.23</v>
      </c>
      <c r="H192" s="57">
        <f>옵션!$B$13</f>
        <v>100</v>
      </c>
      <c r="I192" s="57">
        <f>SUM(AA191:AA191)</f>
        <v>0.23</v>
      </c>
      <c r="J192" s="57"/>
      <c r="K192" s="62"/>
      <c r="L192" s="57"/>
      <c r="M192" s="57"/>
      <c r="N192" s="57"/>
      <c r="O192" s="57" t="str">
        <f>IF(I192*M192=0, "", I192*M192*(N192/100))</f>
        <v/>
      </c>
      <c r="P192" s="59"/>
      <c r="Q192" s="59">
        <f>TRUNC(P192*M192*N192/100)</f>
        <v>0</v>
      </c>
      <c r="R192" s="59"/>
      <c r="S192" s="57"/>
      <c r="T192" s="65"/>
      <c r="Z192" s="2" t="s">
        <v>949</v>
      </c>
      <c r="AA192" s="2">
        <f>SUM(AA191:AA191)</f>
        <v>0.23</v>
      </c>
    </row>
    <row r="193" spans="2:27" ht="21.95" customHeight="1" x14ac:dyDescent="0.15">
      <c r="B193" s="9" t="s">
        <v>997</v>
      </c>
      <c r="C193" s="80"/>
      <c r="D193" s="287" t="s">
        <v>1055</v>
      </c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3"/>
    </row>
    <row r="194" spans="2:27" ht="21.95" customHeight="1" x14ac:dyDescent="0.15">
      <c r="B194" s="9" t="s">
        <v>944</v>
      </c>
      <c r="C194" s="80" t="s">
        <v>318</v>
      </c>
      <c r="D194" s="56" t="s">
        <v>312</v>
      </c>
      <c r="E194" s="62" t="s">
        <v>319</v>
      </c>
      <c r="F194" s="57" t="s">
        <v>181</v>
      </c>
      <c r="G194" s="57">
        <v>1</v>
      </c>
      <c r="H194" s="57">
        <f>IF(I194&lt;&gt;0, G194-I194, "")</f>
        <v>0</v>
      </c>
      <c r="I194" s="57">
        <v>1</v>
      </c>
      <c r="J194" s="57"/>
      <c r="K194" s="62" t="s">
        <v>919</v>
      </c>
      <c r="L194" s="57" t="s">
        <v>677</v>
      </c>
      <c r="M194" s="57">
        <v>0.3</v>
      </c>
      <c r="N194" s="57">
        <v>100</v>
      </c>
      <c r="O194" s="57">
        <f>IF(I194*M194=0, "", I194*M194*(N194/100))</f>
        <v>0.3</v>
      </c>
      <c r="P194" s="59"/>
      <c r="Q194" s="59">
        <f>TRUNC(P194*M194*N194/100)</f>
        <v>0</v>
      </c>
      <c r="R194" s="59"/>
      <c r="S194" s="57" t="s">
        <v>973</v>
      </c>
      <c r="T194" s="65"/>
      <c r="AA194" s="2">
        <f>O194</f>
        <v>0.3</v>
      </c>
    </row>
    <row r="195" spans="2:27" ht="21.95" customHeight="1" x14ac:dyDescent="0.15">
      <c r="B195" s="9" t="s">
        <v>944</v>
      </c>
      <c r="C195" s="80" t="s">
        <v>676</v>
      </c>
      <c r="D195" s="56" t="s">
        <v>70</v>
      </c>
      <c r="E195" s="62" t="s">
        <v>677</v>
      </c>
      <c r="F195" s="57" t="s">
        <v>678</v>
      </c>
      <c r="G195" s="57">
        <f>IF(H195*I195/100+0.000005 &lt;1, TRUNC(H195*I195/100+0.000005, 옵션!$E$13), TRUNC(H195*I195/100+0.000005, 옵션!$E$13))</f>
        <v>0.3</v>
      </c>
      <c r="H195" s="57">
        <f>옵션!$B$13</f>
        <v>100</v>
      </c>
      <c r="I195" s="57">
        <f>SUM(AA194:AA194)</f>
        <v>0.3</v>
      </c>
      <c r="J195" s="57"/>
      <c r="K195" s="62"/>
      <c r="L195" s="57"/>
      <c r="M195" s="57"/>
      <c r="N195" s="57"/>
      <c r="O195" s="57" t="str">
        <f>IF(I195*M195=0, "", I195*M195*(N195/100))</f>
        <v/>
      </c>
      <c r="P195" s="59"/>
      <c r="Q195" s="59">
        <f>TRUNC(P195*M195*N195/100)</f>
        <v>0</v>
      </c>
      <c r="R195" s="59"/>
      <c r="S195" s="57"/>
      <c r="T195" s="65"/>
      <c r="Z195" s="2" t="s">
        <v>949</v>
      </c>
      <c r="AA195" s="2">
        <f>SUM(AA194:AA194)</f>
        <v>0.3</v>
      </c>
    </row>
    <row r="196" spans="2:27" ht="21.95" customHeight="1" x14ac:dyDescent="0.15">
      <c r="B196" s="9" t="s">
        <v>997</v>
      </c>
      <c r="C196" s="80"/>
      <c r="D196" s="287" t="s">
        <v>1056</v>
      </c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3"/>
    </row>
    <row r="197" spans="2:27" ht="21.95" customHeight="1" x14ac:dyDescent="0.15">
      <c r="B197" s="9" t="s">
        <v>944</v>
      </c>
      <c r="C197" s="80" t="s">
        <v>320</v>
      </c>
      <c r="D197" s="56" t="s">
        <v>312</v>
      </c>
      <c r="E197" s="62" t="s">
        <v>321</v>
      </c>
      <c r="F197" s="57" t="s">
        <v>181</v>
      </c>
      <c r="G197" s="57">
        <v>1</v>
      </c>
      <c r="H197" s="57">
        <f>IF(I197&lt;&gt;0, G197-I197, "")</f>
        <v>0</v>
      </c>
      <c r="I197" s="57">
        <v>1</v>
      </c>
      <c r="J197" s="57"/>
      <c r="K197" s="62" t="s">
        <v>919</v>
      </c>
      <c r="L197" s="57" t="s">
        <v>677</v>
      </c>
      <c r="M197" s="57">
        <v>0.23</v>
      </c>
      <c r="N197" s="57">
        <v>100</v>
      </c>
      <c r="O197" s="57">
        <f>IF(I197*M197=0, "", I197*M197*(N197/100))</f>
        <v>0.23</v>
      </c>
      <c r="P197" s="59"/>
      <c r="Q197" s="59">
        <f>TRUNC(P197*M197*N197/100)</f>
        <v>0</v>
      </c>
      <c r="R197" s="59"/>
      <c r="S197" s="57" t="s">
        <v>973</v>
      </c>
      <c r="T197" s="65"/>
      <c r="AA197" s="2">
        <f>O197</f>
        <v>0.23</v>
      </c>
    </row>
    <row r="198" spans="2:27" ht="21.95" customHeight="1" x14ac:dyDescent="0.15">
      <c r="B198" s="9" t="s">
        <v>944</v>
      </c>
      <c r="C198" s="80" t="s">
        <v>676</v>
      </c>
      <c r="D198" s="56" t="s">
        <v>70</v>
      </c>
      <c r="E198" s="62" t="s">
        <v>677</v>
      </c>
      <c r="F198" s="57" t="s">
        <v>678</v>
      </c>
      <c r="G198" s="57">
        <f>IF(H198*I198/100+0.000005 &lt;1, TRUNC(H198*I198/100+0.000005, 옵션!$E$13), TRUNC(H198*I198/100+0.000005, 옵션!$E$13))</f>
        <v>0.23</v>
      </c>
      <c r="H198" s="57">
        <f>옵션!$B$13</f>
        <v>100</v>
      </c>
      <c r="I198" s="57">
        <f>SUM(AA197:AA197)</f>
        <v>0.23</v>
      </c>
      <c r="J198" s="57"/>
      <c r="K198" s="62"/>
      <c r="L198" s="57"/>
      <c r="M198" s="57"/>
      <c r="N198" s="57"/>
      <c r="O198" s="57" t="str">
        <f>IF(I198*M198=0, "", I198*M198*(N198/100))</f>
        <v/>
      </c>
      <c r="P198" s="59"/>
      <c r="Q198" s="59">
        <f>TRUNC(P198*M198*N198/100)</f>
        <v>0</v>
      </c>
      <c r="R198" s="59"/>
      <c r="S198" s="57"/>
      <c r="T198" s="65"/>
      <c r="Z198" s="2" t="s">
        <v>949</v>
      </c>
      <c r="AA198" s="2">
        <f>SUM(AA197:AA197)</f>
        <v>0.23</v>
      </c>
    </row>
    <row r="199" spans="2:27" ht="21.95" customHeight="1" x14ac:dyDescent="0.15">
      <c r="B199" s="9" t="s">
        <v>997</v>
      </c>
      <c r="C199" s="80"/>
      <c r="D199" s="287" t="s">
        <v>1057</v>
      </c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3"/>
    </row>
    <row r="200" spans="2:27" ht="21.95" customHeight="1" x14ac:dyDescent="0.15">
      <c r="B200" s="9" t="s">
        <v>944</v>
      </c>
      <c r="C200" s="80" t="s">
        <v>322</v>
      </c>
      <c r="D200" s="56" t="s">
        <v>312</v>
      </c>
      <c r="E200" s="62" t="s">
        <v>323</v>
      </c>
      <c r="F200" s="57" t="s">
        <v>181</v>
      </c>
      <c r="G200" s="57">
        <v>1</v>
      </c>
      <c r="H200" s="57">
        <f>IF(I200&lt;&gt;0, G200-I200, "")</f>
        <v>0</v>
      </c>
      <c r="I200" s="57">
        <v>1</v>
      </c>
      <c r="J200" s="57"/>
      <c r="K200" s="62" t="s">
        <v>919</v>
      </c>
      <c r="L200" s="57" t="s">
        <v>677</v>
      </c>
      <c r="M200" s="57">
        <v>0.3</v>
      </c>
      <c r="N200" s="57">
        <v>100</v>
      </c>
      <c r="O200" s="57">
        <f>IF(I200*M200=0, "", I200*M200*(N200/100))</f>
        <v>0.3</v>
      </c>
      <c r="P200" s="59"/>
      <c r="Q200" s="59">
        <f>TRUNC(P200*M200*N200/100)</f>
        <v>0</v>
      </c>
      <c r="R200" s="59"/>
      <c r="S200" s="57" t="s">
        <v>973</v>
      </c>
      <c r="T200" s="65"/>
      <c r="AA200" s="2">
        <f>O200</f>
        <v>0.3</v>
      </c>
    </row>
    <row r="201" spans="2:27" ht="21.95" customHeight="1" x14ac:dyDescent="0.15">
      <c r="B201" s="9" t="s">
        <v>944</v>
      </c>
      <c r="C201" s="80" t="s">
        <v>676</v>
      </c>
      <c r="D201" s="56" t="s">
        <v>70</v>
      </c>
      <c r="E201" s="62" t="s">
        <v>677</v>
      </c>
      <c r="F201" s="57" t="s">
        <v>678</v>
      </c>
      <c r="G201" s="57">
        <f>IF(H201*I201/100+0.000005 &lt;1, TRUNC(H201*I201/100+0.000005, 옵션!$E$13), TRUNC(H201*I201/100+0.000005, 옵션!$E$13))</f>
        <v>0.3</v>
      </c>
      <c r="H201" s="57">
        <f>옵션!$B$13</f>
        <v>100</v>
      </c>
      <c r="I201" s="57">
        <f>SUM(AA200:AA200)</f>
        <v>0.3</v>
      </c>
      <c r="J201" s="57"/>
      <c r="K201" s="62"/>
      <c r="L201" s="57"/>
      <c r="M201" s="57"/>
      <c r="N201" s="57"/>
      <c r="O201" s="57" t="str">
        <f>IF(I201*M201=0, "", I201*M201*(N201/100))</f>
        <v/>
      </c>
      <c r="P201" s="59"/>
      <c r="Q201" s="59">
        <f>TRUNC(P201*M201*N201/100)</f>
        <v>0</v>
      </c>
      <c r="R201" s="59"/>
      <c r="S201" s="57"/>
      <c r="T201" s="65"/>
      <c r="Z201" s="2" t="s">
        <v>949</v>
      </c>
      <c r="AA201" s="2">
        <f>SUM(AA200:AA200)</f>
        <v>0.3</v>
      </c>
    </row>
    <row r="202" spans="2:27" ht="21.95" customHeight="1" x14ac:dyDescent="0.15">
      <c r="B202" s="9" t="s">
        <v>997</v>
      </c>
      <c r="C202" s="80"/>
      <c r="D202" s="287" t="s">
        <v>1058</v>
      </c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3"/>
    </row>
    <row r="203" spans="2:27" ht="21.95" customHeight="1" x14ac:dyDescent="0.15">
      <c r="B203" s="9" t="s">
        <v>944</v>
      </c>
      <c r="C203" s="80" t="s">
        <v>324</v>
      </c>
      <c r="D203" s="56" t="s">
        <v>312</v>
      </c>
      <c r="E203" s="62" t="s">
        <v>325</v>
      </c>
      <c r="F203" s="57" t="s">
        <v>181</v>
      </c>
      <c r="G203" s="57">
        <v>1</v>
      </c>
      <c r="H203" s="57">
        <f>IF(I203&lt;&gt;0, G203-I203, "")</f>
        <v>0</v>
      </c>
      <c r="I203" s="57">
        <v>1</v>
      </c>
      <c r="J203" s="57"/>
      <c r="K203" s="62" t="s">
        <v>919</v>
      </c>
      <c r="L203" s="57" t="s">
        <v>677</v>
      </c>
      <c r="M203" s="57">
        <v>0.3</v>
      </c>
      <c r="N203" s="57">
        <v>100</v>
      </c>
      <c r="O203" s="57">
        <f>IF(I203*M203=0, "", I203*M203*(N203/100))</f>
        <v>0.3</v>
      </c>
      <c r="P203" s="59"/>
      <c r="Q203" s="59">
        <f>TRUNC(P203*M203*N203/100)</f>
        <v>0</v>
      </c>
      <c r="R203" s="59"/>
      <c r="S203" s="57" t="s">
        <v>973</v>
      </c>
      <c r="T203" s="65"/>
      <c r="AA203" s="2">
        <f>O203</f>
        <v>0.3</v>
      </c>
    </row>
    <row r="204" spans="2:27" ht="21.95" customHeight="1" x14ac:dyDescent="0.15">
      <c r="B204" s="9" t="s">
        <v>944</v>
      </c>
      <c r="C204" s="80" t="s">
        <v>676</v>
      </c>
      <c r="D204" s="56" t="s">
        <v>70</v>
      </c>
      <c r="E204" s="62" t="s">
        <v>677</v>
      </c>
      <c r="F204" s="57" t="s">
        <v>678</v>
      </c>
      <c r="G204" s="57">
        <f>IF(H204*I204/100+0.000005 &lt;1, TRUNC(H204*I204/100+0.000005, 옵션!$E$13), TRUNC(H204*I204/100+0.000005, 옵션!$E$13))</f>
        <v>0.3</v>
      </c>
      <c r="H204" s="57">
        <f>옵션!$B$13</f>
        <v>100</v>
      </c>
      <c r="I204" s="57">
        <f>SUM(AA203:AA203)</f>
        <v>0.3</v>
      </c>
      <c r="J204" s="57"/>
      <c r="K204" s="62"/>
      <c r="L204" s="57"/>
      <c r="M204" s="57"/>
      <c r="N204" s="57"/>
      <c r="O204" s="57" t="str">
        <f>IF(I204*M204=0, "", I204*M204*(N204/100))</f>
        <v/>
      </c>
      <c r="P204" s="59"/>
      <c r="Q204" s="59">
        <f>TRUNC(P204*M204*N204/100)</f>
        <v>0</v>
      </c>
      <c r="R204" s="59"/>
      <c r="S204" s="57"/>
      <c r="T204" s="65"/>
      <c r="Z204" s="2" t="s">
        <v>949</v>
      </c>
      <c r="AA204" s="2">
        <f>SUM(AA203:AA203)</f>
        <v>0.3</v>
      </c>
    </row>
    <row r="205" spans="2:27" ht="21.95" customHeight="1" x14ac:dyDescent="0.15">
      <c r="B205" s="9" t="s">
        <v>997</v>
      </c>
      <c r="C205" s="80"/>
      <c r="D205" s="287" t="s">
        <v>1059</v>
      </c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3"/>
    </row>
    <row r="206" spans="2:27" ht="21.95" customHeight="1" x14ac:dyDescent="0.15">
      <c r="B206" s="9" t="s">
        <v>944</v>
      </c>
      <c r="C206" s="80" t="s">
        <v>378</v>
      </c>
      <c r="D206" s="56" t="s">
        <v>379</v>
      </c>
      <c r="E206" s="62" t="s">
        <v>380</v>
      </c>
      <c r="F206" s="57" t="s">
        <v>132</v>
      </c>
      <c r="G206" s="57">
        <v>1</v>
      </c>
      <c r="H206" s="57">
        <f>IF(I206&lt;&gt;0, G206-I206, "")</f>
        <v>0</v>
      </c>
      <c r="I206" s="57">
        <v>1</v>
      </c>
      <c r="J206" s="57"/>
      <c r="K206" s="62" t="s">
        <v>919</v>
      </c>
      <c r="L206" s="57" t="s">
        <v>677</v>
      </c>
      <c r="M206" s="57">
        <v>0.01</v>
      </c>
      <c r="N206" s="57">
        <v>80</v>
      </c>
      <c r="O206" s="57">
        <f>IF(I206*M206=0, "", I206*M206*(N206/100))</f>
        <v>8.0000000000000002E-3</v>
      </c>
      <c r="P206" s="59"/>
      <c r="Q206" s="59">
        <f>TRUNC(P206*M206*N206/100)</f>
        <v>0</v>
      </c>
      <c r="R206" s="59"/>
      <c r="S206" s="57" t="s">
        <v>974</v>
      </c>
      <c r="T206" s="65"/>
      <c r="AA206" s="2">
        <f>O206</f>
        <v>8.0000000000000002E-3</v>
      </c>
    </row>
    <row r="207" spans="2:27" ht="21.95" customHeight="1" x14ac:dyDescent="0.15">
      <c r="B207" s="9" t="s">
        <v>944</v>
      </c>
      <c r="C207" s="80" t="s">
        <v>676</v>
      </c>
      <c r="D207" s="56" t="s">
        <v>70</v>
      </c>
      <c r="E207" s="62" t="s">
        <v>677</v>
      </c>
      <c r="F207" s="57" t="s">
        <v>678</v>
      </c>
      <c r="G207" s="57">
        <f>IF(H207*I207/100+0.000005 &lt;1, TRUNC(H207*I207/100+0.000005, 옵션!$E$13), TRUNC(H207*I207/100+0.000005, 옵션!$E$13))</f>
        <v>8.0000000000000002E-3</v>
      </c>
      <c r="H207" s="57">
        <f>옵션!$B$13</f>
        <v>100</v>
      </c>
      <c r="I207" s="57">
        <f>SUM(AA206:AA206)</f>
        <v>8.0000000000000002E-3</v>
      </c>
      <c r="J207" s="57"/>
      <c r="K207" s="62"/>
      <c r="L207" s="57"/>
      <c r="M207" s="57"/>
      <c r="N207" s="57"/>
      <c r="O207" s="57" t="str">
        <f>IF(I207*M207=0, "", I207*M207*(N207/100))</f>
        <v/>
      </c>
      <c r="P207" s="59"/>
      <c r="Q207" s="59">
        <f>TRUNC(P207*M207*N207/100)</f>
        <v>0</v>
      </c>
      <c r="R207" s="59"/>
      <c r="S207" s="57"/>
      <c r="T207" s="65"/>
      <c r="Z207" s="2" t="s">
        <v>949</v>
      </c>
      <c r="AA207" s="2">
        <f>SUM(AA206:AA206)</f>
        <v>8.0000000000000002E-3</v>
      </c>
    </row>
    <row r="208" spans="2:27" ht="21.95" customHeight="1" x14ac:dyDescent="0.15">
      <c r="B208" s="9" t="s">
        <v>997</v>
      </c>
      <c r="C208" s="80"/>
      <c r="D208" s="287" t="s">
        <v>1060</v>
      </c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3"/>
    </row>
    <row r="209" spans="2:27" ht="21.95" customHeight="1" x14ac:dyDescent="0.15">
      <c r="B209" s="9" t="s">
        <v>944</v>
      </c>
      <c r="C209" s="80" t="s">
        <v>384</v>
      </c>
      <c r="D209" s="56" t="s">
        <v>379</v>
      </c>
      <c r="E209" s="62" t="s">
        <v>385</v>
      </c>
      <c r="F209" s="57" t="s">
        <v>132</v>
      </c>
      <c r="G209" s="57">
        <v>1</v>
      </c>
      <c r="H209" s="57">
        <f>IF(I209&lt;&gt;0, G209-I209, "")</f>
        <v>0</v>
      </c>
      <c r="I209" s="57">
        <v>1</v>
      </c>
      <c r="J209" s="57"/>
      <c r="K209" s="62" t="s">
        <v>919</v>
      </c>
      <c r="L209" s="57" t="s">
        <v>677</v>
      </c>
      <c r="M209" s="57">
        <v>0.01</v>
      </c>
      <c r="N209" s="57">
        <v>100</v>
      </c>
      <c r="O209" s="57">
        <f>IF(I209*M209=0, "", I209*M209*(N209/100))</f>
        <v>0.01</v>
      </c>
      <c r="P209" s="59"/>
      <c r="Q209" s="59">
        <f>TRUNC(P209*M209*N209/100)</f>
        <v>0</v>
      </c>
      <c r="R209" s="59"/>
      <c r="S209" s="57" t="s">
        <v>974</v>
      </c>
      <c r="T209" s="65"/>
      <c r="AA209" s="2">
        <f>O209</f>
        <v>0.01</v>
      </c>
    </row>
    <row r="210" spans="2:27" ht="21.95" customHeight="1" x14ac:dyDescent="0.15">
      <c r="B210" s="9" t="s">
        <v>944</v>
      </c>
      <c r="C210" s="80" t="s">
        <v>676</v>
      </c>
      <c r="D210" s="56" t="s">
        <v>70</v>
      </c>
      <c r="E210" s="62" t="s">
        <v>677</v>
      </c>
      <c r="F210" s="57" t="s">
        <v>678</v>
      </c>
      <c r="G210" s="57">
        <f>IF(H210*I210/100+0.000005 &lt;1, TRUNC(H210*I210/100+0.000005, 옵션!$E$13), TRUNC(H210*I210/100+0.000005, 옵션!$E$13))</f>
        <v>0.01</v>
      </c>
      <c r="H210" s="57">
        <f>옵션!$B$13</f>
        <v>100</v>
      </c>
      <c r="I210" s="57">
        <f>SUM(AA209:AA209)</f>
        <v>0.01</v>
      </c>
      <c r="J210" s="57"/>
      <c r="K210" s="62"/>
      <c r="L210" s="57"/>
      <c r="M210" s="57"/>
      <c r="N210" s="57"/>
      <c r="O210" s="57" t="str">
        <f>IF(I210*M210=0, "", I210*M210*(N210/100))</f>
        <v/>
      </c>
      <c r="P210" s="59"/>
      <c r="Q210" s="59">
        <f>TRUNC(P210*M210*N210/100)</f>
        <v>0</v>
      </c>
      <c r="R210" s="59"/>
      <c r="S210" s="57"/>
      <c r="T210" s="65"/>
      <c r="Z210" s="2" t="s">
        <v>949</v>
      </c>
      <c r="AA210" s="2">
        <f>SUM(AA209:AA209)</f>
        <v>0.01</v>
      </c>
    </row>
    <row r="211" spans="2:27" ht="21.95" customHeight="1" x14ac:dyDescent="0.15">
      <c r="B211" s="9" t="s">
        <v>997</v>
      </c>
      <c r="C211" s="80"/>
      <c r="D211" s="287" t="s">
        <v>1061</v>
      </c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3"/>
    </row>
    <row r="212" spans="2:27" ht="21.95" customHeight="1" x14ac:dyDescent="0.15">
      <c r="B212" s="9" t="s">
        <v>944</v>
      </c>
      <c r="C212" s="80" t="s">
        <v>386</v>
      </c>
      <c r="D212" s="56" t="s">
        <v>387</v>
      </c>
      <c r="E212" s="62" t="s">
        <v>388</v>
      </c>
      <c r="F212" s="57" t="s">
        <v>132</v>
      </c>
      <c r="G212" s="57">
        <v>1</v>
      </c>
      <c r="H212" s="57">
        <f>IF(I212&lt;&gt;0, G212-I212, "")</f>
        <v>0</v>
      </c>
      <c r="I212" s="57">
        <v>1</v>
      </c>
      <c r="J212" s="57"/>
      <c r="K212" s="62" t="s">
        <v>919</v>
      </c>
      <c r="L212" s="57" t="s">
        <v>677</v>
      </c>
      <c r="M212" s="57">
        <v>6.0000000000000001E-3</v>
      </c>
      <c r="N212" s="57">
        <v>150</v>
      </c>
      <c r="O212" s="57">
        <f>IF(I212*M212=0, "", I212*M212*(N212/100))</f>
        <v>9.0000000000000011E-3</v>
      </c>
      <c r="P212" s="59"/>
      <c r="Q212" s="59">
        <f>TRUNC(P212*M212*N212/100)</f>
        <v>0</v>
      </c>
      <c r="R212" s="59"/>
      <c r="S212" s="57" t="s">
        <v>975</v>
      </c>
      <c r="T212" s="65"/>
      <c r="AA212" s="2">
        <f>O212</f>
        <v>9.0000000000000011E-3</v>
      </c>
    </row>
    <row r="213" spans="2:27" ht="21.95" customHeight="1" x14ac:dyDescent="0.15">
      <c r="B213" s="9" t="s">
        <v>944</v>
      </c>
      <c r="C213" s="80" t="s">
        <v>676</v>
      </c>
      <c r="D213" s="56" t="s">
        <v>70</v>
      </c>
      <c r="E213" s="62" t="s">
        <v>677</v>
      </c>
      <c r="F213" s="57" t="s">
        <v>678</v>
      </c>
      <c r="G213" s="57">
        <f>IF(H213*I213/100+0.000005 &lt;1, TRUNC(H213*I213/100+0.000005, 옵션!$E$13), TRUNC(H213*I213/100+0.000005, 옵션!$E$13))</f>
        <v>8.9999999999999993E-3</v>
      </c>
      <c r="H213" s="57">
        <f>옵션!$B$13</f>
        <v>100</v>
      </c>
      <c r="I213" s="57">
        <f>SUM(AA212:AA212)</f>
        <v>9.0000000000000011E-3</v>
      </c>
      <c r="J213" s="57"/>
      <c r="K213" s="62"/>
      <c r="L213" s="57"/>
      <c r="M213" s="57"/>
      <c r="N213" s="57"/>
      <c r="O213" s="57" t="str">
        <f>IF(I213*M213=0, "", I213*M213*(N213/100))</f>
        <v/>
      </c>
      <c r="P213" s="59"/>
      <c r="Q213" s="59">
        <f>TRUNC(P213*M213*N213/100)</f>
        <v>0</v>
      </c>
      <c r="R213" s="59"/>
      <c r="S213" s="57"/>
      <c r="T213" s="65"/>
      <c r="Z213" s="2" t="s">
        <v>949</v>
      </c>
      <c r="AA213" s="2">
        <f>SUM(AA212:AA212)</f>
        <v>9.0000000000000011E-3</v>
      </c>
    </row>
    <row r="214" spans="2:27" ht="21.95" customHeight="1" x14ac:dyDescent="0.15">
      <c r="B214" s="9" t="s">
        <v>997</v>
      </c>
      <c r="C214" s="80"/>
      <c r="D214" s="287" t="s">
        <v>1062</v>
      </c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3"/>
    </row>
    <row r="215" spans="2:27" ht="21.95" customHeight="1" x14ac:dyDescent="0.15">
      <c r="B215" s="9" t="s">
        <v>944</v>
      </c>
      <c r="C215" s="80" t="s">
        <v>391</v>
      </c>
      <c r="D215" s="56" t="s">
        <v>387</v>
      </c>
      <c r="E215" s="62" t="s">
        <v>392</v>
      </c>
      <c r="F215" s="57" t="s">
        <v>132</v>
      </c>
      <c r="G215" s="57">
        <v>1</v>
      </c>
      <c r="H215" s="57">
        <f>IF(I215&lt;&gt;0, G215-I215, "")</f>
        <v>0</v>
      </c>
      <c r="I215" s="57">
        <v>1</v>
      </c>
      <c r="J215" s="57"/>
      <c r="K215" s="62" t="s">
        <v>919</v>
      </c>
      <c r="L215" s="57" t="s">
        <v>677</v>
      </c>
      <c r="M215" s="57">
        <v>6.0000000000000001E-3</v>
      </c>
      <c r="N215" s="57">
        <v>150</v>
      </c>
      <c r="O215" s="57">
        <f>IF(I215*M215=0, "", I215*M215*(N215/100))</f>
        <v>9.0000000000000011E-3</v>
      </c>
      <c r="P215" s="59"/>
      <c r="Q215" s="59">
        <f>TRUNC(P215*M215*N215/100)</f>
        <v>0</v>
      </c>
      <c r="R215" s="59"/>
      <c r="S215" s="57" t="s">
        <v>975</v>
      </c>
      <c r="T215" s="65"/>
      <c r="AA215" s="2">
        <f>O215</f>
        <v>9.0000000000000011E-3</v>
      </c>
    </row>
    <row r="216" spans="2:27" ht="21.95" customHeight="1" x14ac:dyDescent="0.15">
      <c r="B216" s="9" t="s">
        <v>944</v>
      </c>
      <c r="C216" s="80" t="s">
        <v>676</v>
      </c>
      <c r="D216" s="56" t="s">
        <v>70</v>
      </c>
      <c r="E216" s="62" t="s">
        <v>677</v>
      </c>
      <c r="F216" s="57" t="s">
        <v>678</v>
      </c>
      <c r="G216" s="57">
        <f>IF(H216*I216/100+0.000005 &lt;1, TRUNC(H216*I216/100+0.000005, 옵션!$E$13), TRUNC(H216*I216/100+0.000005, 옵션!$E$13))</f>
        <v>8.9999999999999993E-3</v>
      </c>
      <c r="H216" s="57">
        <f>옵션!$B$13</f>
        <v>100</v>
      </c>
      <c r="I216" s="57">
        <f>SUM(AA215:AA215)</f>
        <v>9.0000000000000011E-3</v>
      </c>
      <c r="J216" s="57"/>
      <c r="K216" s="62"/>
      <c r="L216" s="57"/>
      <c r="M216" s="57"/>
      <c r="N216" s="57"/>
      <c r="O216" s="57" t="str">
        <f>IF(I216*M216=0, "", I216*M216*(N216/100))</f>
        <v/>
      </c>
      <c r="P216" s="59"/>
      <c r="Q216" s="59">
        <f>TRUNC(P216*M216*N216/100)</f>
        <v>0</v>
      </c>
      <c r="R216" s="59"/>
      <c r="S216" s="57"/>
      <c r="T216" s="65"/>
      <c r="Z216" s="2" t="s">
        <v>949</v>
      </c>
      <c r="AA216" s="2">
        <f>SUM(AA215:AA215)</f>
        <v>9.0000000000000011E-3</v>
      </c>
    </row>
    <row r="217" spans="2:27" ht="21.95" customHeight="1" x14ac:dyDescent="0.15">
      <c r="B217" s="9" t="s">
        <v>997</v>
      </c>
      <c r="C217" s="80"/>
      <c r="D217" s="287" t="s">
        <v>1063</v>
      </c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3"/>
    </row>
    <row r="218" spans="2:27" ht="21.95" customHeight="1" x14ac:dyDescent="0.15">
      <c r="B218" s="9" t="s">
        <v>944</v>
      </c>
      <c r="C218" s="80" t="s">
        <v>393</v>
      </c>
      <c r="D218" s="56" t="s">
        <v>387</v>
      </c>
      <c r="E218" s="62" t="s">
        <v>394</v>
      </c>
      <c r="F218" s="57" t="s">
        <v>132</v>
      </c>
      <c r="G218" s="57">
        <v>1</v>
      </c>
      <c r="H218" s="57">
        <f>IF(I218&lt;&gt;0, G218-I218, "")</f>
        <v>0</v>
      </c>
      <c r="I218" s="57">
        <v>1</v>
      </c>
      <c r="J218" s="57"/>
      <c r="K218" s="62" t="s">
        <v>919</v>
      </c>
      <c r="L218" s="57" t="s">
        <v>677</v>
      </c>
      <c r="M218" s="57">
        <v>6.0000000000000001E-3</v>
      </c>
      <c r="N218" s="57">
        <v>150</v>
      </c>
      <c r="O218" s="57">
        <f>IF(I218*M218=0, "", I218*M218*(N218/100))</f>
        <v>9.0000000000000011E-3</v>
      </c>
      <c r="P218" s="59"/>
      <c r="Q218" s="59">
        <f>TRUNC(P218*M218*N218/100)</f>
        <v>0</v>
      </c>
      <c r="R218" s="59"/>
      <c r="S218" s="57" t="s">
        <v>975</v>
      </c>
      <c r="T218" s="65"/>
      <c r="AA218" s="2">
        <f>O218</f>
        <v>9.0000000000000011E-3</v>
      </c>
    </row>
    <row r="219" spans="2:27" ht="21.95" customHeight="1" x14ac:dyDescent="0.15">
      <c r="B219" s="9" t="s">
        <v>944</v>
      </c>
      <c r="C219" s="80" t="s">
        <v>676</v>
      </c>
      <c r="D219" s="56" t="s">
        <v>70</v>
      </c>
      <c r="E219" s="62" t="s">
        <v>677</v>
      </c>
      <c r="F219" s="57" t="s">
        <v>678</v>
      </c>
      <c r="G219" s="57">
        <f>IF(H219*I219/100+0.000005 &lt;1, TRUNC(H219*I219/100+0.000005, 옵션!$E$13), TRUNC(H219*I219/100+0.000005, 옵션!$E$13))</f>
        <v>8.9999999999999993E-3</v>
      </c>
      <c r="H219" s="57">
        <f>옵션!$B$13</f>
        <v>100</v>
      </c>
      <c r="I219" s="57">
        <f>SUM(AA218:AA218)</f>
        <v>9.0000000000000011E-3</v>
      </c>
      <c r="J219" s="57"/>
      <c r="K219" s="62"/>
      <c r="L219" s="57"/>
      <c r="M219" s="57"/>
      <c r="N219" s="57"/>
      <c r="O219" s="57" t="str">
        <f>IF(I219*M219=0, "", I219*M219*(N219/100))</f>
        <v/>
      </c>
      <c r="P219" s="59"/>
      <c r="Q219" s="59">
        <f>TRUNC(P219*M219*N219/100)</f>
        <v>0</v>
      </c>
      <c r="R219" s="59"/>
      <c r="S219" s="57"/>
      <c r="T219" s="65"/>
      <c r="Z219" s="2" t="s">
        <v>949</v>
      </c>
      <c r="AA219" s="2">
        <f>SUM(AA218:AA218)</f>
        <v>9.0000000000000011E-3</v>
      </c>
    </row>
    <row r="220" spans="2:27" ht="21.95" customHeight="1" x14ac:dyDescent="0.15">
      <c r="B220" s="9" t="s">
        <v>997</v>
      </c>
      <c r="C220" s="80"/>
      <c r="D220" s="287" t="s">
        <v>1064</v>
      </c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3"/>
    </row>
    <row r="221" spans="2:27" ht="21.95" customHeight="1" x14ac:dyDescent="0.15">
      <c r="B221" s="9" t="s">
        <v>944</v>
      </c>
      <c r="C221" s="80" t="s">
        <v>395</v>
      </c>
      <c r="D221" s="56" t="s">
        <v>387</v>
      </c>
      <c r="E221" s="62" t="s">
        <v>396</v>
      </c>
      <c r="F221" s="57" t="s">
        <v>132</v>
      </c>
      <c r="G221" s="57">
        <v>1</v>
      </c>
      <c r="H221" s="57">
        <f>IF(I221&lt;&gt;0, G221-I221, "")</f>
        <v>0</v>
      </c>
      <c r="I221" s="57">
        <v>1</v>
      </c>
      <c r="J221" s="57"/>
      <c r="K221" s="62" t="s">
        <v>919</v>
      </c>
      <c r="L221" s="57" t="s">
        <v>677</v>
      </c>
      <c r="M221" s="57">
        <v>7.0000000000000001E-3</v>
      </c>
      <c r="N221" s="57">
        <v>150</v>
      </c>
      <c r="O221" s="57">
        <f>IF(I221*M221=0, "", I221*M221*(N221/100))</f>
        <v>1.0500000000000001E-2</v>
      </c>
      <c r="P221" s="59"/>
      <c r="Q221" s="59">
        <f>TRUNC(P221*M221*N221/100)</f>
        <v>0</v>
      </c>
      <c r="R221" s="59"/>
      <c r="S221" s="57" t="s">
        <v>975</v>
      </c>
      <c r="T221" s="65"/>
      <c r="AA221" s="2">
        <f>O221</f>
        <v>1.0500000000000001E-2</v>
      </c>
    </row>
    <row r="222" spans="2:27" ht="21.95" customHeight="1" x14ac:dyDescent="0.15">
      <c r="B222" s="9" t="s">
        <v>944</v>
      </c>
      <c r="C222" s="80" t="s">
        <v>676</v>
      </c>
      <c r="D222" s="56" t="s">
        <v>70</v>
      </c>
      <c r="E222" s="62" t="s">
        <v>677</v>
      </c>
      <c r="F222" s="57" t="s">
        <v>678</v>
      </c>
      <c r="G222" s="57">
        <f>IF(H222*I222/100+0.000005 &lt;1, TRUNC(H222*I222/100+0.000005, 옵션!$E$13), TRUNC(H222*I222/100+0.000005, 옵션!$E$13))</f>
        <v>1.0500000000000001E-2</v>
      </c>
      <c r="H222" s="57">
        <f>옵션!$B$13</f>
        <v>100</v>
      </c>
      <c r="I222" s="57">
        <f>SUM(AA221:AA221)</f>
        <v>1.0500000000000001E-2</v>
      </c>
      <c r="J222" s="57"/>
      <c r="K222" s="62"/>
      <c r="L222" s="57"/>
      <c r="M222" s="57"/>
      <c r="N222" s="57"/>
      <c r="O222" s="57" t="str">
        <f>IF(I222*M222=0, "", I222*M222*(N222/100))</f>
        <v/>
      </c>
      <c r="P222" s="59"/>
      <c r="Q222" s="59">
        <f>TRUNC(P222*M222*N222/100)</f>
        <v>0</v>
      </c>
      <c r="R222" s="59"/>
      <c r="S222" s="57"/>
      <c r="T222" s="65"/>
      <c r="Z222" s="2" t="s">
        <v>949</v>
      </c>
      <c r="AA222" s="2">
        <f>SUM(AA221:AA221)</f>
        <v>1.0500000000000001E-2</v>
      </c>
    </row>
    <row r="223" spans="2:27" ht="21.95" customHeight="1" x14ac:dyDescent="0.15">
      <c r="B223" s="9" t="s">
        <v>997</v>
      </c>
      <c r="C223" s="80"/>
      <c r="D223" s="287" t="s">
        <v>1065</v>
      </c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3"/>
    </row>
    <row r="224" spans="2:27" ht="21.95" customHeight="1" x14ac:dyDescent="0.15">
      <c r="B224" s="9" t="s">
        <v>944</v>
      </c>
      <c r="C224" s="80" t="s">
        <v>397</v>
      </c>
      <c r="D224" s="56" t="s">
        <v>387</v>
      </c>
      <c r="E224" s="62" t="s">
        <v>398</v>
      </c>
      <c r="F224" s="57" t="s">
        <v>132</v>
      </c>
      <c r="G224" s="57">
        <v>1</v>
      </c>
      <c r="H224" s="57">
        <f>IF(I224&lt;&gt;0, G224-I224, "")</f>
        <v>0</v>
      </c>
      <c r="I224" s="57">
        <v>1</v>
      </c>
      <c r="J224" s="57"/>
      <c r="K224" s="62" t="s">
        <v>919</v>
      </c>
      <c r="L224" s="57" t="s">
        <v>677</v>
      </c>
      <c r="M224" s="57">
        <v>8.0000000000000002E-3</v>
      </c>
      <c r="N224" s="57">
        <v>150</v>
      </c>
      <c r="O224" s="57">
        <f>IF(I224*M224=0, "", I224*M224*(N224/100))</f>
        <v>1.2E-2</v>
      </c>
      <c r="P224" s="59"/>
      <c r="Q224" s="59">
        <f>TRUNC(P224*M224*N224/100)</f>
        <v>0</v>
      </c>
      <c r="R224" s="59"/>
      <c r="S224" s="57" t="s">
        <v>975</v>
      </c>
      <c r="T224" s="65"/>
      <c r="AA224" s="2">
        <f>O224</f>
        <v>1.2E-2</v>
      </c>
    </row>
    <row r="225" spans="2:28" ht="21.95" customHeight="1" x14ac:dyDescent="0.15">
      <c r="B225" s="9" t="s">
        <v>944</v>
      </c>
      <c r="C225" s="80" t="s">
        <v>676</v>
      </c>
      <c r="D225" s="56" t="s">
        <v>70</v>
      </c>
      <c r="E225" s="62" t="s">
        <v>677</v>
      </c>
      <c r="F225" s="57" t="s">
        <v>678</v>
      </c>
      <c r="G225" s="57">
        <f>IF(H225*I225/100+0.000005 &lt;1, TRUNC(H225*I225/100+0.000005, 옵션!$E$13), TRUNC(H225*I225/100+0.000005, 옵션!$E$13))</f>
        <v>1.2E-2</v>
      </c>
      <c r="H225" s="57">
        <f>옵션!$B$13</f>
        <v>100</v>
      </c>
      <c r="I225" s="57">
        <f>SUM(AA224:AA224)</f>
        <v>1.2E-2</v>
      </c>
      <c r="J225" s="57"/>
      <c r="K225" s="62"/>
      <c r="L225" s="57"/>
      <c r="M225" s="57"/>
      <c r="N225" s="57"/>
      <c r="O225" s="57" t="str">
        <f>IF(I225*M225=0, "", I225*M225*(N225/100))</f>
        <v/>
      </c>
      <c r="P225" s="59"/>
      <c r="Q225" s="59">
        <f>TRUNC(P225*M225*N225/100)</f>
        <v>0</v>
      </c>
      <c r="R225" s="59"/>
      <c r="S225" s="57"/>
      <c r="T225" s="65"/>
      <c r="Z225" s="2" t="s">
        <v>949</v>
      </c>
      <c r="AA225" s="2">
        <f>SUM(AA224:AA224)</f>
        <v>1.2E-2</v>
      </c>
    </row>
    <row r="226" spans="2:28" ht="21.95" customHeight="1" x14ac:dyDescent="0.15">
      <c r="B226" s="9" t="s">
        <v>997</v>
      </c>
      <c r="C226" s="80"/>
      <c r="D226" s="287" t="s">
        <v>1066</v>
      </c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3"/>
    </row>
    <row r="227" spans="2:28" ht="21.95" customHeight="1" x14ac:dyDescent="0.15">
      <c r="B227" s="9" t="s">
        <v>944</v>
      </c>
      <c r="C227" s="80" t="s">
        <v>399</v>
      </c>
      <c r="D227" s="56" t="s">
        <v>387</v>
      </c>
      <c r="E227" s="62" t="s">
        <v>400</v>
      </c>
      <c r="F227" s="57" t="s">
        <v>132</v>
      </c>
      <c r="G227" s="57">
        <v>1</v>
      </c>
      <c r="H227" s="57">
        <f>IF(I227&lt;&gt;0, G227-I227, "")</f>
        <v>0</v>
      </c>
      <c r="I227" s="57">
        <v>1</v>
      </c>
      <c r="J227" s="57"/>
      <c r="K227" s="62" t="s">
        <v>919</v>
      </c>
      <c r="L227" s="57" t="s">
        <v>677</v>
      </c>
      <c r="M227" s="57">
        <v>8.0000000000000002E-3</v>
      </c>
      <c r="N227" s="57">
        <v>150</v>
      </c>
      <c r="O227" s="57">
        <f>IF(I227*M227=0, "", I227*M227*(N227/100))</f>
        <v>1.2E-2</v>
      </c>
      <c r="P227" s="59"/>
      <c r="Q227" s="59">
        <f>TRUNC(P227*M227*N227/100)</f>
        <v>0</v>
      </c>
      <c r="R227" s="59"/>
      <c r="S227" s="57" t="s">
        <v>975</v>
      </c>
      <c r="T227" s="65"/>
      <c r="AA227" s="2">
        <f>O227</f>
        <v>1.2E-2</v>
      </c>
    </row>
    <row r="228" spans="2:28" ht="21.95" customHeight="1" x14ac:dyDescent="0.15">
      <c r="B228" s="9" t="s">
        <v>944</v>
      </c>
      <c r="C228" s="80" t="s">
        <v>676</v>
      </c>
      <c r="D228" s="56" t="s">
        <v>70</v>
      </c>
      <c r="E228" s="62" t="s">
        <v>677</v>
      </c>
      <c r="F228" s="57" t="s">
        <v>678</v>
      </c>
      <c r="G228" s="57">
        <f>IF(H228*I228/100+0.000005 &lt;1, TRUNC(H228*I228/100+0.000005, 옵션!$E$13), TRUNC(H228*I228/100+0.000005, 옵션!$E$13))</f>
        <v>1.2E-2</v>
      </c>
      <c r="H228" s="57">
        <f>옵션!$B$13</f>
        <v>100</v>
      </c>
      <c r="I228" s="57">
        <f>SUM(AA227:AA227)</f>
        <v>1.2E-2</v>
      </c>
      <c r="J228" s="57"/>
      <c r="K228" s="62"/>
      <c r="L228" s="57"/>
      <c r="M228" s="57"/>
      <c r="N228" s="57"/>
      <c r="O228" s="57" t="str">
        <f>IF(I228*M228=0, "", I228*M228*(N228/100))</f>
        <v/>
      </c>
      <c r="P228" s="59"/>
      <c r="Q228" s="59">
        <f>TRUNC(P228*M228*N228/100)</f>
        <v>0</v>
      </c>
      <c r="R228" s="59"/>
      <c r="S228" s="57"/>
      <c r="T228" s="65"/>
      <c r="Z228" s="2" t="s">
        <v>949</v>
      </c>
      <c r="AA228" s="2">
        <f>SUM(AA227:AA227)</f>
        <v>1.2E-2</v>
      </c>
    </row>
    <row r="229" spans="2:28" ht="21.95" customHeight="1" x14ac:dyDescent="0.15">
      <c r="B229" s="9" t="s">
        <v>997</v>
      </c>
      <c r="C229" s="80"/>
      <c r="D229" s="287" t="s">
        <v>1067</v>
      </c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3"/>
    </row>
    <row r="230" spans="2:28" ht="21.95" customHeight="1" x14ac:dyDescent="0.15">
      <c r="B230" s="9" t="s">
        <v>944</v>
      </c>
      <c r="C230" s="80" t="s">
        <v>401</v>
      </c>
      <c r="D230" s="56" t="s">
        <v>387</v>
      </c>
      <c r="E230" s="62" t="s">
        <v>402</v>
      </c>
      <c r="F230" s="57" t="s">
        <v>132</v>
      </c>
      <c r="G230" s="57">
        <v>1</v>
      </c>
      <c r="H230" s="57">
        <f>IF(I230&lt;&gt;0, G230-I230, "")</f>
        <v>0</v>
      </c>
      <c r="I230" s="57">
        <v>1</v>
      </c>
      <c r="J230" s="57"/>
      <c r="K230" s="62" t="s">
        <v>919</v>
      </c>
      <c r="L230" s="57" t="s">
        <v>677</v>
      </c>
      <c r="M230" s="57">
        <v>1.0999999999999999E-2</v>
      </c>
      <c r="N230" s="57">
        <v>150</v>
      </c>
      <c r="O230" s="57">
        <f>IF(I230*M230=0, "", I230*M230*(N230/100))</f>
        <v>1.6500000000000001E-2</v>
      </c>
      <c r="P230" s="59"/>
      <c r="Q230" s="59">
        <f>TRUNC(P230*M230*N230/100)</f>
        <v>0</v>
      </c>
      <c r="R230" s="59"/>
      <c r="S230" s="57" t="s">
        <v>975</v>
      </c>
      <c r="T230" s="65"/>
      <c r="AA230" s="2">
        <f>O230</f>
        <v>1.6500000000000001E-2</v>
      </c>
    </row>
    <row r="231" spans="2:28" ht="21.95" customHeight="1" x14ac:dyDescent="0.15">
      <c r="B231" s="9" t="s">
        <v>944</v>
      </c>
      <c r="C231" s="80" t="s">
        <v>676</v>
      </c>
      <c r="D231" s="56" t="s">
        <v>70</v>
      </c>
      <c r="E231" s="62" t="s">
        <v>677</v>
      </c>
      <c r="F231" s="57" t="s">
        <v>678</v>
      </c>
      <c r="G231" s="57">
        <f>IF(H231*I231/100+0.000005 &lt;1, TRUNC(H231*I231/100+0.000005, 옵션!$E$13), TRUNC(H231*I231/100+0.000005, 옵션!$E$13))</f>
        <v>1.6500000000000001E-2</v>
      </c>
      <c r="H231" s="57">
        <f>옵션!$B$13</f>
        <v>100</v>
      </c>
      <c r="I231" s="57">
        <f>SUM(AA230:AA230)</f>
        <v>1.6500000000000001E-2</v>
      </c>
      <c r="J231" s="57"/>
      <c r="K231" s="62"/>
      <c r="L231" s="57"/>
      <c r="M231" s="57"/>
      <c r="N231" s="57"/>
      <c r="O231" s="57" t="str">
        <f>IF(I231*M231=0, "", I231*M231*(N231/100))</f>
        <v/>
      </c>
      <c r="P231" s="59"/>
      <c r="Q231" s="59">
        <f>TRUNC(P231*M231*N231/100)</f>
        <v>0</v>
      </c>
      <c r="R231" s="59"/>
      <c r="S231" s="57"/>
      <c r="T231" s="65"/>
      <c r="Z231" s="2" t="s">
        <v>949</v>
      </c>
      <c r="AA231" s="2">
        <f>SUM(AA230:AA230)</f>
        <v>1.6500000000000001E-2</v>
      </c>
    </row>
    <row r="232" spans="2:28" ht="21.95" customHeight="1" x14ac:dyDescent="0.15">
      <c r="B232" s="9" t="s">
        <v>997</v>
      </c>
      <c r="C232" s="80"/>
      <c r="D232" s="287" t="s">
        <v>1068</v>
      </c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3"/>
    </row>
    <row r="233" spans="2:28" ht="21.95" customHeight="1" x14ac:dyDescent="0.15">
      <c r="B233" s="9" t="s">
        <v>944</v>
      </c>
      <c r="C233" s="80" t="s">
        <v>403</v>
      </c>
      <c r="D233" s="56" t="s">
        <v>404</v>
      </c>
      <c r="E233" s="62" t="s">
        <v>405</v>
      </c>
      <c r="F233" s="57" t="s">
        <v>132</v>
      </c>
      <c r="G233" s="57">
        <v>1</v>
      </c>
      <c r="H233" s="57">
        <f>IF(I233&lt;&gt;0, G233-I233, "")</f>
        <v>0</v>
      </c>
      <c r="I233" s="57">
        <v>1</v>
      </c>
      <c r="J233" s="57"/>
      <c r="K233" s="62" t="s">
        <v>919</v>
      </c>
      <c r="L233" s="57" t="s">
        <v>677</v>
      </c>
      <c r="M233" s="57">
        <v>8.0000000000000002E-3</v>
      </c>
      <c r="N233" s="57">
        <v>100</v>
      </c>
      <c r="O233" s="57">
        <f>IF(I233*M233=0, "", I233*M233*(N233/100))</f>
        <v>8.0000000000000002E-3</v>
      </c>
      <c r="P233" s="59"/>
      <c r="Q233" s="59">
        <f>TRUNC(P233*M233*N233/100)</f>
        <v>0</v>
      </c>
      <c r="R233" s="59"/>
      <c r="S233" s="57" t="s">
        <v>975</v>
      </c>
      <c r="T233" s="65"/>
      <c r="AA233" s="2">
        <f>O233</f>
        <v>8.0000000000000002E-3</v>
      </c>
    </row>
    <row r="234" spans="2:28" ht="21.95" customHeight="1" x14ac:dyDescent="0.15">
      <c r="B234" s="9" t="s">
        <v>944</v>
      </c>
      <c r="C234" s="80" t="s">
        <v>676</v>
      </c>
      <c r="D234" s="56" t="s">
        <v>70</v>
      </c>
      <c r="E234" s="62" t="s">
        <v>677</v>
      </c>
      <c r="F234" s="57" t="s">
        <v>678</v>
      </c>
      <c r="G234" s="57">
        <f>IF(H234*I234/100+0.000005 &lt;1, TRUNC(H234*I234/100+0.000005, 옵션!$E$13), TRUNC(H234*I234/100+0.000005, 옵션!$E$13))</f>
        <v>8.0000000000000002E-3</v>
      </c>
      <c r="H234" s="57">
        <f>옵션!$B$13</f>
        <v>100</v>
      </c>
      <c r="I234" s="57">
        <f>SUM(AA233:AA233)</f>
        <v>8.0000000000000002E-3</v>
      </c>
      <c r="J234" s="57"/>
      <c r="K234" s="62"/>
      <c r="L234" s="57"/>
      <c r="M234" s="57"/>
      <c r="N234" s="57"/>
      <c r="O234" s="57" t="str">
        <f>IF(I234*M234=0, "", I234*M234*(N234/100))</f>
        <v/>
      </c>
      <c r="P234" s="59"/>
      <c r="Q234" s="59">
        <f>TRUNC(P234*M234*N234/100)</f>
        <v>0</v>
      </c>
      <c r="R234" s="59"/>
      <c r="S234" s="57"/>
      <c r="T234" s="65"/>
      <c r="Z234" s="2" t="s">
        <v>949</v>
      </c>
      <c r="AA234" s="2">
        <f>SUM(AA233:AA233)</f>
        <v>8.0000000000000002E-3</v>
      </c>
    </row>
    <row r="235" spans="2:28" ht="21.95" customHeight="1" x14ac:dyDescent="0.15">
      <c r="B235" s="9" t="s">
        <v>997</v>
      </c>
      <c r="C235" s="80"/>
      <c r="D235" s="287" t="s">
        <v>1069</v>
      </c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3"/>
    </row>
    <row r="236" spans="2:28" ht="21.95" customHeight="1" x14ac:dyDescent="0.15">
      <c r="B236" s="9" t="s">
        <v>944</v>
      </c>
      <c r="C236" s="80" t="s">
        <v>408</v>
      </c>
      <c r="D236" s="56" t="s">
        <v>409</v>
      </c>
      <c r="E236" s="62" t="s">
        <v>410</v>
      </c>
      <c r="F236" s="57" t="s">
        <v>132</v>
      </c>
      <c r="G236" s="57">
        <v>1</v>
      </c>
      <c r="H236" s="57">
        <f>IF(I236&lt;&gt;0, G236-I236, "")</f>
        <v>0</v>
      </c>
      <c r="I236" s="57">
        <v>1</v>
      </c>
      <c r="J236" s="57"/>
      <c r="K236" s="62" t="s">
        <v>920</v>
      </c>
      <c r="L236" s="57" t="s">
        <v>680</v>
      </c>
      <c r="M236" s="57">
        <v>7.0999999999999994E-2</v>
      </c>
      <c r="N236" s="57">
        <v>85</v>
      </c>
      <c r="O236" s="57">
        <f>IF(I236*M236=0, "", I236*M236*(N236/100))</f>
        <v>6.0349999999999994E-2</v>
      </c>
      <c r="P236" s="59"/>
      <c r="Q236" s="59">
        <f>TRUNC(P236*M236*N236/100)</f>
        <v>0</v>
      </c>
      <c r="R236" s="59"/>
      <c r="S236" s="57" t="s">
        <v>976</v>
      </c>
      <c r="T236" s="65"/>
      <c r="AB236" s="2">
        <f>O236</f>
        <v>6.0349999999999994E-2</v>
      </c>
    </row>
    <row r="237" spans="2:28" ht="21.95" customHeight="1" x14ac:dyDescent="0.15">
      <c r="B237" s="9" t="s">
        <v>944</v>
      </c>
      <c r="C237" s="80" t="s">
        <v>679</v>
      </c>
      <c r="D237" s="56" t="s">
        <v>70</v>
      </c>
      <c r="E237" s="62" t="s">
        <v>680</v>
      </c>
      <c r="F237" s="57" t="s">
        <v>678</v>
      </c>
      <c r="G237" s="57">
        <f>IF(H237*I237/100+0.000005 &lt;1, TRUNC(H237*I237/100+0.000005, 옵션!$E$13), TRUNC(H237*I237/100+0.000005, 옵션!$E$13))</f>
        <v>6.0350000000000001E-2</v>
      </c>
      <c r="H237" s="57">
        <f>옵션!$B$13</f>
        <v>100</v>
      </c>
      <c r="I237" s="57">
        <f>SUM(AB236:AB236)</f>
        <v>6.0349999999999994E-2</v>
      </c>
      <c r="J237" s="57"/>
      <c r="K237" s="62"/>
      <c r="L237" s="57"/>
      <c r="M237" s="57"/>
      <c r="N237" s="57"/>
      <c r="O237" s="57" t="str">
        <f>IF(I237*M237=0, "", I237*M237*(N237/100))</f>
        <v/>
      </c>
      <c r="P237" s="59"/>
      <c r="Q237" s="59">
        <f>TRUNC(P237*M237*N237/100)</f>
        <v>0</v>
      </c>
      <c r="R237" s="59"/>
      <c r="S237" s="57"/>
      <c r="T237" s="65"/>
      <c r="Z237" s="2" t="s">
        <v>949</v>
      </c>
      <c r="AB237" s="2">
        <f>SUM(AB236:AB236)</f>
        <v>6.0349999999999994E-2</v>
      </c>
    </row>
    <row r="238" spans="2:28" ht="21.95" customHeight="1" x14ac:dyDescent="0.15">
      <c r="B238" s="9" t="s">
        <v>997</v>
      </c>
      <c r="C238" s="80"/>
      <c r="D238" s="287" t="s">
        <v>1070</v>
      </c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3"/>
    </row>
    <row r="239" spans="2:28" ht="21.95" customHeight="1" x14ac:dyDescent="0.15">
      <c r="B239" s="9" t="s">
        <v>944</v>
      </c>
      <c r="C239" s="80" t="s">
        <v>412</v>
      </c>
      <c r="D239" s="56" t="s">
        <v>409</v>
      </c>
      <c r="E239" s="62" t="s">
        <v>413</v>
      </c>
      <c r="F239" s="57" t="s">
        <v>132</v>
      </c>
      <c r="G239" s="57">
        <v>1</v>
      </c>
      <c r="H239" s="57">
        <f>IF(I239&lt;&gt;0, G239-I239, "")</f>
        <v>0</v>
      </c>
      <c r="I239" s="57">
        <v>1</v>
      </c>
      <c r="J239" s="57"/>
      <c r="K239" s="62" t="s">
        <v>920</v>
      </c>
      <c r="L239" s="57" t="s">
        <v>680</v>
      </c>
      <c r="M239" s="57">
        <v>0.108</v>
      </c>
      <c r="N239" s="57">
        <v>85</v>
      </c>
      <c r="O239" s="57">
        <f>IF(I239*M239=0, "", I239*M239*(N239/100))</f>
        <v>9.1799999999999993E-2</v>
      </c>
      <c r="P239" s="59"/>
      <c r="Q239" s="59">
        <f>TRUNC(P239*M239*N239/100)</f>
        <v>0</v>
      </c>
      <c r="R239" s="59"/>
      <c r="S239" s="57" t="s">
        <v>976</v>
      </c>
      <c r="T239" s="65"/>
      <c r="AB239" s="2">
        <f>O239</f>
        <v>9.1799999999999993E-2</v>
      </c>
    </row>
    <row r="240" spans="2:28" ht="21.95" customHeight="1" x14ac:dyDescent="0.15">
      <c r="B240" s="9" t="s">
        <v>944</v>
      </c>
      <c r="C240" s="80" t="s">
        <v>679</v>
      </c>
      <c r="D240" s="56" t="s">
        <v>70</v>
      </c>
      <c r="E240" s="62" t="s">
        <v>680</v>
      </c>
      <c r="F240" s="57" t="s">
        <v>678</v>
      </c>
      <c r="G240" s="57">
        <f>IF(H240*I240/100+0.000005 &lt;1, TRUNC(H240*I240/100+0.000005, 옵션!$E$13), TRUNC(H240*I240/100+0.000005, 옵션!$E$13))</f>
        <v>9.1800000000000007E-2</v>
      </c>
      <c r="H240" s="57">
        <f>옵션!$B$13</f>
        <v>100</v>
      </c>
      <c r="I240" s="57">
        <f>SUM(AB239:AB239)</f>
        <v>9.1799999999999993E-2</v>
      </c>
      <c r="J240" s="57"/>
      <c r="K240" s="62"/>
      <c r="L240" s="57"/>
      <c r="M240" s="57"/>
      <c r="N240" s="57"/>
      <c r="O240" s="57" t="str">
        <f>IF(I240*M240=0, "", I240*M240*(N240/100))</f>
        <v/>
      </c>
      <c r="P240" s="59"/>
      <c r="Q240" s="59">
        <f>TRUNC(P240*M240*N240/100)</f>
        <v>0</v>
      </c>
      <c r="R240" s="59"/>
      <c r="S240" s="57"/>
      <c r="T240" s="65"/>
      <c r="Z240" s="2" t="s">
        <v>949</v>
      </c>
      <c r="AB240" s="2">
        <f>SUM(AB239:AB239)</f>
        <v>9.1799999999999993E-2</v>
      </c>
    </row>
    <row r="241" spans="2:33" ht="21.95" customHeight="1" x14ac:dyDescent="0.15">
      <c r="B241" s="9" t="s">
        <v>997</v>
      </c>
      <c r="C241" s="80"/>
      <c r="D241" s="287" t="s">
        <v>1071</v>
      </c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3"/>
    </row>
    <row r="242" spans="2:33" ht="21.95" customHeight="1" x14ac:dyDescent="0.15">
      <c r="B242" s="9" t="s">
        <v>944</v>
      </c>
      <c r="C242" s="80" t="s">
        <v>414</v>
      </c>
      <c r="D242" s="56" t="s">
        <v>415</v>
      </c>
      <c r="E242" s="62" t="s">
        <v>413</v>
      </c>
      <c r="F242" s="57" t="s">
        <v>132</v>
      </c>
      <c r="G242" s="57">
        <v>1</v>
      </c>
      <c r="H242" s="57">
        <f>IF(I242&lt;&gt;0, G242-I242, "")</f>
        <v>0</v>
      </c>
      <c r="I242" s="57">
        <v>1</v>
      </c>
      <c r="J242" s="57"/>
      <c r="K242" s="62" t="s">
        <v>920</v>
      </c>
      <c r="L242" s="57" t="s">
        <v>680</v>
      </c>
      <c r="M242" s="57">
        <v>1.533E-2</v>
      </c>
      <c r="N242" s="57">
        <v>85</v>
      </c>
      <c r="O242" s="57">
        <f>IF(I242*M242=0, "", I242*M242*(N242/100))</f>
        <v>1.30305E-2</v>
      </c>
      <c r="P242" s="59"/>
      <c r="Q242" s="59">
        <f>TRUNC(P242*M242*N242/100)</f>
        <v>0</v>
      </c>
      <c r="R242" s="59"/>
      <c r="S242" s="57" t="s">
        <v>977</v>
      </c>
      <c r="T242" s="65"/>
      <c r="AB242" s="2">
        <f>O242</f>
        <v>1.30305E-2</v>
      </c>
    </row>
    <row r="243" spans="2:33" ht="21.95" customHeight="1" x14ac:dyDescent="0.15">
      <c r="B243" s="9" t="s">
        <v>944</v>
      </c>
      <c r="C243" s="80" t="s">
        <v>414</v>
      </c>
      <c r="D243" s="56"/>
      <c r="E243" s="62"/>
      <c r="F243" s="57"/>
      <c r="G243" s="57">
        <v>1</v>
      </c>
      <c r="H243" s="57">
        <f>IF(I243&lt;&gt;0, G243-I243, "")</f>
        <v>0</v>
      </c>
      <c r="I243" s="57">
        <v>1</v>
      </c>
      <c r="J243" s="57"/>
      <c r="K243" s="62" t="s">
        <v>925</v>
      </c>
      <c r="L243" s="57" t="s">
        <v>690</v>
      </c>
      <c r="M243" s="57">
        <v>1.533E-2</v>
      </c>
      <c r="N243" s="57">
        <v>85</v>
      </c>
      <c r="O243" s="57">
        <f>IF(I243*M243=0, "", I243*M243*(N243/100))</f>
        <v>1.30305E-2</v>
      </c>
      <c r="P243" s="59"/>
      <c r="Q243" s="59">
        <f>TRUNC(P243*M243*N243/100)</f>
        <v>0</v>
      </c>
      <c r="R243" s="59"/>
      <c r="S243" s="57" t="s">
        <v>977</v>
      </c>
      <c r="T243" s="65"/>
      <c r="AG243" s="2">
        <f>O243</f>
        <v>1.30305E-2</v>
      </c>
    </row>
    <row r="244" spans="2:33" ht="21.95" customHeight="1" x14ac:dyDescent="0.15">
      <c r="B244" s="9" t="s">
        <v>944</v>
      </c>
      <c r="C244" s="80" t="s">
        <v>679</v>
      </c>
      <c r="D244" s="56" t="s">
        <v>70</v>
      </c>
      <c r="E244" s="62" t="s">
        <v>680</v>
      </c>
      <c r="F244" s="57" t="s">
        <v>678</v>
      </c>
      <c r="G244" s="57">
        <f>IF(H244*I244/100+0.000005 &lt;1, TRUNC(H244*I244/100+0.000005, 옵션!$E$13), TRUNC(H244*I244/100+0.000005, 옵션!$E$13))</f>
        <v>1.303E-2</v>
      </c>
      <c r="H244" s="57">
        <f>옵션!$B$13</f>
        <v>100</v>
      </c>
      <c r="I244" s="57">
        <f>SUM(AB242:AB243)</f>
        <v>1.30305E-2</v>
      </c>
      <c r="J244" s="57"/>
      <c r="K244" s="62"/>
      <c r="L244" s="57"/>
      <c r="M244" s="57"/>
      <c r="N244" s="57"/>
      <c r="O244" s="57" t="str">
        <f>IF(I244*M244=0, "", I244*M244*(N244/100))</f>
        <v/>
      </c>
      <c r="P244" s="59"/>
      <c r="Q244" s="59">
        <f>TRUNC(P244*M244*N244/100)</f>
        <v>0</v>
      </c>
      <c r="R244" s="59"/>
      <c r="S244" s="57"/>
      <c r="T244" s="65"/>
      <c r="Z244" s="2" t="s">
        <v>949</v>
      </c>
      <c r="AB244" s="2">
        <f>SUM(AB242:AB243)</f>
        <v>1.30305E-2</v>
      </c>
      <c r="AG244" s="2">
        <f>SUM(AG242:AG243)</f>
        <v>1.30305E-2</v>
      </c>
    </row>
    <row r="245" spans="2:33" ht="21.95" customHeight="1" x14ac:dyDescent="0.15">
      <c r="B245" s="9" t="s">
        <v>944</v>
      </c>
      <c r="C245" s="80" t="s">
        <v>689</v>
      </c>
      <c r="D245" s="56" t="s">
        <v>70</v>
      </c>
      <c r="E245" s="62" t="s">
        <v>690</v>
      </c>
      <c r="F245" s="57" t="s">
        <v>678</v>
      </c>
      <c r="G245" s="57">
        <f>IF(H245*I245/100+0.000005 &lt;1, TRUNC(H245*I245/100+0.000005, 옵션!$E$13), TRUNC(H245*I245/100+0.000005, 옵션!$E$13))</f>
        <v>1.303E-2</v>
      </c>
      <c r="H245" s="57">
        <f>옵션!$B$13</f>
        <v>100</v>
      </c>
      <c r="I245" s="57">
        <f>SUM(AG242:AG243)</f>
        <v>1.30305E-2</v>
      </c>
      <c r="J245" s="57"/>
      <c r="K245" s="62"/>
      <c r="L245" s="57"/>
      <c r="M245" s="57"/>
      <c r="N245" s="57"/>
      <c r="O245" s="57" t="str">
        <f>IF(I245*M245=0, "", I245*M245*(N245/100))</f>
        <v/>
      </c>
      <c r="P245" s="59"/>
      <c r="Q245" s="59">
        <f>TRUNC(P245*M245*N245/100)</f>
        <v>0</v>
      </c>
      <c r="R245" s="59"/>
      <c r="S245" s="57"/>
      <c r="T245" s="65"/>
    </row>
    <row r="246" spans="2:33" ht="21.95" customHeight="1" x14ac:dyDescent="0.15">
      <c r="B246" s="9" t="s">
        <v>997</v>
      </c>
      <c r="C246" s="80"/>
      <c r="D246" s="287" t="s">
        <v>1072</v>
      </c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3"/>
    </row>
    <row r="247" spans="2:33" ht="21.95" customHeight="1" x14ac:dyDescent="0.15">
      <c r="B247" s="9" t="s">
        <v>944</v>
      </c>
      <c r="C247" s="80" t="s">
        <v>416</v>
      </c>
      <c r="D247" s="56" t="s">
        <v>417</v>
      </c>
      <c r="E247" s="62" t="s">
        <v>418</v>
      </c>
      <c r="F247" s="57" t="s">
        <v>132</v>
      </c>
      <c r="G247" s="57">
        <v>1</v>
      </c>
      <c r="H247" s="57">
        <f>IF(I247&lt;&gt;0, G247-I247, "")</f>
        <v>0</v>
      </c>
      <c r="I247" s="57">
        <v>1</v>
      </c>
      <c r="J247" s="57"/>
      <c r="K247" s="62" t="s">
        <v>920</v>
      </c>
      <c r="L247" s="57" t="s">
        <v>680</v>
      </c>
      <c r="M247" s="57">
        <v>2.1999999999999999E-2</v>
      </c>
      <c r="N247" s="57">
        <v>100</v>
      </c>
      <c r="O247" s="57">
        <f>IF(I247*M247=0, "", I247*M247*(N247/100))</f>
        <v>2.1999999999999999E-2</v>
      </c>
      <c r="P247" s="59"/>
      <c r="Q247" s="59">
        <f>TRUNC(P247*M247*N247/100)</f>
        <v>0</v>
      </c>
      <c r="R247" s="59"/>
      <c r="S247" s="57" t="s">
        <v>978</v>
      </c>
      <c r="T247" s="65"/>
      <c r="AB247" s="2">
        <f>O247</f>
        <v>2.1999999999999999E-2</v>
      </c>
    </row>
    <row r="248" spans="2:33" ht="21.95" customHeight="1" x14ac:dyDescent="0.15">
      <c r="B248" s="9" t="s">
        <v>944</v>
      </c>
      <c r="C248" s="80" t="s">
        <v>679</v>
      </c>
      <c r="D248" s="56" t="s">
        <v>70</v>
      </c>
      <c r="E248" s="62" t="s">
        <v>680</v>
      </c>
      <c r="F248" s="57" t="s">
        <v>678</v>
      </c>
      <c r="G248" s="57">
        <f>IF(H248*I248/100+0.000005 &lt;1, TRUNC(H248*I248/100+0.000005, 옵션!$E$13), TRUNC(H248*I248/100+0.000005, 옵션!$E$13))</f>
        <v>2.1999999999999999E-2</v>
      </c>
      <c r="H248" s="57">
        <f>옵션!$B$13</f>
        <v>100</v>
      </c>
      <c r="I248" s="57">
        <f>SUM(AB247:AB247)</f>
        <v>2.1999999999999999E-2</v>
      </c>
      <c r="J248" s="57"/>
      <c r="K248" s="62"/>
      <c r="L248" s="57"/>
      <c r="M248" s="57"/>
      <c r="N248" s="57"/>
      <c r="O248" s="57" t="str">
        <f>IF(I248*M248=0, "", I248*M248*(N248/100))</f>
        <v/>
      </c>
      <c r="P248" s="59"/>
      <c r="Q248" s="59">
        <f>TRUNC(P248*M248*N248/100)</f>
        <v>0</v>
      </c>
      <c r="R248" s="59"/>
      <c r="S248" s="57"/>
      <c r="T248" s="65"/>
      <c r="Z248" s="2" t="s">
        <v>949</v>
      </c>
      <c r="AB248" s="2">
        <f>SUM(AB247:AB247)</f>
        <v>2.1999999999999999E-2</v>
      </c>
    </row>
    <row r="249" spans="2:33" ht="21.95" customHeight="1" x14ac:dyDescent="0.15">
      <c r="B249" s="9" t="s">
        <v>997</v>
      </c>
      <c r="C249" s="80"/>
      <c r="D249" s="287" t="s">
        <v>1073</v>
      </c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3"/>
    </row>
    <row r="250" spans="2:33" ht="21.95" customHeight="1" x14ac:dyDescent="0.15">
      <c r="B250" s="9" t="s">
        <v>944</v>
      </c>
      <c r="C250" s="80" t="s">
        <v>419</v>
      </c>
      <c r="D250" s="56" t="s">
        <v>417</v>
      </c>
      <c r="E250" s="62" t="s">
        <v>420</v>
      </c>
      <c r="F250" s="57" t="s">
        <v>132</v>
      </c>
      <c r="G250" s="57">
        <v>1</v>
      </c>
      <c r="H250" s="57">
        <f>IF(I250&lt;&gt;0, G250-I250, "")</f>
        <v>0</v>
      </c>
      <c r="I250" s="57">
        <v>1</v>
      </c>
      <c r="J250" s="57"/>
      <c r="K250" s="62" t="s">
        <v>920</v>
      </c>
      <c r="L250" s="57" t="s">
        <v>680</v>
      </c>
      <c r="M250" s="57">
        <v>2.9000000000000001E-2</v>
      </c>
      <c r="N250" s="57">
        <v>100</v>
      </c>
      <c r="O250" s="57">
        <f>IF(I250*M250=0, "", I250*M250*(N250/100))</f>
        <v>2.9000000000000001E-2</v>
      </c>
      <c r="P250" s="59"/>
      <c r="Q250" s="59">
        <f>TRUNC(P250*M250*N250/100)</f>
        <v>0</v>
      </c>
      <c r="R250" s="59"/>
      <c r="S250" s="57" t="s">
        <v>978</v>
      </c>
      <c r="T250" s="65"/>
      <c r="AB250" s="2">
        <f>O250</f>
        <v>2.9000000000000001E-2</v>
      </c>
    </row>
    <row r="251" spans="2:33" ht="21.95" customHeight="1" x14ac:dyDescent="0.15">
      <c r="B251" s="9" t="s">
        <v>944</v>
      </c>
      <c r="C251" s="80" t="s">
        <v>679</v>
      </c>
      <c r="D251" s="56" t="s">
        <v>70</v>
      </c>
      <c r="E251" s="62" t="s">
        <v>680</v>
      </c>
      <c r="F251" s="57" t="s">
        <v>678</v>
      </c>
      <c r="G251" s="57">
        <f>IF(H251*I251/100+0.000005 &lt;1, TRUNC(H251*I251/100+0.000005, 옵션!$E$13), TRUNC(H251*I251/100+0.000005, 옵션!$E$13))</f>
        <v>2.9000000000000001E-2</v>
      </c>
      <c r="H251" s="57">
        <f>옵션!$B$13</f>
        <v>100</v>
      </c>
      <c r="I251" s="57">
        <f>SUM(AB250:AB250)</f>
        <v>2.9000000000000001E-2</v>
      </c>
      <c r="J251" s="57"/>
      <c r="K251" s="62"/>
      <c r="L251" s="57"/>
      <c r="M251" s="57"/>
      <c r="N251" s="57"/>
      <c r="O251" s="57" t="str">
        <f>IF(I251*M251=0, "", I251*M251*(N251/100))</f>
        <v/>
      </c>
      <c r="P251" s="59"/>
      <c r="Q251" s="59">
        <f>TRUNC(P251*M251*N251/100)</f>
        <v>0</v>
      </c>
      <c r="R251" s="59"/>
      <c r="S251" s="57"/>
      <c r="T251" s="65"/>
      <c r="Z251" s="2" t="s">
        <v>949</v>
      </c>
      <c r="AB251" s="2">
        <f>SUM(AB250:AB250)</f>
        <v>2.9000000000000001E-2</v>
      </c>
    </row>
    <row r="252" spans="2:33" ht="21.95" customHeight="1" x14ac:dyDescent="0.15">
      <c r="B252" s="9" t="s">
        <v>997</v>
      </c>
      <c r="C252" s="80"/>
      <c r="D252" s="287" t="s">
        <v>1074</v>
      </c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3"/>
    </row>
    <row r="253" spans="2:33" ht="21.95" customHeight="1" x14ac:dyDescent="0.15">
      <c r="B253" s="9" t="s">
        <v>944</v>
      </c>
      <c r="C253" s="80" t="s">
        <v>421</v>
      </c>
      <c r="D253" s="56" t="s">
        <v>417</v>
      </c>
      <c r="E253" s="62" t="s">
        <v>422</v>
      </c>
      <c r="F253" s="57" t="s">
        <v>132</v>
      </c>
      <c r="G253" s="57">
        <v>1</v>
      </c>
      <c r="H253" s="57">
        <f>IF(I253&lt;&gt;0, G253-I253, "")</f>
        <v>0</v>
      </c>
      <c r="I253" s="57">
        <v>1</v>
      </c>
      <c r="J253" s="57"/>
      <c r="K253" s="62" t="s">
        <v>920</v>
      </c>
      <c r="L253" s="57" t="s">
        <v>680</v>
      </c>
      <c r="M253" s="57">
        <v>3.4000000000000002E-2</v>
      </c>
      <c r="N253" s="57">
        <v>100</v>
      </c>
      <c r="O253" s="57">
        <f>IF(I253*M253=0, "", I253*M253*(N253/100))</f>
        <v>3.4000000000000002E-2</v>
      </c>
      <c r="P253" s="59"/>
      <c r="Q253" s="59">
        <f>TRUNC(P253*M253*N253/100)</f>
        <v>0</v>
      </c>
      <c r="R253" s="59"/>
      <c r="S253" s="57" t="s">
        <v>978</v>
      </c>
      <c r="T253" s="65"/>
      <c r="AB253" s="2">
        <f>O253</f>
        <v>3.4000000000000002E-2</v>
      </c>
    </row>
    <row r="254" spans="2:33" ht="21.95" customHeight="1" x14ac:dyDescent="0.15">
      <c r="B254" s="9" t="s">
        <v>944</v>
      </c>
      <c r="C254" s="80" t="s">
        <v>679</v>
      </c>
      <c r="D254" s="56" t="s">
        <v>70</v>
      </c>
      <c r="E254" s="62" t="s">
        <v>680</v>
      </c>
      <c r="F254" s="57" t="s">
        <v>678</v>
      </c>
      <c r="G254" s="57">
        <f>IF(H254*I254/100+0.000005 &lt;1, TRUNC(H254*I254/100+0.000005, 옵션!$E$13), TRUNC(H254*I254/100+0.000005, 옵션!$E$13))</f>
        <v>3.4000000000000002E-2</v>
      </c>
      <c r="H254" s="57">
        <f>옵션!$B$13</f>
        <v>100</v>
      </c>
      <c r="I254" s="57">
        <f>SUM(AB253:AB253)</f>
        <v>3.4000000000000002E-2</v>
      </c>
      <c r="J254" s="57"/>
      <c r="K254" s="62"/>
      <c r="L254" s="57"/>
      <c r="M254" s="57"/>
      <c r="N254" s="57"/>
      <c r="O254" s="57" t="str">
        <f>IF(I254*M254=0, "", I254*M254*(N254/100))</f>
        <v/>
      </c>
      <c r="P254" s="59"/>
      <c r="Q254" s="59">
        <f>TRUNC(P254*M254*N254/100)</f>
        <v>0</v>
      </c>
      <c r="R254" s="59"/>
      <c r="S254" s="57"/>
      <c r="T254" s="65"/>
      <c r="Z254" s="2" t="s">
        <v>949</v>
      </c>
      <c r="AB254" s="2">
        <f>SUM(AB253:AB253)</f>
        <v>3.4000000000000002E-2</v>
      </c>
    </row>
    <row r="255" spans="2:33" ht="21.95" customHeight="1" x14ac:dyDescent="0.15">
      <c r="B255" s="9" t="s">
        <v>997</v>
      </c>
      <c r="C255" s="80"/>
      <c r="D255" s="287" t="s">
        <v>1075</v>
      </c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3"/>
    </row>
    <row r="256" spans="2:33" ht="21.95" customHeight="1" x14ac:dyDescent="0.15">
      <c r="B256" s="9" t="s">
        <v>944</v>
      </c>
      <c r="C256" s="80" t="s">
        <v>423</v>
      </c>
      <c r="D256" s="56" t="s">
        <v>417</v>
      </c>
      <c r="E256" s="62" t="s">
        <v>424</v>
      </c>
      <c r="F256" s="57" t="s">
        <v>132</v>
      </c>
      <c r="G256" s="57">
        <v>1</v>
      </c>
      <c r="H256" s="57">
        <f>IF(I256&lt;&gt;0, G256-I256, "")</f>
        <v>0</v>
      </c>
      <c r="I256" s="57">
        <v>1</v>
      </c>
      <c r="J256" s="57"/>
      <c r="K256" s="62" t="s">
        <v>920</v>
      </c>
      <c r="L256" s="57" t="s">
        <v>680</v>
      </c>
      <c r="M256" s="57">
        <v>4.9000000000000002E-2</v>
      </c>
      <c r="N256" s="57">
        <v>100</v>
      </c>
      <c r="O256" s="57">
        <f>IF(I256*M256=0, "", I256*M256*(N256/100))</f>
        <v>4.9000000000000002E-2</v>
      </c>
      <c r="P256" s="59"/>
      <c r="Q256" s="59">
        <f>TRUNC(P256*M256*N256/100)</f>
        <v>0</v>
      </c>
      <c r="R256" s="59"/>
      <c r="S256" s="57" t="s">
        <v>978</v>
      </c>
      <c r="T256" s="65"/>
      <c r="AB256" s="2">
        <f>O256</f>
        <v>4.9000000000000002E-2</v>
      </c>
    </row>
    <row r="257" spans="2:28" ht="21.95" customHeight="1" x14ac:dyDescent="0.15">
      <c r="B257" s="9" t="s">
        <v>944</v>
      </c>
      <c r="C257" s="80" t="s">
        <v>679</v>
      </c>
      <c r="D257" s="56" t="s">
        <v>70</v>
      </c>
      <c r="E257" s="62" t="s">
        <v>680</v>
      </c>
      <c r="F257" s="57" t="s">
        <v>678</v>
      </c>
      <c r="G257" s="57">
        <f>IF(H257*I257/100+0.000005 &lt;1, TRUNC(H257*I257/100+0.000005, 옵션!$E$13), TRUNC(H257*I257/100+0.000005, 옵션!$E$13))</f>
        <v>4.9000000000000002E-2</v>
      </c>
      <c r="H257" s="57">
        <f>옵션!$B$13</f>
        <v>100</v>
      </c>
      <c r="I257" s="57">
        <f>SUM(AB256:AB256)</f>
        <v>4.9000000000000002E-2</v>
      </c>
      <c r="J257" s="57"/>
      <c r="K257" s="62"/>
      <c r="L257" s="57"/>
      <c r="M257" s="57"/>
      <c r="N257" s="57"/>
      <c r="O257" s="57" t="str">
        <f>IF(I257*M257=0, "", I257*M257*(N257/100))</f>
        <v/>
      </c>
      <c r="P257" s="59"/>
      <c r="Q257" s="59">
        <f>TRUNC(P257*M257*N257/100)</f>
        <v>0</v>
      </c>
      <c r="R257" s="59"/>
      <c r="S257" s="57"/>
      <c r="T257" s="65"/>
      <c r="Z257" s="2" t="s">
        <v>949</v>
      </c>
      <c r="AB257" s="2">
        <f>SUM(AB256:AB256)</f>
        <v>4.9000000000000002E-2</v>
      </c>
    </row>
    <row r="258" spans="2:28" ht="21.95" customHeight="1" x14ac:dyDescent="0.15">
      <c r="B258" s="9" t="s">
        <v>997</v>
      </c>
      <c r="C258" s="80"/>
      <c r="D258" s="287" t="s">
        <v>1076</v>
      </c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3"/>
    </row>
    <row r="259" spans="2:28" ht="21.95" customHeight="1" x14ac:dyDescent="0.15">
      <c r="B259" s="9" t="s">
        <v>944</v>
      </c>
      <c r="C259" s="80" t="s">
        <v>425</v>
      </c>
      <c r="D259" s="56" t="s">
        <v>417</v>
      </c>
      <c r="E259" s="62" t="s">
        <v>426</v>
      </c>
      <c r="F259" s="57" t="s">
        <v>132</v>
      </c>
      <c r="G259" s="57">
        <v>1</v>
      </c>
      <c r="H259" s="57">
        <f>IF(I259&lt;&gt;0, G259-I259, "")</f>
        <v>0</v>
      </c>
      <c r="I259" s="57">
        <v>1</v>
      </c>
      <c r="J259" s="57"/>
      <c r="K259" s="62" t="s">
        <v>920</v>
      </c>
      <c r="L259" s="57" t="s">
        <v>680</v>
      </c>
      <c r="M259" s="57">
        <v>5.9799999999999999E-2</v>
      </c>
      <c r="N259" s="57">
        <v>100</v>
      </c>
      <c r="O259" s="57">
        <f>IF(I259*M259=0, "", I259*M259*(N259/100))</f>
        <v>5.9799999999999999E-2</v>
      </c>
      <c r="P259" s="59"/>
      <c r="Q259" s="59">
        <f>TRUNC(P259*M259*N259/100)</f>
        <v>0</v>
      </c>
      <c r="R259" s="59"/>
      <c r="S259" s="57" t="s">
        <v>976</v>
      </c>
      <c r="T259" s="65"/>
      <c r="AB259" s="2">
        <f>O259</f>
        <v>5.9799999999999999E-2</v>
      </c>
    </row>
    <row r="260" spans="2:28" ht="21.95" customHeight="1" x14ac:dyDescent="0.15">
      <c r="B260" s="9" t="s">
        <v>944</v>
      </c>
      <c r="C260" s="80" t="s">
        <v>679</v>
      </c>
      <c r="D260" s="56" t="s">
        <v>70</v>
      </c>
      <c r="E260" s="62" t="s">
        <v>680</v>
      </c>
      <c r="F260" s="57" t="s">
        <v>678</v>
      </c>
      <c r="G260" s="57">
        <f>IF(H260*I260/100+0.000005 &lt;1, TRUNC(H260*I260/100+0.000005, 옵션!$E$13), TRUNC(H260*I260/100+0.000005, 옵션!$E$13))</f>
        <v>5.9799999999999999E-2</v>
      </c>
      <c r="H260" s="57">
        <f>옵션!$B$13</f>
        <v>100</v>
      </c>
      <c r="I260" s="57">
        <f>SUM(AB259:AB259)</f>
        <v>5.9799999999999999E-2</v>
      </c>
      <c r="J260" s="57"/>
      <c r="K260" s="62"/>
      <c r="L260" s="57"/>
      <c r="M260" s="57"/>
      <c r="N260" s="57"/>
      <c r="O260" s="57" t="str">
        <f>IF(I260*M260=0, "", I260*M260*(N260/100))</f>
        <v/>
      </c>
      <c r="P260" s="59"/>
      <c r="Q260" s="59">
        <f>TRUNC(P260*M260*N260/100)</f>
        <v>0</v>
      </c>
      <c r="R260" s="59"/>
      <c r="S260" s="57"/>
      <c r="T260" s="65"/>
      <c r="Z260" s="2" t="s">
        <v>949</v>
      </c>
      <c r="AB260" s="2">
        <f>SUM(AB259:AB259)</f>
        <v>5.9799999999999999E-2</v>
      </c>
    </row>
    <row r="261" spans="2:28" ht="21.95" customHeight="1" x14ac:dyDescent="0.15">
      <c r="B261" s="9" t="s">
        <v>997</v>
      </c>
      <c r="C261" s="80"/>
      <c r="D261" s="287" t="s">
        <v>1077</v>
      </c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3"/>
    </row>
    <row r="262" spans="2:28" ht="21.95" customHeight="1" x14ac:dyDescent="0.15">
      <c r="B262" s="9" t="s">
        <v>944</v>
      </c>
      <c r="C262" s="80" t="s">
        <v>427</v>
      </c>
      <c r="D262" s="56" t="s">
        <v>417</v>
      </c>
      <c r="E262" s="62" t="s">
        <v>428</v>
      </c>
      <c r="F262" s="57" t="s">
        <v>132</v>
      </c>
      <c r="G262" s="57">
        <v>1</v>
      </c>
      <c r="H262" s="57">
        <f>IF(I262&lt;&gt;0, G262-I262, "")</f>
        <v>0</v>
      </c>
      <c r="I262" s="57">
        <v>1</v>
      </c>
      <c r="J262" s="57"/>
      <c r="K262" s="62" t="s">
        <v>920</v>
      </c>
      <c r="L262" s="57" t="s">
        <v>680</v>
      </c>
      <c r="M262" s="57">
        <v>7.8E-2</v>
      </c>
      <c r="N262" s="57">
        <v>100</v>
      </c>
      <c r="O262" s="57">
        <f>IF(I262*M262=0, "", I262*M262*(N262/100))</f>
        <v>7.8E-2</v>
      </c>
      <c r="P262" s="59"/>
      <c r="Q262" s="59">
        <f>TRUNC(P262*M262*N262/100)</f>
        <v>0</v>
      </c>
      <c r="R262" s="59"/>
      <c r="S262" s="57" t="s">
        <v>976</v>
      </c>
      <c r="T262" s="65"/>
      <c r="AB262" s="2">
        <f>O262</f>
        <v>7.8E-2</v>
      </c>
    </row>
    <row r="263" spans="2:28" ht="21.95" customHeight="1" x14ac:dyDescent="0.15">
      <c r="B263" s="9" t="s">
        <v>944</v>
      </c>
      <c r="C263" s="80" t="s">
        <v>679</v>
      </c>
      <c r="D263" s="56" t="s">
        <v>70</v>
      </c>
      <c r="E263" s="62" t="s">
        <v>680</v>
      </c>
      <c r="F263" s="57" t="s">
        <v>678</v>
      </c>
      <c r="G263" s="57">
        <f>IF(H263*I263/100+0.000005 &lt;1, TRUNC(H263*I263/100+0.000005, 옵션!$E$13), TRUNC(H263*I263/100+0.000005, 옵션!$E$13))</f>
        <v>7.8E-2</v>
      </c>
      <c r="H263" s="57">
        <f>옵션!$B$13</f>
        <v>100</v>
      </c>
      <c r="I263" s="57">
        <f>SUM(AB262:AB262)</f>
        <v>7.8E-2</v>
      </c>
      <c r="J263" s="57"/>
      <c r="K263" s="62"/>
      <c r="L263" s="57"/>
      <c r="M263" s="57"/>
      <c r="N263" s="57"/>
      <c r="O263" s="57" t="str">
        <f>IF(I263*M263=0, "", I263*M263*(N263/100))</f>
        <v/>
      </c>
      <c r="P263" s="59"/>
      <c r="Q263" s="59">
        <f>TRUNC(P263*M263*N263/100)</f>
        <v>0</v>
      </c>
      <c r="R263" s="59"/>
      <c r="S263" s="57"/>
      <c r="T263" s="65"/>
      <c r="Z263" s="2" t="s">
        <v>949</v>
      </c>
      <c r="AB263" s="2">
        <f>SUM(AB262:AB262)</f>
        <v>7.8E-2</v>
      </c>
    </row>
    <row r="264" spans="2:28" ht="21.95" customHeight="1" x14ac:dyDescent="0.15">
      <c r="B264" s="9" t="s">
        <v>997</v>
      </c>
      <c r="C264" s="80"/>
      <c r="D264" s="287" t="s">
        <v>1078</v>
      </c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3"/>
    </row>
    <row r="265" spans="2:28" ht="21.95" customHeight="1" x14ac:dyDescent="0.15">
      <c r="B265" s="9" t="s">
        <v>944</v>
      </c>
      <c r="C265" s="80" t="s">
        <v>429</v>
      </c>
      <c r="D265" s="56" t="s">
        <v>430</v>
      </c>
      <c r="E265" s="62" t="s">
        <v>431</v>
      </c>
      <c r="F265" s="57" t="s">
        <v>132</v>
      </c>
      <c r="G265" s="57">
        <v>1</v>
      </c>
      <c r="H265" s="57">
        <f>IF(I265&lt;&gt;0, G265-I265, "")</f>
        <v>0</v>
      </c>
      <c r="I265" s="57">
        <v>1</v>
      </c>
      <c r="J265" s="57"/>
      <c r="K265" s="62" t="s">
        <v>920</v>
      </c>
      <c r="L265" s="57" t="s">
        <v>680</v>
      </c>
      <c r="M265" s="57">
        <v>2.1999999999999999E-2</v>
      </c>
      <c r="N265" s="57">
        <v>100</v>
      </c>
      <c r="O265" s="57">
        <f>IF(I265*M265=0, "", I265*M265*(N265/100))</f>
        <v>2.1999999999999999E-2</v>
      </c>
      <c r="P265" s="59"/>
      <c r="Q265" s="59">
        <f>TRUNC(P265*M265*N265/100)</f>
        <v>0</v>
      </c>
      <c r="R265" s="59"/>
      <c r="S265" s="57" t="s">
        <v>978</v>
      </c>
      <c r="T265" s="65"/>
      <c r="AB265" s="2">
        <f>O265</f>
        <v>2.1999999999999999E-2</v>
      </c>
    </row>
    <row r="266" spans="2:28" ht="21.95" customHeight="1" x14ac:dyDescent="0.15">
      <c r="B266" s="9" t="s">
        <v>944</v>
      </c>
      <c r="C266" s="80" t="s">
        <v>679</v>
      </c>
      <c r="D266" s="56" t="s">
        <v>70</v>
      </c>
      <c r="E266" s="62" t="s">
        <v>680</v>
      </c>
      <c r="F266" s="57" t="s">
        <v>678</v>
      </c>
      <c r="G266" s="57">
        <f>IF(H266*I266/100+0.000005 &lt;1, TRUNC(H266*I266/100+0.000005, 옵션!$E$13), TRUNC(H266*I266/100+0.000005, 옵션!$E$13))</f>
        <v>2.1999999999999999E-2</v>
      </c>
      <c r="H266" s="57">
        <f>옵션!$B$13</f>
        <v>100</v>
      </c>
      <c r="I266" s="57">
        <f>SUM(AB265:AB265)</f>
        <v>2.1999999999999999E-2</v>
      </c>
      <c r="J266" s="57"/>
      <c r="K266" s="62"/>
      <c r="L266" s="57"/>
      <c r="M266" s="57"/>
      <c r="N266" s="57"/>
      <c r="O266" s="57" t="str">
        <f>IF(I266*M266=0, "", I266*M266*(N266/100))</f>
        <v/>
      </c>
      <c r="P266" s="59"/>
      <c r="Q266" s="59">
        <f>TRUNC(P266*M266*N266/100)</f>
        <v>0</v>
      </c>
      <c r="R266" s="59"/>
      <c r="S266" s="57"/>
      <c r="T266" s="65"/>
      <c r="Z266" s="2" t="s">
        <v>949</v>
      </c>
      <c r="AB266" s="2">
        <f>SUM(AB265:AB265)</f>
        <v>2.1999999999999999E-2</v>
      </c>
    </row>
    <row r="267" spans="2:28" ht="21.95" customHeight="1" x14ac:dyDescent="0.15">
      <c r="B267" s="9" t="s">
        <v>997</v>
      </c>
      <c r="C267" s="80"/>
      <c r="D267" s="287" t="s">
        <v>1079</v>
      </c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3"/>
    </row>
    <row r="268" spans="2:28" ht="21.95" customHeight="1" x14ac:dyDescent="0.15">
      <c r="B268" s="9" t="s">
        <v>944</v>
      </c>
      <c r="C268" s="80" t="s">
        <v>435</v>
      </c>
      <c r="D268" s="56" t="s">
        <v>430</v>
      </c>
      <c r="E268" s="62" t="s">
        <v>436</v>
      </c>
      <c r="F268" s="57" t="s">
        <v>132</v>
      </c>
      <c r="G268" s="57">
        <v>1</v>
      </c>
      <c r="H268" s="57">
        <f>IF(I268&lt;&gt;0, G268-I268, "")</f>
        <v>0</v>
      </c>
      <c r="I268" s="57">
        <v>1</v>
      </c>
      <c r="J268" s="57"/>
      <c r="K268" s="62" t="s">
        <v>920</v>
      </c>
      <c r="L268" s="57" t="s">
        <v>680</v>
      </c>
      <c r="M268" s="57">
        <v>3.5999999999999997E-2</v>
      </c>
      <c r="N268" s="57">
        <v>90</v>
      </c>
      <c r="O268" s="57">
        <f>IF(I268*M268=0, "", I268*M268*(N268/100))</f>
        <v>3.2399999999999998E-2</v>
      </c>
      <c r="P268" s="59"/>
      <c r="Q268" s="59">
        <f>TRUNC(P268*M268*N268/100)</f>
        <v>0</v>
      </c>
      <c r="R268" s="59"/>
      <c r="S268" s="57" t="s">
        <v>978</v>
      </c>
      <c r="T268" s="65"/>
      <c r="AB268" s="2">
        <f>O268</f>
        <v>3.2399999999999998E-2</v>
      </c>
    </row>
    <row r="269" spans="2:28" ht="21.95" customHeight="1" x14ac:dyDescent="0.15">
      <c r="B269" s="9" t="s">
        <v>944</v>
      </c>
      <c r="C269" s="80" t="s">
        <v>679</v>
      </c>
      <c r="D269" s="56" t="s">
        <v>70</v>
      </c>
      <c r="E269" s="62" t="s">
        <v>680</v>
      </c>
      <c r="F269" s="57" t="s">
        <v>678</v>
      </c>
      <c r="G269" s="57">
        <f>IF(H269*I269/100+0.000005 &lt;1, TRUNC(H269*I269/100+0.000005, 옵션!$E$13), TRUNC(H269*I269/100+0.000005, 옵션!$E$13))</f>
        <v>3.2399999999999998E-2</v>
      </c>
      <c r="H269" s="57">
        <f>옵션!$B$13</f>
        <v>100</v>
      </c>
      <c r="I269" s="57">
        <f>SUM(AB268:AB268)</f>
        <v>3.2399999999999998E-2</v>
      </c>
      <c r="J269" s="57"/>
      <c r="K269" s="62"/>
      <c r="L269" s="57"/>
      <c r="M269" s="57"/>
      <c r="N269" s="57"/>
      <c r="O269" s="57" t="str">
        <f>IF(I269*M269=0, "", I269*M269*(N269/100))</f>
        <v/>
      </c>
      <c r="P269" s="59"/>
      <c r="Q269" s="59">
        <f>TRUNC(P269*M269*N269/100)</f>
        <v>0</v>
      </c>
      <c r="R269" s="59"/>
      <c r="S269" s="57"/>
      <c r="T269" s="65"/>
      <c r="Z269" s="2" t="s">
        <v>949</v>
      </c>
      <c r="AB269" s="2">
        <f>SUM(AB268:AB268)</f>
        <v>3.2399999999999998E-2</v>
      </c>
    </row>
    <row r="270" spans="2:28" ht="21.95" customHeight="1" x14ac:dyDescent="0.15">
      <c r="B270" s="9" t="s">
        <v>997</v>
      </c>
      <c r="C270" s="80"/>
      <c r="D270" s="287" t="s">
        <v>1080</v>
      </c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3"/>
    </row>
    <row r="271" spans="2:28" ht="21.95" customHeight="1" x14ac:dyDescent="0.15">
      <c r="B271" s="9" t="s">
        <v>944</v>
      </c>
      <c r="C271" s="80" t="s">
        <v>437</v>
      </c>
      <c r="D271" s="56" t="s">
        <v>430</v>
      </c>
      <c r="E271" s="62" t="s">
        <v>438</v>
      </c>
      <c r="F271" s="57" t="s">
        <v>132</v>
      </c>
      <c r="G271" s="57">
        <v>1</v>
      </c>
      <c r="H271" s="57">
        <f>IF(I271&lt;&gt;0, G271-I271, "")</f>
        <v>0</v>
      </c>
      <c r="I271" s="57">
        <v>1</v>
      </c>
      <c r="J271" s="57"/>
      <c r="K271" s="62" t="s">
        <v>920</v>
      </c>
      <c r="L271" s="57" t="s">
        <v>680</v>
      </c>
      <c r="M271" s="57">
        <v>7.8E-2</v>
      </c>
      <c r="N271" s="57">
        <v>100</v>
      </c>
      <c r="O271" s="57">
        <f>IF(I271*M271=0, "", I271*M271*(N271/100))</f>
        <v>7.8E-2</v>
      </c>
      <c r="P271" s="59"/>
      <c r="Q271" s="59">
        <f>TRUNC(P271*M271*N271/100)</f>
        <v>0</v>
      </c>
      <c r="R271" s="59"/>
      <c r="S271" s="57" t="s">
        <v>976</v>
      </c>
      <c r="T271" s="65"/>
      <c r="AB271" s="2">
        <f>O271</f>
        <v>7.8E-2</v>
      </c>
    </row>
    <row r="272" spans="2:28" ht="21.95" customHeight="1" x14ac:dyDescent="0.15">
      <c r="B272" s="9" t="s">
        <v>944</v>
      </c>
      <c r="C272" s="80" t="s">
        <v>679</v>
      </c>
      <c r="D272" s="56" t="s">
        <v>70</v>
      </c>
      <c r="E272" s="62" t="s">
        <v>680</v>
      </c>
      <c r="F272" s="57" t="s">
        <v>678</v>
      </c>
      <c r="G272" s="57">
        <f>IF(H272*I272/100+0.000005 &lt;1, TRUNC(H272*I272/100+0.000005, 옵션!$E$13), TRUNC(H272*I272/100+0.000005, 옵션!$E$13))</f>
        <v>7.8E-2</v>
      </c>
      <c r="H272" s="57">
        <f>옵션!$B$13</f>
        <v>100</v>
      </c>
      <c r="I272" s="57">
        <f>SUM(AB271:AB271)</f>
        <v>7.8E-2</v>
      </c>
      <c r="J272" s="57"/>
      <c r="K272" s="62"/>
      <c r="L272" s="57"/>
      <c r="M272" s="57"/>
      <c r="N272" s="57"/>
      <c r="O272" s="57" t="str">
        <f>IF(I272*M272=0, "", I272*M272*(N272/100))</f>
        <v/>
      </c>
      <c r="P272" s="59"/>
      <c r="Q272" s="59">
        <f>TRUNC(P272*M272*N272/100)</f>
        <v>0</v>
      </c>
      <c r="R272" s="59"/>
      <c r="S272" s="57"/>
      <c r="T272" s="65"/>
      <c r="Z272" s="2" t="s">
        <v>949</v>
      </c>
      <c r="AB272" s="2">
        <f>SUM(AB271:AB271)</f>
        <v>7.8E-2</v>
      </c>
    </row>
    <row r="273" spans="2:32" ht="21.95" customHeight="1" x14ac:dyDescent="0.15">
      <c r="B273" s="9" t="s">
        <v>997</v>
      </c>
      <c r="C273" s="80"/>
      <c r="D273" s="287" t="s">
        <v>1081</v>
      </c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3"/>
    </row>
    <row r="274" spans="2:32" ht="21.95" customHeight="1" x14ac:dyDescent="0.15">
      <c r="B274" s="9" t="s">
        <v>944</v>
      </c>
      <c r="C274" s="80" t="s">
        <v>439</v>
      </c>
      <c r="D274" s="56" t="s">
        <v>440</v>
      </c>
      <c r="E274" s="62" t="s">
        <v>441</v>
      </c>
      <c r="F274" s="57" t="s">
        <v>132</v>
      </c>
      <c r="G274" s="57">
        <v>1</v>
      </c>
      <c r="H274" s="57">
        <f>IF(I274&lt;&gt;0, G274-I274, "")</f>
        <v>0</v>
      </c>
      <c r="I274" s="57">
        <v>1</v>
      </c>
      <c r="J274" s="57"/>
      <c r="K274" s="62" t="s">
        <v>920</v>
      </c>
      <c r="L274" s="57" t="s">
        <v>680</v>
      </c>
      <c r="M274" s="57">
        <v>1.9E-2</v>
      </c>
      <c r="N274" s="57">
        <v>150</v>
      </c>
      <c r="O274" s="57">
        <f>IF(I274*M274=0, "", I274*M274*(N274/100))</f>
        <v>2.8499999999999998E-2</v>
      </c>
      <c r="P274" s="59"/>
      <c r="Q274" s="59">
        <f>TRUNC(P274*M274*N274/100)</f>
        <v>0</v>
      </c>
      <c r="R274" s="59"/>
      <c r="S274" s="57" t="s">
        <v>978</v>
      </c>
      <c r="T274" s="65"/>
      <c r="AB274" s="2">
        <f>O274</f>
        <v>2.8499999999999998E-2</v>
      </c>
    </row>
    <row r="275" spans="2:32" ht="21.95" customHeight="1" x14ac:dyDescent="0.15">
      <c r="B275" s="9" t="s">
        <v>944</v>
      </c>
      <c r="C275" s="80" t="s">
        <v>679</v>
      </c>
      <c r="D275" s="56" t="s">
        <v>70</v>
      </c>
      <c r="E275" s="62" t="s">
        <v>680</v>
      </c>
      <c r="F275" s="57" t="s">
        <v>678</v>
      </c>
      <c r="G275" s="57">
        <f>IF(H275*I275/100+0.000005 &lt;1, TRUNC(H275*I275/100+0.000005, 옵션!$E$13), TRUNC(H275*I275/100+0.000005, 옵션!$E$13))</f>
        <v>2.8500000000000001E-2</v>
      </c>
      <c r="H275" s="57">
        <f>옵션!$B$13</f>
        <v>100</v>
      </c>
      <c r="I275" s="57">
        <f>SUM(AB274:AB274)</f>
        <v>2.8499999999999998E-2</v>
      </c>
      <c r="J275" s="57"/>
      <c r="K275" s="62"/>
      <c r="L275" s="57"/>
      <c r="M275" s="57"/>
      <c r="N275" s="57"/>
      <c r="O275" s="57" t="str">
        <f>IF(I275*M275=0, "", I275*M275*(N275/100))</f>
        <v/>
      </c>
      <c r="P275" s="59"/>
      <c r="Q275" s="59">
        <f>TRUNC(P275*M275*N275/100)</f>
        <v>0</v>
      </c>
      <c r="R275" s="59"/>
      <c r="S275" s="57"/>
      <c r="T275" s="65"/>
      <c r="Z275" s="2" t="s">
        <v>949</v>
      </c>
      <c r="AB275" s="2">
        <f>SUM(AB274:AB274)</f>
        <v>2.8499999999999998E-2</v>
      </c>
    </row>
    <row r="276" spans="2:32" ht="21.95" customHeight="1" x14ac:dyDescent="0.15">
      <c r="B276" s="9" t="s">
        <v>997</v>
      </c>
      <c r="C276" s="80"/>
      <c r="D276" s="287" t="s">
        <v>1082</v>
      </c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3"/>
    </row>
    <row r="277" spans="2:32" ht="21.95" customHeight="1" x14ac:dyDescent="0.15">
      <c r="B277" s="9" t="s">
        <v>944</v>
      </c>
      <c r="C277" s="80" t="s">
        <v>445</v>
      </c>
      <c r="D277" s="56" t="s">
        <v>446</v>
      </c>
      <c r="E277" s="62" t="s">
        <v>447</v>
      </c>
      <c r="F277" s="57" t="s">
        <v>132</v>
      </c>
      <c r="G277" s="57">
        <v>1</v>
      </c>
      <c r="H277" s="57">
        <f>IF(I277&lt;&gt;0, G277-I277, "")</f>
        <v>0</v>
      </c>
      <c r="I277" s="57">
        <v>1</v>
      </c>
      <c r="J277" s="57"/>
      <c r="K277" s="62" t="s">
        <v>920</v>
      </c>
      <c r="L277" s="57" t="s">
        <v>680</v>
      </c>
      <c r="M277" s="57">
        <v>1.9E-2</v>
      </c>
      <c r="N277" s="57">
        <v>100</v>
      </c>
      <c r="O277" s="57">
        <f>IF(I277*M277=0, "", I277*M277*(N277/100))</f>
        <v>1.9E-2</v>
      </c>
      <c r="P277" s="59"/>
      <c r="Q277" s="59">
        <f>TRUNC(P277*M277*N277/100)</f>
        <v>0</v>
      </c>
      <c r="R277" s="59"/>
      <c r="S277" s="57" t="s">
        <v>978</v>
      </c>
      <c r="T277" s="65"/>
      <c r="AB277" s="2">
        <f>O277</f>
        <v>1.9E-2</v>
      </c>
    </row>
    <row r="278" spans="2:32" ht="21.95" customHeight="1" x14ac:dyDescent="0.15">
      <c r="B278" s="9" t="s">
        <v>944</v>
      </c>
      <c r="C278" s="80" t="s">
        <v>679</v>
      </c>
      <c r="D278" s="56" t="s">
        <v>70</v>
      </c>
      <c r="E278" s="62" t="s">
        <v>680</v>
      </c>
      <c r="F278" s="57" t="s">
        <v>678</v>
      </c>
      <c r="G278" s="57">
        <f>IF(H278*I278/100+0.000005 &lt;1, TRUNC(H278*I278/100+0.000005, 옵션!$E$13), TRUNC(H278*I278/100+0.000005, 옵션!$E$13))</f>
        <v>1.9E-2</v>
      </c>
      <c r="H278" s="57">
        <f>옵션!$B$13</f>
        <v>100</v>
      </c>
      <c r="I278" s="57">
        <f>SUM(AB277:AB277)</f>
        <v>1.9E-2</v>
      </c>
      <c r="J278" s="57"/>
      <c r="K278" s="62"/>
      <c r="L278" s="57"/>
      <c r="M278" s="57"/>
      <c r="N278" s="57"/>
      <c r="O278" s="57" t="str">
        <f>IF(I278*M278=0, "", I278*M278*(N278/100))</f>
        <v/>
      </c>
      <c r="P278" s="59"/>
      <c r="Q278" s="59">
        <f>TRUNC(P278*M278*N278/100)</f>
        <v>0</v>
      </c>
      <c r="R278" s="59"/>
      <c r="S278" s="57"/>
      <c r="T278" s="65"/>
      <c r="Z278" s="2" t="s">
        <v>949</v>
      </c>
      <c r="AB278" s="2">
        <f>SUM(AB277:AB277)</f>
        <v>1.9E-2</v>
      </c>
    </row>
    <row r="279" spans="2:32" ht="21.95" customHeight="1" x14ac:dyDescent="0.15">
      <c r="B279" s="9" t="s">
        <v>997</v>
      </c>
      <c r="C279" s="80"/>
      <c r="D279" s="287" t="s">
        <v>1083</v>
      </c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3"/>
    </row>
    <row r="280" spans="2:32" ht="21.95" customHeight="1" x14ac:dyDescent="0.15">
      <c r="B280" s="9" t="s">
        <v>944</v>
      </c>
      <c r="C280" s="80" t="s">
        <v>451</v>
      </c>
      <c r="D280" s="56" t="s">
        <v>446</v>
      </c>
      <c r="E280" s="62" t="s">
        <v>452</v>
      </c>
      <c r="F280" s="57" t="s">
        <v>132</v>
      </c>
      <c r="G280" s="57">
        <v>1</v>
      </c>
      <c r="H280" s="57">
        <f>IF(I280&lt;&gt;0, G280-I280, "")</f>
        <v>0</v>
      </c>
      <c r="I280" s="57">
        <v>1</v>
      </c>
      <c r="J280" s="57"/>
      <c r="K280" s="62" t="s">
        <v>920</v>
      </c>
      <c r="L280" s="57" t="s">
        <v>680</v>
      </c>
      <c r="M280" s="57">
        <v>2.5999999999999999E-2</v>
      </c>
      <c r="N280" s="57">
        <v>120</v>
      </c>
      <c r="O280" s="57">
        <f>IF(I280*M280=0, "", I280*M280*(N280/100))</f>
        <v>3.1199999999999999E-2</v>
      </c>
      <c r="P280" s="59"/>
      <c r="Q280" s="59">
        <f>TRUNC(P280*M280*N280/100)</f>
        <v>0</v>
      </c>
      <c r="R280" s="59"/>
      <c r="S280" s="57" t="s">
        <v>978</v>
      </c>
      <c r="T280" s="65"/>
      <c r="AB280" s="2">
        <f>O280</f>
        <v>3.1199999999999999E-2</v>
      </c>
    </row>
    <row r="281" spans="2:32" ht="21.95" customHeight="1" x14ac:dyDescent="0.15">
      <c r="B281" s="9" t="s">
        <v>944</v>
      </c>
      <c r="C281" s="80" t="s">
        <v>679</v>
      </c>
      <c r="D281" s="56" t="s">
        <v>70</v>
      </c>
      <c r="E281" s="62" t="s">
        <v>680</v>
      </c>
      <c r="F281" s="57" t="s">
        <v>678</v>
      </c>
      <c r="G281" s="57">
        <f>IF(H281*I281/100+0.000005 &lt;1, TRUNC(H281*I281/100+0.000005, 옵션!$E$13), TRUNC(H281*I281/100+0.000005, 옵션!$E$13))</f>
        <v>3.1199999999999999E-2</v>
      </c>
      <c r="H281" s="57">
        <f>옵션!$B$13</f>
        <v>100</v>
      </c>
      <c r="I281" s="57">
        <f>SUM(AB280:AB280)</f>
        <v>3.1199999999999999E-2</v>
      </c>
      <c r="J281" s="57"/>
      <c r="K281" s="62"/>
      <c r="L281" s="57"/>
      <c r="M281" s="57"/>
      <c r="N281" s="57"/>
      <c r="O281" s="57" t="str">
        <f>IF(I281*M281=0, "", I281*M281*(N281/100))</f>
        <v/>
      </c>
      <c r="P281" s="59"/>
      <c r="Q281" s="59">
        <f>TRUNC(P281*M281*N281/100)</f>
        <v>0</v>
      </c>
      <c r="R281" s="59"/>
      <c r="S281" s="57"/>
      <c r="T281" s="65"/>
      <c r="Z281" s="2" t="s">
        <v>949</v>
      </c>
      <c r="AB281" s="2">
        <f>SUM(AB280:AB280)</f>
        <v>3.1199999999999999E-2</v>
      </c>
    </row>
    <row r="282" spans="2:32" ht="21.95" customHeight="1" x14ac:dyDescent="0.15">
      <c r="B282" s="9" t="s">
        <v>997</v>
      </c>
      <c r="C282" s="80"/>
      <c r="D282" s="287" t="s">
        <v>1084</v>
      </c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3"/>
    </row>
    <row r="283" spans="2:32" ht="21.95" customHeight="1" x14ac:dyDescent="0.15">
      <c r="B283" s="9" t="s">
        <v>944</v>
      </c>
      <c r="C283" s="80" t="s">
        <v>453</v>
      </c>
      <c r="D283" s="56" t="s">
        <v>454</v>
      </c>
      <c r="E283" s="62" t="s">
        <v>455</v>
      </c>
      <c r="F283" s="57" t="s">
        <v>132</v>
      </c>
      <c r="G283" s="57">
        <v>1</v>
      </c>
      <c r="H283" s="57">
        <f>IF(I283&lt;&gt;0, G283-I283, "")</f>
        <v>0</v>
      </c>
      <c r="I283" s="57">
        <v>1</v>
      </c>
      <c r="J283" s="57"/>
      <c r="K283" s="62" t="s">
        <v>924</v>
      </c>
      <c r="L283" s="57" t="s">
        <v>688</v>
      </c>
      <c r="M283" s="57">
        <v>1.4999999999999999E-2</v>
      </c>
      <c r="N283" s="57">
        <v>100</v>
      </c>
      <c r="O283" s="57">
        <f>IF(I283*M283=0, "", I283*M283*(N283/100))</f>
        <v>1.4999999999999999E-2</v>
      </c>
      <c r="P283" s="59"/>
      <c r="Q283" s="59">
        <f>TRUNC(P283*M283*N283/100)</f>
        <v>0</v>
      </c>
      <c r="R283" s="59"/>
      <c r="S283" s="57" t="s">
        <v>979</v>
      </c>
      <c r="T283" s="65"/>
      <c r="AF283" s="2">
        <f>O283</f>
        <v>1.4999999999999999E-2</v>
      </c>
    </row>
    <row r="284" spans="2:32" ht="21.95" customHeight="1" x14ac:dyDescent="0.15">
      <c r="B284" s="9" t="s">
        <v>944</v>
      </c>
      <c r="C284" s="80" t="s">
        <v>687</v>
      </c>
      <c r="D284" s="56" t="s">
        <v>70</v>
      </c>
      <c r="E284" s="62" t="s">
        <v>688</v>
      </c>
      <c r="F284" s="57" t="s">
        <v>678</v>
      </c>
      <c r="G284" s="57">
        <f>IF(H284*I284/100+0.000005 &lt;1, TRUNC(H284*I284/100+0.000005, 옵션!$E$13), TRUNC(H284*I284/100+0.000005, 옵션!$E$13))</f>
        <v>1.4999999999999999E-2</v>
      </c>
      <c r="H284" s="57">
        <f>옵션!$B$13</f>
        <v>100</v>
      </c>
      <c r="I284" s="57">
        <f>SUM(AF283:AF283)</f>
        <v>1.4999999999999999E-2</v>
      </c>
      <c r="J284" s="57"/>
      <c r="K284" s="62"/>
      <c r="L284" s="57"/>
      <c r="M284" s="57"/>
      <c r="N284" s="57"/>
      <c r="O284" s="57" t="str">
        <f>IF(I284*M284=0, "", I284*M284*(N284/100))</f>
        <v/>
      </c>
      <c r="P284" s="59"/>
      <c r="Q284" s="59">
        <f>TRUNC(P284*M284*N284/100)</f>
        <v>0</v>
      </c>
      <c r="R284" s="59"/>
      <c r="S284" s="57"/>
      <c r="T284" s="65"/>
      <c r="Z284" s="2" t="s">
        <v>949</v>
      </c>
      <c r="AF284" s="2">
        <f>SUM(AF283:AF283)</f>
        <v>1.4999999999999999E-2</v>
      </c>
    </row>
    <row r="285" spans="2:32" ht="21.95" customHeight="1" x14ac:dyDescent="0.15">
      <c r="B285" s="9" t="s">
        <v>997</v>
      </c>
      <c r="C285" s="80"/>
      <c r="D285" s="287" t="s">
        <v>1085</v>
      </c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3"/>
    </row>
    <row r="286" spans="2:32" ht="21.95" customHeight="1" x14ac:dyDescent="0.15">
      <c r="B286" s="9" t="s">
        <v>944</v>
      </c>
      <c r="C286" s="80" t="s">
        <v>458</v>
      </c>
      <c r="D286" s="56" t="s">
        <v>459</v>
      </c>
      <c r="E286" s="62" t="s">
        <v>455</v>
      </c>
      <c r="F286" s="57" t="s">
        <v>132</v>
      </c>
      <c r="G286" s="57">
        <v>1</v>
      </c>
      <c r="H286" s="57">
        <f>IF(I286&lt;&gt;0, G286-I286, "")</f>
        <v>0</v>
      </c>
      <c r="I286" s="57">
        <v>1</v>
      </c>
      <c r="J286" s="57"/>
      <c r="K286" s="62" t="s">
        <v>924</v>
      </c>
      <c r="L286" s="57" t="s">
        <v>688</v>
      </c>
      <c r="M286" s="57">
        <v>1.7999999999999999E-2</v>
      </c>
      <c r="N286" s="57">
        <v>100</v>
      </c>
      <c r="O286" s="57">
        <f>IF(I286*M286=0, "", I286*M286*(N286/100))</f>
        <v>1.7999999999999999E-2</v>
      </c>
      <c r="P286" s="59"/>
      <c r="Q286" s="59">
        <f>TRUNC(P286*M286*N286/100)</f>
        <v>0</v>
      </c>
      <c r="R286" s="59"/>
      <c r="S286" s="57" t="s">
        <v>980</v>
      </c>
      <c r="T286" s="65"/>
      <c r="AF286" s="2">
        <f>O286</f>
        <v>1.7999999999999999E-2</v>
      </c>
    </row>
    <row r="287" spans="2:32" ht="21.95" customHeight="1" x14ac:dyDescent="0.15">
      <c r="B287" s="9" t="s">
        <v>944</v>
      </c>
      <c r="C287" s="80" t="s">
        <v>687</v>
      </c>
      <c r="D287" s="56" t="s">
        <v>70</v>
      </c>
      <c r="E287" s="62" t="s">
        <v>688</v>
      </c>
      <c r="F287" s="57" t="s">
        <v>678</v>
      </c>
      <c r="G287" s="57">
        <f>IF(H287*I287/100+0.000005 &lt;1, TRUNC(H287*I287/100+0.000005, 옵션!$E$13), TRUNC(H287*I287/100+0.000005, 옵션!$E$13))</f>
        <v>1.7999999999999999E-2</v>
      </c>
      <c r="H287" s="57">
        <f>옵션!$B$13</f>
        <v>100</v>
      </c>
      <c r="I287" s="57">
        <f>SUM(AF286:AF286)</f>
        <v>1.7999999999999999E-2</v>
      </c>
      <c r="J287" s="57"/>
      <c r="K287" s="62"/>
      <c r="L287" s="57"/>
      <c r="M287" s="57"/>
      <c r="N287" s="57"/>
      <c r="O287" s="57" t="str">
        <f>IF(I287*M287=0, "", I287*M287*(N287/100))</f>
        <v/>
      </c>
      <c r="P287" s="59"/>
      <c r="Q287" s="59">
        <f>TRUNC(P287*M287*N287/100)</f>
        <v>0</v>
      </c>
      <c r="R287" s="59"/>
      <c r="S287" s="57"/>
      <c r="T287" s="65"/>
      <c r="Z287" s="2" t="s">
        <v>949</v>
      </c>
      <c r="AF287" s="2">
        <f>SUM(AF286:AF286)</f>
        <v>1.7999999999999999E-2</v>
      </c>
    </row>
    <row r="288" spans="2:32" ht="21.95" customHeight="1" x14ac:dyDescent="0.15">
      <c r="B288" s="9" t="s">
        <v>997</v>
      </c>
      <c r="C288" s="80"/>
      <c r="D288" s="287" t="s">
        <v>1086</v>
      </c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3"/>
    </row>
    <row r="289" spans="2:27" ht="21.95" customHeight="1" x14ac:dyDescent="0.15">
      <c r="B289" s="9" t="s">
        <v>944</v>
      </c>
      <c r="C289" s="80" t="s">
        <v>460</v>
      </c>
      <c r="D289" s="56" t="s">
        <v>461</v>
      </c>
      <c r="E289" s="62" t="s">
        <v>462</v>
      </c>
      <c r="F289" s="57" t="s">
        <v>181</v>
      </c>
      <c r="G289" s="57">
        <v>1</v>
      </c>
      <c r="H289" s="57">
        <f>IF(I289&lt;&gt;0, G289-I289, "")</f>
        <v>0</v>
      </c>
      <c r="I289" s="57">
        <v>1</v>
      </c>
      <c r="J289" s="57"/>
      <c r="K289" s="62" t="s">
        <v>919</v>
      </c>
      <c r="L289" s="57" t="s">
        <v>677</v>
      </c>
      <c r="M289" s="57">
        <v>8.5000000000000006E-2</v>
      </c>
      <c r="N289" s="57">
        <v>100</v>
      </c>
      <c r="O289" s="57">
        <f>IF(I289*M289=0, "", I289*M289*(N289/100))</f>
        <v>8.5000000000000006E-2</v>
      </c>
      <c r="P289" s="59"/>
      <c r="Q289" s="59">
        <f>TRUNC(P289*M289*N289/100)</f>
        <v>0</v>
      </c>
      <c r="R289" s="59"/>
      <c r="S289" s="57" t="s">
        <v>981</v>
      </c>
      <c r="T289" s="65"/>
      <c r="AA289" s="2">
        <f>O289</f>
        <v>8.5000000000000006E-2</v>
      </c>
    </row>
    <row r="290" spans="2:27" ht="21.95" customHeight="1" x14ac:dyDescent="0.15">
      <c r="B290" s="9" t="s">
        <v>944</v>
      </c>
      <c r="C290" s="80" t="s">
        <v>676</v>
      </c>
      <c r="D290" s="56" t="s">
        <v>70</v>
      </c>
      <c r="E290" s="62" t="s">
        <v>677</v>
      </c>
      <c r="F290" s="57" t="s">
        <v>678</v>
      </c>
      <c r="G290" s="57">
        <f>IF(H290*I290/100+0.000005 &lt;1, TRUNC(H290*I290/100+0.000005, 옵션!$E$13), TRUNC(H290*I290/100+0.000005, 옵션!$E$13))</f>
        <v>8.5000000000000006E-2</v>
      </c>
      <c r="H290" s="57">
        <f>옵션!$B$13</f>
        <v>100</v>
      </c>
      <c r="I290" s="57">
        <f>SUM(AA289:AA289)</f>
        <v>8.5000000000000006E-2</v>
      </c>
      <c r="J290" s="57"/>
      <c r="K290" s="62"/>
      <c r="L290" s="57"/>
      <c r="M290" s="57"/>
      <c r="N290" s="57"/>
      <c r="O290" s="57" t="str">
        <f>IF(I290*M290=0, "", I290*M290*(N290/100))</f>
        <v/>
      </c>
      <c r="P290" s="59"/>
      <c r="Q290" s="59">
        <f>TRUNC(P290*M290*N290/100)</f>
        <v>0</v>
      </c>
      <c r="R290" s="59"/>
      <c r="S290" s="57"/>
      <c r="T290" s="65"/>
      <c r="Z290" s="2" t="s">
        <v>949</v>
      </c>
      <c r="AA290" s="2">
        <f>SUM(AA289:AA289)</f>
        <v>8.5000000000000006E-2</v>
      </c>
    </row>
    <row r="291" spans="2:27" ht="21.95" customHeight="1" x14ac:dyDescent="0.15">
      <c r="B291" s="9" t="s">
        <v>997</v>
      </c>
      <c r="C291" s="80"/>
      <c r="D291" s="287" t="s">
        <v>1087</v>
      </c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3"/>
    </row>
    <row r="292" spans="2:27" ht="21.95" customHeight="1" x14ac:dyDescent="0.15">
      <c r="B292" s="9" t="s">
        <v>944</v>
      </c>
      <c r="C292" s="80" t="s">
        <v>466</v>
      </c>
      <c r="D292" s="56" t="s">
        <v>461</v>
      </c>
      <c r="E292" s="62" t="s">
        <v>467</v>
      </c>
      <c r="F292" s="57" t="s">
        <v>181</v>
      </c>
      <c r="G292" s="57">
        <v>1</v>
      </c>
      <c r="H292" s="57">
        <f>IF(I292&lt;&gt;0, G292-I292, "")</f>
        <v>0</v>
      </c>
      <c r="I292" s="57">
        <v>1</v>
      </c>
      <c r="J292" s="57"/>
      <c r="K292" s="62" t="s">
        <v>919</v>
      </c>
      <c r="L292" s="57" t="s">
        <v>677</v>
      </c>
      <c r="M292" s="57">
        <v>8.5000000000000006E-2</v>
      </c>
      <c r="N292" s="57">
        <v>100</v>
      </c>
      <c r="O292" s="57">
        <f>IF(I292*M292=0, "", I292*M292*(N292/100))</f>
        <v>8.5000000000000006E-2</v>
      </c>
      <c r="P292" s="59"/>
      <c r="Q292" s="59">
        <f>TRUNC(P292*M292*N292/100)</f>
        <v>0</v>
      </c>
      <c r="R292" s="59"/>
      <c r="S292" s="57" t="s">
        <v>981</v>
      </c>
      <c r="T292" s="65"/>
      <c r="AA292" s="2">
        <f>O292</f>
        <v>8.5000000000000006E-2</v>
      </c>
    </row>
    <row r="293" spans="2:27" ht="21.95" customHeight="1" x14ac:dyDescent="0.15">
      <c r="B293" s="9" t="s">
        <v>944</v>
      </c>
      <c r="C293" s="80" t="s">
        <v>676</v>
      </c>
      <c r="D293" s="56" t="s">
        <v>70</v>
      </c>
      <c r="E293" s="62" t="s">
        <v>677</v>
      </c>
      <c r="F293" s="57" t="s">
        <v>678</v>
      </c>
      <c r="G293" s="57">
        <f>IF(H293*I293/100+0.000005 &lt;1, TRUNC(H293*I293/100+0.000005, 옵션!$E$13), TRUNC(H293*I293/100+0.000005, 옵션!$E$13))</f>
        <v>8.5000000000000006E-2</v>
      </c>
      <c r="H293" s="57">
        <f>옵션!$B$13</f>
        <v>100</v>
      </c>
      <c r="I293" s="57">
        <f>SUM(AA292:AA292)</f>
        <v>8.5000000000000006E-2</v>
      </c>
      <c r="J293" s="57"/>
      <c r="K293" s="62"/>
      <c r="L293" s="57"/>
      <c r="M293" s="57"/>
      <c r="N293" s="57"/>
      <c r="O293" s="57" t="str">
        <f>IF(I293*M293=0, "", I293*M293*(N293/100))</f>
        <v/>
      </c>
      <c r="P293" s="59"/>
      <c r="Q293" s="59">
        <f>TRUNC(P293*M293*N293/100)</f>
        <v>0</v>
      </c>
      <c r="R293" s="59"/>
      <c r="S293" s="57"/>
      <c r="T293" s="65"/>
      <c r="Z293" s="2" t="s">
        <v>949</v>
      </c>
      <c r="AA293" s="2">
        <f>SUM(AA292:AA292)</f>
        <v>8.5000000000000006E-2</v>
      </c>
    </row>
    <row r="294" spans="2:27" ht="21.95" customHeight="1" x14ac:dyDescent="0.15">
      <c r="B294" s="9" t="s">
        <v>997</v>
      </c>
      <c r="C294" s="80"/>
      <c r="D294" s="287" t="s">
        <v>1088</v>
      </c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3"/>
    </row>
    <row r="295" spans="2:27" ht="21.95" customHeight="1" x14ac:dyDescent="0.15">
      <c r="B295" s="9" t="s">
        <v>944</v>
      </c>
      <c r="C295" s="80" t="s">
        <v>468</v>
      </c>
      <c r="D295" s="56" t="s">
        <v>461</v>
      </c>
      <c r="E295" s="62" t="s">
        <v>469</v>
      </c>
      <c r="F295" s="57" t="s">
        <v>181</v>
      </c>
      <c r="G295" s="57">
        <v>1</v>
      </c>
      <c r="H295" s="57">
        <f>IF(I295&lt;&gt;0, G295-I295, "")</f>
        <v>0</v>
      </c>
      <c r="I295" s="57">
        <v>1</v>
      </c>
      <c r="J295" s="57"/>
      <c r="K295" s="62" t="s">
        <v>919</v>
      </c>
      <c r="L295" s="57" t="s">
        <v>677</v>
      </c>
      <c r="M295" s="57">
        <v>8.5000000000000006E-2</v>
      </c>
      <c r="N295" s="57">
        <v>100</v>
      </c>
      <c r="O295" s="57">
        <f>IF(I295*M295=0, "", I295*M295*(N295/100))</f>
        <v>8.5000000000000006E-2</v>
      </c>
      <c r="P295" s="59"/>
      <c r="Q295" s="59">
        <f>TRUNC(P295*M295*N295/100)</f>
        <v>0</v>
      </c>
      <c r="R295" s="59"/>
      <c r="S295" s="57" t="s">
        <v>981</v>
      </c>
      <c r="T295" s="65"/>
      <c r="AA295" s="2">
        <f>O295</f>
        <v>8.5000000000000006E-2</v>
      </c>
    </row>
    <row r="296" spans="2:27" ht="21.95" customHeight="1" x14ac:dyDescent="0.15">
      <c r="B296" s="9" t="s">
        <v>944</v>
      </c>
      <c r="C296" s="80" t="s">
        <v>676</v>
      </c>
      <c r="D296" s="56" t="s">
        <v>70</v>
      </c>
      <c r="E296" s="62" t="s">
        <v>677</v>
      </c>
      <c r="F296" s="57" t="s">
        <v>678</v>
      </c>
      <c r="G296" s="57">
        <f>IF(H296*I296/100+0.000005 &lt;1, TRUNC(H296*I296/100+0.000005, 옵션!$E$13), TRUNC(H296*I296/100+0.000005, 옵션!$E$13))</f>
        <v>8.5000000000000006E-2</v>
      </c>
      <c r="H296" s="57">
        <f>옵션!$B$13</f>
        <v>100</v>
      </c>
      <c r="I296" s="57">
        <f>SUM(AA295:AA295)</f>
        <v>8.5000000000000006E-2</v>
      </c>
      <c r="J296" s="57"/>
      <c r="K296" s="62"/>
      <c r="L296" s="57"/>
      <c r="M296" s="57"/>
      <c r="N296" s="57"/>
      <c r="O296" s="57" t="str">
        <f>IF(I296*M296=0, "", I296*M296*(N296/100))</f>
        <v/>
      </c>
      <c r="P296" s="59"/>
      <c r="Q296" s="59">
        <f>TRUNC(P296*M296*N296/100)</f>
        <v>0</v>
      </c>
      <c r="R296" s="59"/>
      <c r="S296" s="57"/>
      <c r="T296" s="65"/>
      <c r="Z296" s="2" t="s">
        <v>949</v>
      </c>
      <c r="AA296" s="2">
        <f>SUM(AA295:AA295)</f>
        <v>8.5000000000000006E-2</v>
      </c>
    </row>
    <row r="297" spans="2:27" ht="21.95" customHeight="1" x14ac:dyDescent="0.15">
      <c r="B297" s="9" t="s">
        <v>997</v>
      </c>
      <c r="C297" s="80"/>
      <c r="D297" s="287" t="s">
        <v>1089</v>
      </c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3"/>
    </row>
    <row r="298" spans="2:27" ht="21.95" customHeight="1" x14ac:dyDescent="0.15">
      <c r="B298" s="9" t="s">
        <v>944</v>
      </c>
      <c r="C298" s="80" t="s">
        <v>470</v>
      </c>
      <c r="D298" s="56" t="s">
        <v>461</v>
      </c>
      <c r="E298" s="62" t="s">
        <v>471</v>
      </c>
      <c r="F298" s="57" t="s">
        <v>181</v>
      </c>
      <c r="G298" s="57">
        <v>1</v>
      </c>
      <c r="H298" s="57">
        <f>IF(I298&lt;&gt;0, G298-I298, "")</f>
        <v>0</v>
      </c>
      <c r="I298" s="57">
        <v>1</v>
      </c>
      <c r="J298" s="57"/>
      <c r="K298" s="62" t="s">
        <v>919</v>
      </c>
      <c r="L298" s="57" t="s">
        <v>677</v>
      </c>
      <c r="M298" s="57">
        <v>8.5000000000000006E-2</v>
      </c>
      <c r="N298" s="57">
        <v>100</v>
      </c>
      <c r="O298" s="57">
        <f>IF(I298*M298=0, "", I298*M298*(N298/100))</f>
        <v>8.5000000000000006E-2</v>
      </c>
      <c r="P298" s="59"/>
      <c r="Q298" s="59">
        <f>TRUNC(P298*M298*N298/100)</f>
        <v>0</v>
      </c>
      <c r="R298" s="59"/>
      <c r="S298" s="57" t="s">
        <v>981</v>
      </c>
      <c r="T298" s="65"/>
      <c r="AA298" s="2">
        <f>O298</f>
        <v>8.5000000000000006E-2</v>
      </c>
    </row>
    <row r="299" spans="2:27" ht="21.95" customHeight="1" x14ac:dyDescent="0.15">
      <c r="B299" s="9" t="s">
        <v>944</v>
      </c>
      <c r="C299" s="80" t="s">
        <v>676</v>
      </c>
      <c r="D299" s="56" t="s">
        <v>70</v>
      </c>
      <c r="E299" s="62" t="s">
        <v>677</v>
      </c>
      <c r="F299" s="57" t="s">
        <v>678</v>
      </c>
      <c r="G299" s="57">
        <f>IF(H299*I299/100+0.000005 &lt;1, TRUNC(H299*I299/100+0.000005, 옵션!$E$13), TRUNC(H299*I299/100+0.000005, 옵션!$E$13))</f>
        <v>8.5000000000000006E-2</v>
      </c>
      <c r="H299" s="57">
        <f>옵션!$B$13</f>
        <v>100</v>
      </c>
      <c r="I299" s="57">
        <f>SUM(AA298:AA298)</f>
        <v>8.5000000000000006E-2</v>
      </c>
      <c r="J299" s="57"/>
      <c r="K299" s="62"/>
      <c r="L299" s="57"/>
      <c r="M299" s="57"/>
      <c r="N299" s="57"/>
      <c r="O299" s="57" t="str">
        <f>IF(I299*M299=0, "", I299*M299*(N299/100))</f>
        <v/>
      </c>
      <c r="P299" s="59"/>
      <c r="Q299" s="59">
        <f>TRUNC(P299*M299*N299/100)</f>
        <v>0</v>
      </c>
      <c r="R299" s="59"/>
      <c r="S299" s="57"/>
      <c r="T299" s="65"/>
      <c r="Z299" s="2" t="s">
        <v>949</v>
      </c>
      <c r="AA299" s="2">
        <f>SUM(AA298:AA298)</f>
        <v>8.5000000000000006E-2</v>
      </c>
    </row>
    <row r="300" spans="2:27" ht="21.95" customHeight="1" x14ac:dyDescent="0.15">
      <c r="B300" s="9" t="s">
        <v>997</v>
      </c>
      <c r="C300" s="80"/>
      <c r="D300" s="287" t="s">
        <v>1090</v>
      </c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3"/>
    </row>
    <row r="301" spans="2:27" ht="21.95" customHeight="1" x14ac:dyDescent="0.15">
      <c r="B301" s="9" t="s">
        <v>944</v>
      </c>
      <c r="C301" s="80" t="s">
        <v>472</v>
      </c>
      <c r="D301" s="56" t="s">
        <v>461</v>
      </c>
      <c r="E301" s="62" t="s">
        <v>473</v>
      </c>
      <c r="F301" s="57" t="s">
        <v>181</v>
      </c>
      <c r="G301" s="57">
        <v>1</v>
      </c>
      <c r="H301" s="57">
        <f>IF(I301&lt;&gt;0, G301-I301, "")</f>
        <v>0</v>
      </c>
      <c r="I301" s="57">
        <v>1</v>
      </c>
      <c r="J301" s="57"/>
      <c r="K301" s="62" t="s">
        <v>919</v>
      </c>
      <c r="L301" s="57" t="s">
        <v>677</v>
      </c>
      <c r="M301" s="57">
        <v>8.5000000000000006E-2</v>
      </c>
      <c r="N301" s="57">
        <v>100</v>
      </c>
      <c r="O301" s="57">
        <f>IF(I301*M301=0, "", I301*M301*(N301/100))</f>
        <v>8.5000000000000006E-2</v>
      </c>
      <c r="P301" s="59"/>
      <c r="Q301" s="59">
        <f>TRUNC(P301*M301*N301/100)</f>
        <v>0</v>
      </c>
      <c r="R301" s="59"/>
      <c r="S301" s="57" t="s">
        <v>981</v>
      </c>
      <c r="T301" s="65"/>
      <c r="AA301" s="2">
        <f>O301</f>
        <v>8.5000000000000006E-2</v>
      </c>
    </row>
    <row r="302" spans="2:27" ht="21.95" customHeight="1" x14ac:dyDescent="0.15">
      <c r="B302" s="9" t="s">
        <v>944</v>
      </c>
      <c r="C302" s="80" t="s">
        <v>676</v>
      </c>
      <c r="D302" s="56" t="s">
        <v>70</v>
      </c>
      <c r="E302" s="62" t="s">
        <v>677</v>
      </c>
      <c r="F302" s="57" t="s">
        <v>678</v>
      </c>
      <c r="G302" s="57">
        <f>IF(H302*I302/100+0.000005 &lt;1, TRUNC(H302*I302/100+0.000005, 옵션!$E$13), TRUNC(H302*I302/100+0.000005, 옵션!$E$13))</f>
        <v>8.5000000000000006E-2</v>
      </c>
      <c r="H302" s="57">
        <f>옵션!$B$13</f>
        <v>100</v>
      </c>
      <c r="I302" s="57">
        <f>SUM(AA301:AA301)</f>
        <v>8.5000000000000006E-2</v>
      </c>
      <c r="J302" s="57"/>
      <c r="K302" s="62"/>
      <c r="L302" s="57"/>
      <c r="M302" s="57"/>
      <c r="N302" s="57"/>
      <c r="O302" s="57" t="str">
        <f>IF(I302*M302=0, "", I302*M302*(N302/100))</f>
        <v/>
      </c>
      <c r="P302" s="59"/>
      <c r="Q302" s="59">
        <f>TRUNC(P302*M302*N302/100)</f>
        <v>0</v>
      </c>
      <c r="R302" s="59"/>
      <c r="S302" s="57"/>
      <c r="T302" s="65"/>
      <c r="Z302" s="2" t="s">
        <v>949</v>
      </c>
      <c r="AA302" s="2">
        <f>SUM(AA301:AA301)</f>
        <v>8.5000000000000006E-2</v>
      </c>
    </row>
    <row r="303" spans="2:27" ht="21.95" customHeight="1" x14ac:dyDescent="0.15">
      <c r="B303" s="9" t="s">
        <v>997</v>
      </c>
      <c r="C303" s="80"/>
      <c r="D303" s="287" t="s">
        <v>1091</v>
      </c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3"/>
    </row>
    <row r="304" spans="2:27" ht="21.95" customHeight="1" x14ac:dyDescent="0.15">
      <c r="B304" s="9" t="s">
        <v>944</v>
      </c>
      <c r="C304" s="80" t="s">
        <v>474</v>
      </c>
      <c r="D304" s="56" t="s">
        <v>475</v>
      </c>
      <c r="E304" s="62" t="s">
        <v>476</v>
      </c>
      <c r="F304" s="57" t="s">
        <v>181</v>
      </c>
      <c r="G304" s="57">
        <v>1</v>
      </c>
      <c r="H304" s="57">
        <f>IF(I304&lt;&gt;0, G304-I304, "")</f>
        <v>0</v>
      </c>
      <c r="I304" s="57">
        <v>1</v>
      </c>
      <c r="J304" s="57"/>
      <c r="K304" s="62" t="s">
        <v>919</v>
      </c>
      <c r="L304" s="57" t="s">
        <v>677</v>
      </c>
      <c r="M304" s="57">
        <v>0.08</v>
      </c>
      <c r="N304" s="57">
        <v>100</v>
      </c>
      <c r="O304" s="57">
        <f>IF(I304*M304=0, "", I304*M304*(N304/100))</f>
        <v>0.08</v>
      </c>
      <c r="P304" s="59"/>
      <c r="Q304" s="59">
        <f>TRUNC(P304*M304*N304/100)</f>
        <v>0</v>
      </c>
      <c r="R304" s="59"/>
      <c r="S304" s="57" t="s">
        <v>982</v>
      </c>
      <c r="T304" s="65"/>
      <c r="AA304" s="2">
        <f>O304</f>
        <v>0.08</v>
      </c>
    </row>
    <row r="305" spans="2:33" ht="21.95" customHeight="1" x14ac:dyDescent="0.15">
      <c r="B305" s="9" t="s">
        <v>944</v>
      </c>
      <c r="C305" s="80" t="s">
        <v>676</v>
      </c>
      <c r="D305" s="56" t="s">
        <v>70</v>
      </c>
      <c r="E305" s="62" t="s">
        <v>677</v>
      </c>
      <c r="F305" s="57" t="s">
        <v>678</v>
      </c>
      <c r="G305" s="57">
        <f>IF(H305*I305/100+0.000005 &lt;1, TRUNC(H305*I305/100+0.000005, 옵션!$E$13), TRUNC(H305*I305/100+0.000005, 옵션!$E$13))</f>
        <v>0.08</v>
      </c>
      <c r="H305" s="57">
        <f>옵션!$B$13</f>
        <v>100</v>
      </c>
      <c r="I305" s="57">
        <f>SUM(AA304:AA304)</f>
        <v>0.08</v>
      </c>
      <c r="J305" s="57"/>
      <c r="K305" s="62"/>
      <c r="L305" s="57"/>
      <c r="M305" s="57"/>
      <c r="N305" s="57"/>
      <c r="O305" s="57" t="str">
        <f>IF(I305*M305=0, "", I305*M305*(N305/100))</f>
        <v/>
      </c>
      <c r="P305" s="59"/>
      <c r="Q305" s="59">
        <f>TRUNC(P305*M305*N305/100)</f>
        <v>0</v>
      </c>
      <c r="R305" s="59"/>
      <c r="S305" s="57"/>
      <c r="T305" s="65"/>
      <c r="Z305" s="2" t="s">
        <v>949</v>
      </c>
      <c r="AA305" s="2">
        <f>SUM(AA304:AA304)</f>
        <v>0.08</v>
      </c>
    </row>
    <row r="306" spans="2:33" ht="21.95" customHeight="1" x14ac:dyDescent="0.15">
      <c r="B306" s="9" t="s">
        <v>997</v>
      </c>
      <c r="C306" s="80"/>
      <c r="D306" s="287" t="s">
        <v>1092</v>
      </c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3"/>
    </row>
    <row r="307" spans="2:33" ht="21.95" customHeight="1" x14ac:dyDescent="0.15">
      <c r="B307" s="9" t="s">
        <v>944</v>
      </c>
      <c r="C307" s="80" t="s">
        <v>479</v>
      </c>
      <c r="D307" s="56" t="s">
        <v>475</v>
      </c>
      <c r="E307" s="62" t="s">
        <v>480</v>
      </c>
      <c r="F307" s="57" t="s">
        <v>181</v>
      </c>
      <c r="G307" s="57">
        <v>1</v>
      </c>
      <c r="H307" s="57">
        <f>IF(I307&lt;&gt;0, G307-I307, "")</f>
        <v>0</v>
      </c>
      <c r="I307" s="57">
        <v>1</v>
      </c>
      <c r="J307" s="57"/>
      <c r="K307" s="62" t="s">
        <v>919</v>
      </c>
      <c r="L307" s="57" t="s">
        <v>677</v>
      </c>
      <c r="M307" s="57">
        <v>0.08</v>
      </c>
      <c r="N307" s="57">
        <v>100</v>
      </c>
      <c r="O307" s="57">
        <f>IF(I307*M307=0, "", I307*M307*(N307/100))</f>
        <v>0.08</v>
      </c>
      <c r="P307" s="59"/>
      <c r="Q307" s="59">
        <f>TRUNC(P307*M307*N307/100)</f>
        <v>0</v>
      </c>
      <c r="R307" s="59"/>
      <c r="S307" s="57" t="s">
        <v>982</v>
      </c>
      <c r="T307" s="65"/>
      <c r="AA307" s="2">
        <f>O307</f>
        <v>0.08</v>
      </c>
    </row>
    <row r="308" spans="2:33" ht="21.95" customHeight="1" x14ac:dyDescent="0.15">
      <c r="B308" s="9" t="s">
        <v>944</v>
      </c>
      <c r="C308" s="80" t="s">
        <v>676</v>
      </c>
      <c r="D308" s="56" t="s">
        <v>70</v>
      </c>
      <c r="E308" s="62" t="s">
        <v>677</v>
      </c>
      <c r="F308" s="57" t="s">
        <v>678</v>
      </c>
      <c r="G308" s="57">
        <f>IF(H308*I308/100+0.000005 &lt;1, TRUNC(H308*I308/100+0.000005, 옵션!$E$13), TRUNC(H308*I308/100+0.000005, 옵션!$E$13))</f>
        <v>0.08</v>
      </c>
      <c r="H308" s="57">
        <f>옵션!$B$13</f>
        <v>100</v>
      </c>
      <c r="I308" s="57">
        <f>SUM(AA307:AA307)</f>
        <v>0.08</v>
      </c>
      <c r="J308" s="57"/>
      <c r="K308" s="62"/>
      <c r="L308" s="57"/>
      <c r="M308" s="57"/>
      <c r="N308" s="57"/>
      <c r="O308" s="57" t="str">
        <f>IF(I308*M308=0, "", I308*M308*(N308/100))</f>
        <v/>
      </c>
      <c r="P308" s="59"/>
      <c r="Q308" s="59">
        <f>TRUNC(P308*M308*N308/100)</f>
        <v>0</v>
      </c>
      <c r="R308" s="59"/>
      <c r="S308" s="57"/>
      <c r="T308" s="65"/>
      <c r="Z308" s="2" t="s">
        <v>949</v>
      </c>
      <c r="AA308" s="2">
        <f>SUM(AA307:AA307)</f>
        <v>0.08</v>
      </c>
    </row>
    <row r="309" spans="2:33" ht="21.95" customHeight="1" x14ac:dyDescent="0.15">
      <c r="B309" s="9" t="s">
        <v>997</v>
      </c>
      <c r="C309" s="80"/>
      <c r="D309" s="287" t="s">
        <v>1093</v>
      </c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3"/>
    </row>
    <row r="310" spans="2:33" ht="21.95" customHeight="1" x14ac:dyDescent="0.15">
      <c r="B310" s="9" t="s">
        <v>944</v>
      </c>
      <c r="C310" s="80" t="s">
        <v>481</v>
      </c>
      <c r="D310" s="56" t="s">
        <v>482</v>
      </c>
      <c r="E310" s="62" t="s">
        <v>476</v>
      </c>
      <c r="F310" s="57" t="s">
        <v>181</v>
      </c>
      <c r="G310" s="57">
        <v>1</v>
      </c>
      <c r="H310" s="57">
        <f>IF(I310&lt;&gt;0, G310-I310, "")</f>
        <v>0</v>
      </c>
      <c r="I310" s="57">
        <v>1</v>
      </c>
      <c r="J310" s="57"/>
      <c r="K310" s="62" t="s">
        <v>919</v>
      </c>
      <c r="L310" s="57" t="s">
        <v>677</v>
      </c>
      <c r="M310" s="57">
        <v>0.08</v>
      </c>
      <c r="N310" s="57">
        <v>100</v>
      </c>
      <c r="O310" s="57">
        <f>IF(I310*M310=0, "", I310*M310*(N310/100))</f>
        <v>0.08</v>
      </c>
      <c r="P310" s="59"/>
      <c r="Q310" s="59">
        <f>TRUNC(P310*M310*N310/100)</f>
        <v>0</v>
      </c>
      <c r="R310" s="59"/>
      <c r="S310" s="57" t="s">
        <v>982</v>
      </c>
      <c r="T310" s="65"/>
      <c r="AA310" s="2">
        <f>O310</f>
        <v>0.08</v>
      </c>
    </row>
    <row r="311" spans="2:33" ht="21.95" customHeight="1" x14ac:dyDescent="0.15">
      <c r="B311" s="9" t="s">
        <v>944</v>
      </c>
      <c r="C311" s="80" t="s">
        <v>676</v>
      </c>
      <c r="D311" s="56" t="s">
        <v>70</v>
      </c>
      <c r="E311" s="62" t="s">
        <v>677</v>
      </c>
      <c r="F311" s="57" t="s">
        <v>678</v>
      </c>
      <c r="G311" s="57">
        <f>IF(H311*I311/100+0.000005 &lt;1, TRUNC(H311*I311/100+0.000005, 옵션!$E$13), TRUNC(H311*I311/100+0.000005, 옵션!$E$13))</f>
        <v>0.08</v>
      </c>
      <c r="H311" s="57">
        <f>옵션!$B$13</f>
        <v>100</v>
      </c>
      <c r="I311" s="57">
        <f>SUM(AA310:AA310)</f>
        <v>0.08</v>
      </c>
      <c r="J311" s="57"/>
      <c r="K311" s="62"/>
      <c r="L311" s="57"/>
      <c r="M311" s="57"/>
      <c r="N311" s="57"/>
      <c r="O311" s="57" t="str">
        <f>IF(I311*M311=0, "", I311*M311*(N311/100))</f>
        <v/>
      </c>
      <c r="P311" s="59"/>
      <c r="Q311" s="59">
        <f>TRUNC(P311*M311*N311/100)</f>
        <v>0</v>
      </c>
      <c r="R311" s="59"/>
      <c r="S311" s="57"/>
      <c r="T311" s="65"/>
      <c r="Z311" s="2" t="s">
        <v>949</v>
      </c>
      <c r="AA311" s="2">
        <f>SUM(AA310:AA310)</f>
        <v>0.08</v>
      </c>
    </row>
    <row r="312" spans="2:33" ht="21.95" customHeight="1" x14ac:dyDescent="0.15">
      <c r="B312" s="9" t="s">
        <v>997</v>
      </c>
      <c r="C312" s="80"/>
      <c r="D312" s="287" t="s">
        <v>1094</v>
      </c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3"/>
    </row>
    <row r="313" spans="2:33" ht="21.95" customHeight="1" x14ac:dyDescent="0.15">
      <c r="B313" s="9" t="s">
        <v>944</v>
      </c>
      <c r="C313" s="80" t="s">
        <v>483</v>
      </c>
      <c r="D313" s="56" t="s">
        <v>482</v>
      </c>
      <c r="E313" s="62" t="s">
        <v>480</v>
      </c>
      <c r="F313" s="57" t="s">
        <v>181</v>
      </c>
      <c r="G313" s="57">
        <v>1</v>
      </c>
      <c r="H313" s="57">
        <f>IF(I313&lt;&gt;0, G313-I313, "")</f>
        <v>0</v>
      </c>
      <c r="I313" s="57">
        <v>1</v>
      </c>
      <c r="J313" s="57"/>
      <c r="K313" s="62" t="s">
        <v>919</v>
      </c>
      <c r="L313" s="57" t="s">
        <v>677</v>
      </c>
      <c r="M313" s="57">
        <v>0.08</v>
      </c>
      <c r="N313" s="57">
        <v>100</v>
      </c>
      <c r="O313" s="57">
        <f>IF(I313*M313=0, "", I313*M313*(N313/100))</f>
        <v>0.08</v>
      </c>
      <c r="P313" s="59"/>
      <c r="Q313" s="59">
        <f>TRUNC(P313*M313*N313/100)</f>
        <v>0</v>
      </c>
      <c r="R313" s="59"/>
      <c r="S313" s="57" t="s">
        <v>982</v>
      </c>
      <c r="T313" s="65"/>
      <c r="AA313" s="2">
        <f>O313</f>
        <v>0.08</v>
      </c>
    </row>
    <row r="314" spans="2:33" ht="21.95" customHeight="1" x14ac:dyDescent="0.15">
      <c r="B314" s="9" t="s">
        <v>944</v>
      </c>
      <c r="C314" s="80" t="s">
        <v>676</v>
      </c>
      <c r="D314" s="56" t="s">
        <v>70</v>
      </c>
      <c r="E314" s="62" t="s">
        <v>677</v>
      </c>
      <c r="F314" s="57" t="s">
        <v>678</v>
      </c>
      <c r="G314" s="57">
        <f>IF(H314*I314/100+0.000005 &lt;1, TRUNC(H314*I314/100+0.000005, 옵션!$E$13), TRUNC(H314*I314/100+0.000005, 옵션!$E$13))</f>
        <v>0.08</v>
      </c>
      <c r="H314" s="57">
        <f>옵션!$B$13</f>
        <v>100</v>
      </c>
      <c r="I314" s="57">
        <f>SUM(AA313:AA313)</f>
        <v>0.08</v>
      </c>
      <c r="J314" s="57"/>
      <c r="K314" s="62"/>
      <c r="L314" s="57"/>
      <c r="M314" s="57"/>
      <c r="N314" s="57"/>
      <c r="O314" s="57" t="str">
        <f>IF(I314*M314=0, "", I314*M314*(N314/100))</f>
        <v/>
      </c>
      <c r="P314" s="59"/>
      <c r="Q314" s="59">
        <f>TRUNC(P314*M314*N314/100)</f>
        <v>0</v>
      </c>
      <c r="R314" s="59"/>
      <c r="S314" s="57"/>
      <c r="T314" s="65"/>
      <c r="Z314" s="2" t="s">
        <v>949</v>
      </c>
      <c r="AA314" s="2">
        <f>SUM(AA313:AA313)</f>
        <v>0.08</v>
      </c>
    </row>
    <row r="315" spans="2:33" ht="21.95" customHeight="1" x14ac:dyDescent="0.15">
      <c r="B315" s="9" t="s">
        <v>997</v>
      </c>
      <c r="C315" s="80"/>
      <c r="D315" s="287" t="s">
        <v>1095</v>
      </c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3"/>
    </row>
    <row r="316" spans="2:33" ht="21.95" customHeight="1" x14ac:dyDescent="0.15">
      <c r="B316" s="9" t="s">
        <v>944</v>
      </c>
      <c r="C316" s="80" t="s">
        <v>983</v>
      </c>
      <c r="D316" s="56" t="s">
        <v>984</v>
      </c>
      <c r="E316" s="62" t="s">
        <v>985</v>
      </c>
      <c r="F316" s="57" t="s">
        <v>181</v>
      </c>
      <c r="G316" s="57">
        <v>1</v>
      </c>
      <c r="H316" s="57">
        <f>IF(I316&lt;&gt;0, G316-I316, "")</f>
        <v>0</v>
      </c>
      <c r="I316" s="57">
        <v>1</v>
      </c>
      <c r="J316" s="57"/>
      <c r="K316" s="62" t="s">
        <v>919</v>
      </c>
      <c r="L316" s="57" t="s">
        <v>677</v>
      </c>
      <c r="M316" s="57">
        <v>0.08</v>
      </c>
      <c r="N316" s="57">
        <v>100</v>
      </c>
      <c r="O316" s="57">
        <f>IF(I316*M316=0, "", I316*M316*(N316/100))</f>
        <v>0.08</v>
      </c>
      <c r="P316" s="59"/>
      <c r="Q316" s="59">
        <f>TRUNC(P316*M316*N316/100)</f>
        <v>0</v>
      </c>
      <c r="R316" s="59"/>
      <c r="S316" s="57" t="s">
        <v>982</v>
      </c>
      <c r="T316" s="65"/>
      <c r="AA316" s="2">
        <f>O316</f>
        <v>0.08</v>
      </c>
    </row>
    <row r="317" spans="2:33" ht="21.95" customHeight="1" x14ac:dyDescent="0.15">
      <c r="B317" s="9" t="s">
        <v>944</v>
      </c>
      <c r="C317" s="80" t="s">
        <v>676</v>
      </c>
      <c r="D317" s="56" t="s">
        <v>70</v>
      </c>
      <c r="E317" s="62" t="s">
        <v>677</v>
      </c>
      <c r="F317" s="57" t="s">
        <v>678</v>
      </c>
      <c r="G317" s="57">
        <f>IF(H317*I317/100+0.000005 &lt;1, TRUNC(H317*I317/100+0.000005, 옵션!$E$13), TRUNC(H317*I317/100+0.000005, 옵션!$E$13))</f>
        <v>0.08</v>
      </c>
      <c r="H317" s="57">
        <f>옵션!$B$13</f>
        <v>100</v>
      </c>
      <c r="I317" s="57">
        <f>SUM(AA316:AA316)</f>
        <v>0.08</v>
      </c>
      <c r="J317" s="57"/>
      <c r="K317" s="62"/>
      <c r="L317" s="57"/>
      <c r="M317" s="57"/>
      <c r="N317" s="57"/>
      <c r="O317" s="57" t="str">
        <f>IF(I317*M317=0, "", I317*M317*(N317/100))</f>
        <v/>
      </c>
      <c r="P317" s="59"/>
      <c r="Q317" s="59">
        <f>TRUNC(P317*M317*N317/100)</f>
        <v>0</v>
      </c>
      <c r="R317" s="59"/>
      <c r="S317" s="57"/>
      <c r="T317" s="65"/>
      <c r="Z317" s="2" t="s">
        <v>949</v>
      </c>
      <c r="AA317" s="2">
        <f>SUM(AA316:AA316)</f>
        <v>0.08</v>
      </c>
    </row>
    <row r="318" spans="2:33" ht="21.95" customHeight="1" x14ac:dyDescent="0.15">
      <c r="B318" s="9" t="s">
        <v>997</v>
      </c>
      <c r="C318" s="80"/>
      <c r="D318" s="287" t="s">
        <v>1096</v>
      </c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3"/>
    </row>
    <row r="319" spans="2:33" ht="21.95" customHeight="1" x14ac:dyDescent="0.15">
      <c r="B319" s="9" t="s">
        <v>944</v>
      </c>
      <c r="C319" s="80" t="s">
        <v>484</v>
      </c>
      <c r="D319" s="56" t="s">
        <v>485</v>
      </c>
      <c r="E319" s="62" t="s">
        <v>486</v>
      </c>
      <c r="F319" s="57" t="s">
        <v>181</v>
      </c>
      <c r="G319" s="57">
        <v>1</v>
      </c>
      <c r="H319" s="57">
        <f>IF(I319&lt;&gt;0, G319-I319, "")</f>
        <v>0</v>
      </c>
      <c r="I319" s="57">
        <v>1</v>
      </c>
      <c r="J319" s="57"/>
      <c r="K319" s="62" t="s">
        <v>919</v>
      </c>
      <c r="L319" s="57" t="s">
        <v>677</v>
      </c>
      <c r="M319" s="57">
        <v>0.11</v>
      </c>
      <c r="N319" s="57">
        <v>100</v>
      </c>
      <c r="O319" s="57">
        <f>IF(I319*M319=0, "", I319*M319*(N319/100))</f>
        <v>0.11</v>
      </c>
      <c r="P319" s="59"/>
      <c r="Q319" s="59">
        <f>TRUNC(P319*M319*N319/100)</f>
        <v>0</v>
      </c>
      <c r="R319" s="59"/>
      <c r="S319" s="57" t="s">
        <v>975</v>
      </c>
      <c r="T319" s="65"/>
      <c r="AA319" s="2">
        <f>O319</f>
        <v>0.11</v>
      </c>
    </row>
    <row r="320" spans="2:33" ht="21.95" customHeight="1" x14ac:dyDescent="0.15">
      <c r="B320" s="9" t="s">
        <v>944</v>
      </c>
      <c r="C320" s="80" t="s">
        <v>484</v>
      </c>
      <c r="D320" s="56"/>
      <c r="E320" s="62"/>
      <c r="F320" s="57"/>
      <c r="G320" s="57">
        <v>1</v>
      </c>
      <c r="H320" s="57">
        <f>IF(I320&lt;&gt;0, G320-I320, "")</f>
        <v>0</v>
      </c>
      <c r="I320" s="57">
        <v>1</v>
      </c>
      <c r="J320" s="57"/>
      <c r="K320" s="62" t="s">
        <v>925</v>
      </c>
      <c r="L320" s="57" t="s">
        <v>690</v>
      </c>
      <c r="M320" s="57">
        <v>0.08</v>
      </c>
      <c r="N320" s="57">
        <v>100</v>
      </c>
      <c r="O320" s="57">
        <f>IF(I320*M320=0, "", I320*M320*(N320/100))</f>
        <v>0.08</v>
      </c>
      <c r="P320" s="59"/>
      <c r="Q320" s="59">
        <f>TRUNC(P320*M320*N320/100)</f>
        <v>0</v>
      </c>
      <c r="R320" s="59"/>
      <c r="S320" s="57" t="s">
        <v>975</v>
      </c>
      <c r="T320" s="65"/>
      <c r="AG320" s="2">
        <f>O320</f>
        <v>0.08</v>
      </c>
    </row>
    <row r="321" spans="2:33" ht="21.95" customHeight="1" x14ac:dyDescent="0.15">
      <c r="B321" s="9" t="s">
        <v>944</v>
      </c>
      <c r="C321" s="80" t="s">
        <v>676</v>
      </c>
      <c r="D321" s="56" t="s">
        <v>70</v>
      </c>
      <c r="E321" s="62" t="s">
        <v>677</v>
      </c>
      <c r="F321" s="57" t="s">
        <v>678</v>
      </c>
      <c r="G321" s="57">
        <f>IF(H321*I321/100+0.000005 &lt;1, TRUNC(H321*I321/100+0.000005, 옵션!$E$13), TRUNC(H321*I321/100+0.000005, 옵션!$E$13))</f>
        <v>0.11</v>
      </c>
      <c r="H321" s="57">
        <f>옵션!$B$13</f>
        <v>100</v>
      </c>
      <c r="I321" s="57">
        <f>SUM(AA319:AA320)</f>
        <v>0.11</v>
      </c>
      <c r="J321" s="57"/>
      <c r="K321" s="62"/>
      <c r="L321" s="57"/>
      <c r="M321" s="57"/>
      <c r="N321" s="57"/>
      <c r="O321" s="57" t="str">
        <f>IF(I321*M321=0, "", I321*M321*(N321/100))</f>
        <v/>
      </c>
      <c r="P321" s="59"/>
      <c r="Q321" s="59">
        <f>TRUNC(P321*M321*N321/100)</f>
        <v>0</v>
      </c>
      <c r="R321" s="59"/>
      <c r="S321" s="57"/>
      <c r="T321" s="65"/>
      <c r="Z321" s="2" t="s">
        <v>949</v>
      </c>
      <c r="AA321" s="2">
        <f>SUM(AA319:AA320)</f>
        <v>0.11</v>
      </c>
      <c r="AG321" s="2">
        <f>SUM(AG319:AG320)</f>
        <v>0.08</v>
      </c>
    </row>
    <row r="322" spans="2:33" ht="21.95" customHeight="1" x14ac:dyDescent="0.15">
      <c r="B322" s="9" t="s">
        <v>944</v>
      </c>
      <c r="C322" s="80" t="s">
        <v>689</v>
      </c>
      <c r="D322" s="56" t="s">
        <v>70</v>
      </c>
      <c r="E322" s="62" t="s">
        <v>690</v>
      </c>
      <c r="F322" s="57" t="s">
        <v>678</v>
      </c>
      <c r="G322" s="57">
        <f>IF(H322*I322/100+0.000005 &lt;1, TRUNC(H322*I322/100+0.000005, 옵션!$E$13), TRUNC(H322*I322/100+0.000005, 옵션!$E$13))</f>
        <v>0.08</v>
      </c>
      <c r="H322" s="57">
        <f>옵션!$B$13</f>
        <v>100</v>
      </c>
      <c r="I322" s="57">
        <f>SUM(AG319:AG320)</f>
        <v>0.08</v>
      </c>
      <c r="J322" s="57"/>
      <c r="K322" s="62"/>
      <c r="L322" s="57"/>
      <c r="M322" s="57"/>
      <c r="N322" s="57"/>
      <c r="O322" s="57" t="str">
        <f>IF(I322*M322=0, "", I322*M322*(N322/100))</f>
        <v/>
      </c>
      <c r="P322" s="59"/>
      <c r="Q322" s="59">
        <f>TRUNC(P322*M322*N322/100)</f>
        <v>0</v>
      </c>
      <c r="R322" s="59"/>
      <c r="S322" s="57"/>
      <c r="T322" s="65"/>
    </row>
    <row r="323" spans="2:33" ht="21.95" customHeight="1" x14ac:dyDescent="0.15">
      <c r="B323" s="9" t="s">
        <v>997</v>
      </c>
      <c r="C323" s="80"/>
      <c r="D323" s="287" t="s">
        <v>1097</v>
      </c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3"/>
    </row>
    <row r="324" spans="2:33" ht="21.95" customHeight="1" x14ac:dyDescent="0.15">
      <c r="B324" s="9" t="s">
        <v>944</v>
      </c>
      <c r="C324" s="80" t="s">
        <v>489</v>
      </c>
      <c r="D324" s="56" t="s">
        <v>490</v>
      </c>
      <c r="E324" s="62" t="s">
        <v>491</v>
      </c>
      <c r="F324" s="57" t="s">
        <v>492</v>
      </c>
      <c r="G324" s="57">
        <v>1</v>
      </c>
      <c r="H324" s="57">
        <f>IF(I324&lt;&gt;0, G324-I324, "")</f>
        <v>0</v>
      </c>
      <c r="I324" s="57">
        <v>1</v>
      </c>
      <c r="J324" s="57"/>
      <c r="K324" s="62" t="s">
        <v>919</v>
      </c>
      <c r="L324" s="57" t="s">
        <v>677</v>
      </c>
      <c r="M324" s="57">
        <v>0.66</v>
      </c>
      <c r="N324" s="57">
        <v>100</v>
      </c>
      <c r="O324" s="57">
        <f>IF(I324*M324=0, "", I324*M324*(N324/100))</f>
        <v>0.66</v>
      </c>
      <c r="P324" s="59"/>
      <c r="Q324" s="59">
        <f>TRUNC(P324*M324*N324/100)</f>
        <v>0</v>
      </c>
      <c r="R324" s="59"/>
      <c r="S324" s="57" t="s">
        <v>975</v>
      </c>
      <c r="T324" s="65"/>
      <c r="AA324" s="2">
        <f>O324</f>
        <v>0.66</v>
      </c>
    </row>
    <row r="325" spans="2:33" ht="21.95" customHeight="1" x14ac:dyDescent="0.15">
      <c r="B325" s="9" t="s">
        <v>944</v>
      </c>
      <c r="C325" s="80" t="s">
        <v>676</v>
      </c>
      <c r="D325" s="56" t="s">
        <v>70</v>
      </c>
      <c r="E325" s="62" t="s">
        <v>677</v>
      </c>
      <c r="F325" s="57" t="s">
        <v>678</v>
      </c>
      <c r="G325" s="57">
        <f>IF(H325*I325/100+0.000005 &lt;1, TRUNC(H325*I325/100+0.000005, 옵션!$E$13), TRUNC(H325*I325/100+0.000005, 옵션!$E$13))</f>
        <v>0.66</v>
      </c>
      <c r="H325" s="57">
        <f>옵션!$B$13</f>
        <v>100</v>
      </c>
      <c r="I325" s="57">
        <f>SUM(AA324:AA324)</f>
        <v>0.66</v>
      </c>
      <c r="J325" s="57"/>
      <c r="K325" s="62"/>
      <c r="L325" s="57"/>
      <c r="M325" s="57"/>
      <c r="N325" s="57"/>
      <c r="O325" s="57" t="str">
        <f>IF(I325*M325=0, "", I325*M325*(N325/100))</f>
        <v/>
      </c>
      <c r="P325" s="59"/>
      <c r="Q325" s="59">
        <f>TRUNC(P325*M325*N325/100)</f>
        <v>0</v>
      </c>
      <c r="R325" s="59"/>
      <c r="S325" s="57"/>
      <c r="T325" s="65"/>
      <c r="Z325" s="2" t="s">
        <v>949</v>
      </c>
      <c r="AA325" s="2">
        <f>SUM(AA324:AA324)</f>
        <v>0.66</v>
      </c>
    </row>
    <row r="326" spans="2:33" ht="21.95" customHeight="1" x14ac:dyDescent="0.15">
      <c r="B326" s="9" t="s">
        <v>997</v>
      </c>
      <c r="C326" s="80"/>
      <c r="D326" s="287" t="s">
        <v>1098</v>
      </c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3"/>
    </row>
    <row r="327" spans="2:33" ht="21.95" customHeight="1" x14ac:dyDescent="0.15">
      <c r="B327" s="9" t="s">
        <v>944</v>
      </c>
      <c r="C327" s="80" t="s">
        <v>494</v>
      </c>
      <c r="D327" s="56" t="s">
        <v>490</v>
      </c>
      <c r="E327" s="62" t="s">
        <v>495</v>
      </c>
      <c r="F327" s="57" t="s">
        <v>492</v>
      </c>
      <c r="G327" s="57">
        <v>1</v>
      </c>
      <c r="H327" s="57">
        <f>IF(I327&lt;&gt;0, G327-I327, "")</f>
        <v>0</v>
      </c>
      <c r="I327" s="57">
        <v>1</v>
      </c>
      <c r="J327" s="57"/>
      <c r="K327" s="62" t="s">
        <v>919</v>
      </c>
      <c r="L327" s="57" t="s">
        <v>677</v>
      </c>
      <c r="M327" s="57">
        <v>0.66</v>
      </c>
      <c r="N327" s="57">
        <v>100</v>
      </c>
      <c r="O327" s="57">
        <f>IF(I327*M327=0, "", I327*M327*(N327/100))</f>
        <v>0.66</v>
      </c>
      <c r="P327" s="59"/>
      <c r="Q327" s="59">
        <f>TRUNC(P327*M327*N327/100)</f>
        <v>0</v>
      </c>
      <c r="R327" s="59"/>
      <c r="S327" s="57" t="s">
        <v>975</v>
      </c>
      <c r="T327" s="65"/>
      <c r="AA327" s="2">
        <f>O327</f>
        <v>0.66</v>
      </c>
    </row>
    <row r="328" spans="2:33" ht="21.95" customHeight="1" x14ac:dyDescent="0.15">
      <c r="B328" s="9" t="s">
        <v>944</v>
      </c>
      <c r="C328" s="80" t="s">
        <v>676</v>
      </c>
      <c r="D328" s="56" t="s">
        <v>70</v>
      </c>
      <c r="E328" s="62" t="s">
        <v>677</v>
      </c>
      <c r="F328" s="57" t="s">
        <v>678</v>
      </c>
      <c r="G328" s="57">
        <f>IF(H328*I328/100+0.000005 &lt;1, TRUNC(H328*I328/100+0.000005, 옵션!$E$13), TRUNC(H328*I328/100+0.000005, 옵션!$E$13))</f>
        <v>0.66</v>
      </c>
      <c r="H328" s="57">
        <f>옵션!$B$13</f>
        <v>100</v>
      </c>
      <c r="I328" s="57">
        <f>SUM(AA327:AA327)</f>
        <v>0.66</v>
      </c>
      <c r="J328" s="57"/>
      <c r="K328" s="62"/>
      <c r="L328" s="57"/>
      <c r="M328" s="57"/>
      <c r="N328" s="57"/>
      <c r="O328" s="57" t="str">
        <f>IF(I328*M328=0, "", I328*M328*(N328/100))</f>
        <v/>
      </c>
      <c r="P328" s="59"/>
      <c r="Q328" s="59">
        <f>TRUNC(P328*M328*N328/100)</f>
        <v>0</v>
      </c>
      <c r="R328" s="59"/>
      <c r="S328" s="57"/>
      <c r="T328" s="65"/>
      <c r="Z328" s="2" t="s">
        <v>949</v>
      </c>
      <c r="AA328" s="2">
        <f>SUM(AA327:AA327)</f>
        <v>0.66</v>
      </c>
    </row>
    <row r="329" spans="2:33" ht="21.95" customHeight="1" x14ac:dyDescent="0.15">
      <c r="B329" s="9" t="s">
        <v>997</v>
      </c>
      <c r="C329" s="80"/>
      <c r="D329" s="287" t="s">
        <v>1099</v>
      </c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3"/>
    </row>
    <row r="330" spans="2:33" ht="21.95" customHeight="1" x14ac:dyDescent="0.15">
      <c r="B330" s="9" t="s">
        <v>944</v>
      </c>
      <c r="C330" s="80" t="s">
        <v>496</v>
      </c>
      <c r="D330" s="56" t="s">
        <v>490</v>
      </c>
      <c r="E330" s="62" t="s">
        <v>497</v>
      </c>
      <c r="F330" s="57" t="s">
        <v>492</v>
      </c>
      <c r="G330" s="57">
        <v>1</v>
      </c>
      <c r="H330" s="57">
        <f>IF(I330&lt;&gt;0, G330-I330, "")</f>
        <v>0</v>
      </c>
      <c r="I330" s="57">
        <v>1</v>
      </c>
      <c r="J330" s="57"/>
      <c r="K330" s="62" t="s">
        <v>919</v>
      </c>
      <c r="L330" s="57" t="s">
        <v>677</v>
      </c>
      <c r="M330" s="57">
        <v>0.66</v>
      </c>
      <c r="N330" s="57">
        <v>100</v>
      </c>
      <c r="O330" s="57">
        <f>IF(I330*M330=0, "", I330*M330*(N330/100))</f>
        <v>0.66</v>
      </c>
      <c r="P330" s="59"/>
      <c r="Q330" s="59">
        <f>TRUNC(P330*M330*N330/100)</f>
        <v>0</v>
      </c>
      <c r="R330" s="59"/>
      <c r="S330" s="57" t="s">
        <v>975</v>
      </c>
      <c r="T330" s="65"/>
      <c r="AA330" s="2">
        <f>O330</f>
        <v>0.66</v>
      </c>
    </row>
    <row r="331" spans="2:33" ht="21.95" customHeight="1" x14ac:dyDescent="0.15">
      <c r="B331" s="9" t="s">
        <v>944</v>
      </c>
      <c r="C331" s="80" t="s">
        <v>676</v>
      </c>
      <c r="D331" s="56" t="s">
        <v>70</v>
      </c>
      <c r="E331" s="62" t="s">
        <v>677</v>
      </c>
      <c r="F331" s="57" t="s">
        <v>678</v>
      </c>
      <c r="G331" s="57">
        <f>IF(H331*I331/100+0.000005 &lt;1, TRUNC(H331*I331/100+0.000005, 옵션!$E$13), TRUNC(H331*I331/100+0.000005, 옵션!$E$13))</f>
        <v>0.66</v>
      </c>
      <c r="H331" s="57">
        <f>옵션!$B$13</f>
        <v>100</v>
      </c>
      <c r="I331" s="57">
        <f>SUM(AA330:AA330)</f>
        <v>0.66</v>
      </c>
      <c r="J331" s="57"/>
      <c r="K331" s="62"/>
      <c r="L331" s="57"/>
      <c r="M331" s="57"/>
      <c r="N331" s="57"/>
      <c r="O331" s="57" t="str">
        <f>IF(I331*M331=0, "", I331*M331*(N331/100))</f>
        <v/>
      </c>
      <c r="P331" s="59"/>
      <c r="Q331" s="59">
        <f>TRUNC(P331*M331*N331/100)</f>
        <v>0</v>
      </c>
      <c r="R331" s="59"/>
      <c r="S331" s="57"/>
      <c r="T331" s="65"/>
      <c r="Z331" s="2" t="s">
        <v>949</v>
      </c>
      <c r="AA331" s="2">
        <f>SUM(AA330:AA330)</f>
        <v>0.66</v>
      </c>
    </row>
    <row r="332" spans="2:33" ht="21.95" customHeight="1" x14ac:dyDescent="0.15">
      <c r="B332" s="9" t="s">
        <v>997</v>
      </c>
      <c r="C332" s="80"/>
      <c r="D332" s="287" t="s">
        <v>1100</v>
      </c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3"/>
    </row>
    <row r="333" spans="2:33" ht="21.95" customHeight="1" x14ac:dyDescent="0.15">
      <c r="B333" s="9" t="s">
        <v>944</v>
      </c>
      <c r="C333" s="80" t="s">
        <v>498</v>
      </c>
      <c r="D333" s="56" t="s">
        <v>490</v>
      </c>
      <c r="E333" s="62" t="s">
        <v>499</v>
      </c>
      <c r="F333" s="57" t="s">
        <v>492</v>
      </c>
      <c r="G333" s="57">
        <v>1</v>
      </c>
      <c r="H333" s="57">
        <f>IF(I333&lt;&gt;0, G333-I333, "")</f>
        <v>0</v>
      </c>
      <c r="I333" s="57">
        <v>1</v>
      </c>
      <c r="J333" s="57"/>
      <c r="K333" s="62" t="s">
        <v>919</v>
      </c>
      <c r="L333" s="57" t="s">
        <v>677</v>
      </c>
      <c r="M333" s="57">
        <v>0.66</v>
      </c>
      <c r="N333" s="57">
        <v>100</v>
      </c>
      <c r="O333" s="57">
        <f>IF(I333*M333=0, "", I333*M333*(N333/100))</f>
        <v>0.66</v>
      </c>
      <c r="P333" s="59"/>
      <c r="Q333" s="59">
        <f>TRUNC(P333*M333*N333/100)</f>
        <v>0</v>
      </c>
      <c r="R333" s="59"/>
      <c r="S333" s="57" t="s">
        <v>975</v>
      </c>
      <c r="T333" s="65"/>
      <c r="AA333" s="2">
        <f>O333</f>
        <v>0.66</v>
      </c>
    </row>
    <row r="334" spans="2:33" ht="21.95" customHeight="1" x14ac:dyDescent="0.15">
      <c r="B334" s="9" t="s">
        <v>944</v>
      </c>
      <c r="C334" s="80" t="s">
        <v>676</v>
      </c>
      <c r="D334" s="56" t="s">
        <v>70</v>
      </c>
      <c r="E334" s="62" t="s">
        <v>677</v>
      </c>
      <c r="F334" s="57" t="s">
        <v>678</v>
      </c>
      <c r="G334" s="57">
        <f>IF(H334*I334/100+0.000005 &lt;1, TRUNC(H334*I334/100+0.000005, 옵션!$E$13), TRUNC(H334*I334/100+0.000005, 옵션!$E$13))</f>
        <v>0.66</v>
      </c>
      <c r="H334" s="57">
        <f>옵션!$B$13</f>
        <v>100</v>
      </c>
      <c r="I334" s="57">
        <f>SUM(AA333:AA333)</f>
        <v>0.66</v>
      </c>
      <c r="J334" s="57"/>
      <c r="K334" s="62"/>
      <c r="L334" s="57"/>
      <c r="M334" s="57"/>
      <c r="N334" s="57"/>
      <c r="O334" s="57" t="str">
        <f>IF(I334*M334=0, "", I334*M334*(N334/100))</f>
        <v/>
      </c>
      <c r="P334" s="59"/>
      <c r="Q334" s="59">
        <f>TRUNC(P334*M334*N334/100)</f>
        <v>0</v>
      </c>
      <c r="R334" s="59"/>
      <c r="S334" s="57"/>
      <c r="T334" s="65"/>
      <c r="Z334" s="2" t="s">
        <v>949</v>
      </c>
      <c r="AA334" s="2">
        <f>SUM(AA333:AA333)</f>
        <v>0.66</v>
      </c>
    </row>
    <row r="335" spans="2:33" ht="21.95" customHeight="1" x14ac:dyDescent="0.15">
      <c r="B335" s="9" t="s">
        <v>997</v>
      </c>
      <c r="C335" s="80"/>
      <c r="D335" s="287" t="s">
        <v>1101</v>
      </c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3"/>
    </row>
    <row r="336" spans="2:33" ht="21.95" customHeight="1" x14ac:dyDescent="0.15">
      <c r="B336" s="9" t="s">
        <v>944</v>
      </c>
      <c r="C336" s="80" t="s">
        <v>507</v>
      </c>
      <c r="D336" s="56" t="s">
        <v>508</v>
      </c>
      <c r="E336" s="62" t="s">
        <v>509</v>
      </c>
      <c r="F336" s="57" t="s">
        <v>181</v>
      </c>
      <c r="G336" s="57">
        <v>1</v>
      </c>
      <c r="H336" s="57">
        <f>IF(I336&lt;&gt;0, G336-I336, "")</f>
        <v>0</v>
      </c>
      <c r="I336" s="57">
        <v>1</v>
      </c>
      <c r="J336" s="57"/>
      <c r="K336" s="62" t="s">
        <v>920</v>
      </c>
      <c r="L336" s="57" t="s">
        <v>680</v>
      </c>
      <c r="M336" s="57">
        <v>0.15</v>
      </c>
      <c r="N336" s="57">
        <v>120</v>
      </c>
      <c r="O336" s="57">
        <f>IF(I336*M336=0, "", I336*M336*(N336/100))</f>
        <v>0.18</v>
      </c>
      <c r="P336" s="59"/>
      <c r="Q336" s="59">
        <f>TRUNC(P336*M336*N336/100)</f>
        <v>0</v>
      </c>
      <c r="R336" s="59"/>
      <c r="S336" s="57" t="s">
        <v>986</v>
      </c>
      <c r="T336" s="65"/>
      <c r="AB336" s="2">
        <f>O336</f>
        <v>0.18</v>
      </c>
    </row>
    <row r="337" spans="2:28" ht="21.95" customHeight="1" x14ac:dyDescent="0.15">
      <c r="B337" s="9" t="s">
        <v>944</v>
      </c>
      <c r="C337" s="80" t="s">
        <v>679</v>
      </c>
      <c r="D337" s="56" t="s">
        <v>70</v>
      </c>
      <c r="E337" s="62" t="s">
        <v>680</v>
      </c>
      <c r="F337" s="57" t="s">
        <v>678</v>
      </c>
      <c r="G337" s="57">
        <f>IF(H337*I337/100+0.000005 &lt;1, TRUNC(H337*I337/100+0.000005, 옵션!$E$13), TRUNC(H337*I337/100+0.000005, 옵션!$E$13))</f>
        <v>0.18</v>
      </c>
      <c r="H337" s="57">
        <f>옵션!$B$13</f>
        <v>100</v>
      </c>
      <c r="I337" s="57">
        <f>SUM(AB336:AB336)</f>
        <v>0.18</v>
      </c>
      <c r="J337" s="57"/>
      <c r="K337" s="62"/>
      <c r="L337" s="57"/>
      <c r="M337" s="57"/>
      <c r="N337" s="57"/>
      <c r="O337" s="57" t="str">
        <f>IF(I337*M337=0, "", I337*M337*(N337/100))</f>
        <v/>
      </c>
      <c r="P337" s="59"/>
      <c r="Q337" s="59">
        <f>TRUNC(P337*M337*N337/100)</f>
        <v>0</v>
      </c>
      <c r="R337" s="59"/>
      <c r="S337" s="57"/>
      <c r="T337" s="65"/>
      <c r="Z337" s="2" t="s">
        <v>949</v>
      </c>
      <c r="AB337" s="2">
        <f>SUM(AB336:AB336)</f>
        <v>0.18</v>
      </c>
    </row>
    <row r="338" spans="2:28" ht="21.95" customHeight="1" x14ac:dyDescent="0.15">
      <c r="B338" s="9" t="s">
        <v>997</v>
      </c>
      <c r="C338" s="80"/>
      <c r="D338" s="287" t="s">
        <v>1102</v>
      </c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3"/>
    </row>
    <row r="339" spans="2:28" ht="21.95" customHeight="1" x14ac:dyDescent="0.15">
      <c r="B339" s="9" t="s">
        <v>944</v>
      </c>
      <c r="C339" s="80" t="s">
        <v>513</v>
      </c>
      <c r="D339" s="56" t="s">
        <v>508</v>
      </c>
      <c r="E339" s="62" t="s">
        <v>514</v>
      </c>
      <c r="F339" s="57" t="s">
        <v>181</v>
      </c>
      <c r="G339" s="57">
        <v>1</v>
      </c>
      <c r="H339" s="57">
        <f>IF(I339&lt;&gt;0, G339-I339, "")</f>
        <v>0</v>
      </c>
      <c r="I339" s="57">
        <v>1</v>
      </c>
      <c r="J339" s="57"/>
      <c r="K339" s="62" t="s">
        <v>920</v>
      </c>
      <c r="L339" s="57" t="s">
        <v>680</v>
      </c>
      <c r="M339" s="57">
        <v>0.20399999999999999</v>
      </c>
      <c r="N339" s="57">
        <v>120</v>
      </c>
      <c r="O339" s="57">
        <f>IF(I339*M339=0, "", I339*M339*(N339/100))</f>
        <v>0.24479999999999996</v>
      </c>
      <c r="P339" s="59"/>
      <c r="Q339" s="59">
        <f>TRUNC(P339*M339*N339/100)</f>
        <v>0</v>
      </c>
      <c r="R339" s="59"/>
      <c r="S339" s="57" t="s">
        <v>986</v>
      </c>
      <c r="T339" s="65"/>
      <c r="AB339" s="2">
        <f>O339</f>
        <v>0.24479999999999996</v>
      </c>
    </row>
    <row r="340" spans="2:28" ht="21.95" customHeight="1" x14ac:dyDescent="0.15">
      <c r="B340" s="9" t="s">
        <v>944</v>
      </c>
      <c r="C340" s="80" t="s">
        <v>679</v>
      </c>
      <c r="D340" s="56" t="s">
        <v>70</v>
      </c>
      <c r="E340" s="62" t="s">
        <v>680</v>
      </c>
      <c r="F340" s="57" t="s">
        <v>678</v>
      </c>
      <c r="G340" s="57">
        <f>IF(H340*I340/100+0.000005 &lt;1, TRUNC(H340*I340/100+0.000005, 옵션!$E$13), TRUNC(H340*I340/100+0.000005, 옵션!$E$13))</f>
        <v>0.24479999999999999</v>
      </c>
      <c r="H340" s="57">
        <f>옵션!$B$13</f>
        <v>100</v>
      </c>
      <c r="I340" s="57">
        <f>SUM(AB339:AB339)</f>
        <v>0.24479999999999996</v>
      </c>
      <c r="J340" s="57"/>
      <c r="K340" s="62"/>
      <c r="L340" s="57"/>
      <c r="M340" s="57"/>
      <c r="N340" s="57"/>
      <c r="O340" s="57" t="str">
        <f>IF(I340*M340=0, "", I340*M340*(N340/100))</f>
        <v/>
      </c>
      <c r="P340" s="59"/>
      <c r="Q340" s="59">
        <f>TRUNC(P340*M340*N340/100)</f>
        <v>0</v>
      </c>
      <c r="R340" s="59"/>
      <c r="S340" s="57"/>
      <c r="T340" s="65"/>
      <c r="Z340" s="2" t="s">
        <v>949</v>
      </c>
      <c r="AB340" s="2">
        <f>SUM(AB339:AB339)</f>
        <v>0.24479999999999996</v>
      </c>
    </row>
    <row r="341" spans="2:28" ht="21.95" customHeight="1" x14ac:dyDescent="0.15">
      <c r="B341" s="9" t="s">
        <v>997</v>
      </c>
      <c r="C341" s="80"/>
      <c r="D341" s="287" t="s">
        <v>1103</v>
      </c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3"/>
    </row>
    <row r="342" spans="2:28" ht="21.95" customHeight="1" x14ac:dyDescent="0.15">
      <c r="B342" s="9" t="s">
        <v>944</v>
      </c>
      <c r="C342" s="80" t="s">
        <v>515</v>
      </c>
      <c r="D342" s="56" t="s">
        <v>508</v>
      </c>
      <c r="E342" s="62" t="s">
        <v>516</v>
      </c>
      <c r="F342" s="57" t="s">
        <v>181</v>
      </c>
      <c r="G342" s="57">
        <v>1</v>
      </c>
      <c r="H342" s="57">
        <f>IF(I342&lt;&gt;0, G342-I342, "")</f>
        <v>0</v>
      </c>
      <c r="I342" s="57">
        <v>1</v>
      </c>
      <c r="J342" s="57"/>
      <c r="K342" s="62" t="s">
        <v>919</v>
      </c>
      <c r="L342" s="57" t="s">
        <v>677</v>
      </c>
      <c r="M342" s="57">
        <v>1.6E-2</v>
      </c>
      <c r="N342" s="57">
        <v>100</v>
      </c>
      <c r="O342" s="57">
        <f>IF(I342*M342=0, "", I342*M342*(N342/100))</f>
        <v>1.6E-2</v>
      </c>
      <c r="P342" s="59"/>
      <c r="Q342" s="59">
        <f>TRUNC(P342*M342*N342/100)</f>
        <v>0</v>
      </c>
      <c r="R342" s="59"/>
      <c r="S342" s="57" t="s">
        <v>975</v>
      </c>
      <c r="T342" s="65"/>
      <c r="AA342" s="2">
        <f>O342</f>
        <v>1.6E-2</v>
      </c>
    </row>
    <row r="343" spans="2:28" ht="21.95" customHeight="1" x14ac:dyDescent="0.15">
      <c r="B343" s="9" t="s">
        <v>944</v>
      </c>
      <c r="C343" s="80" t="s">
        <v>676</v>
      </c>
      <c r="D343" s="56" t="s">
        <v>70</v>
      </c>
      <c r="E343" s="62" t="s">
        <v>677</v>
      </c>
      <c r="F343" s="57" t="s">
        <v>678</v>
      </c>
      <c r="G343" s="57">
        <f>IF(H343*I343/100+0.000005 &lt;1, TRUNC(H343*I343/100+0.000005, 옵션!$E$13), TRUNC(H343*I343/100+0.000005, 옵션!$E$13))</f>
        <v>1.6E-2</v>
      </c>
      <c r="H343" s="57">
        <f>옵션!$B$13</f>
        <v>100</v>
      </c>
      <c r="I343" s="57">
        <f>SUM(AA342:AA342)</f>
        <v>1.6E-2</v>
      </c>
      <c r="J343" s="57"/>
      <c r="K343" s="62"/>
      <c r="L343" s="57"/>
      <c r="M343" s="57"/>
      <c r="N343" s="57"/>
      <c r="O343" s="57" t="str">
        <f>IF(I343*M343=0, "", I343*M343*(N343/100))</f>
        <v/>
      </c>
      <c r="P343" s="59"/>
      <c r="Q343" s="59">
        <f>TRUNC(P343*M343*N343/100)</f>
        <v>0</v>
      </c>
      <c r="R343" s="59"/>
      <c r="S343" s="57"/>
      <c r="T343" s="65"/>
      <c r="Z343" s="2" t="s">
        <v>949</v>
      </c>
      <c r="AA343" s="2">
        <f>SUM(AA342:AA342)</f>
        <v>1.6E-2</v>
      </c>
    </row>
    <row r="344" spans="2:28" ht="21.95" customHeight="1" x14ac:dyDescent="0.15">
      <c r="B344" s="9" t="s">
        <v>997</v>
      </c>
      <c r="C344" s="80"/>
      <c r="D344" s="287" t="s">
        <v>1104</v>
      </c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3"/>
    </row>
    <row r="345" spans="2:28" ht="21.95" customHeight="1" x14ac:dyDescent="0.15">
      <c r="B345" s="9" t="s">
        <v>944</v>
      </c>
      <c r="C345" s="80" t="s">
        <v>517</v>
      </c>
      <c r="D345" s="56" t="s">
        <v>518</v>
      </c>
      <c r="E345" s="62" t="s">
        <v>519</v>
      </c>
      <c r="F345" s="57" t="s">
        <v>181</v>
      </c>
      <c r="G345" s="57">
        <v>1</v>
      </c>
      <c r="H345" s="57">
        <f>IF(I345&lt;&gt;0, G345-I345, "")</f>
        <v>0</v>
      </c>
      <c r="I345" s="57">
        <v>1</v>
      </c>
      <c r="J345" s="57"/>
      <c r="K345" s="62" t="s">
        <v>919</v>
      </c>
      <c r="L345" s="57" t="s">
        <v>677</v>
      </c>
      <c r="M345" s="57">
        <v>1.6E-2</v>
      </c>
      <c r="N345" s="57">
        <v>100</v>
      </c>
      <c r="O345" s="57">
        <f>IF(I345*M345=0, "", I345*M345*(N345/100))</f>
        <v>1.6E-2</v>
      </c>
      <c r="P345" s="59"/>
      <c r="Q345" s="59">
        <f>TRUNC(P345*M345*N345/100)</f>
        <v>0</v>
      </c>
      <c r="R345" s="59"/>
      <c r="S345" s="57" t="s">
        <v>975</v>
      </c>
      <c r="T345" s="65"/>
      <c r="AA345" s="2">
        <f>O345</f>
        <v>1.6E-2</v>
      </c>
    </row>
    <row r="346" spans="2:28" ht="21.95" customHeight="1" x14ac:dyDescent="0.15">
      <c r="B346" s="9" t="s">
        <v>944</v>
      </c>
      <c r="C346" s="80" t="s">
        <v>676</v>
      </c>
      <c r="D346" s="56" t="s">
        <v>70</v>
      </c>
      <c r="E346" s="62" t="s">
        <v>677</v>
      </c>
      <c r="F346" s="57" t="s">
        <v>678</v>
      </c>
      <c r="G346" s="57">
        <f>IF(H346*I346/100+0.000005 &lt;1, TRUNC(H346*I346/100+0.000005, 옵션!$E$13), TRUNC(H346*I346/100+0.000005, 옵션!$E$13))</f>
        <v>1.6E-2</v>
      </c>
      <c r="H346" s="57">
        <f>옵션!$B$13</f>
        <v>100</v>
      </c>
      <c r="I346" s="57">
        <f>SUM(AA345:AA345)</f>
        <v>1.6E-2</v>
      </c>
      <c r="J346" s="57"/>
      <c r="K346" s="62"/>
      <c r="L346" s="57"/>
      <c r="M346" s="57"/>
      <c r="N346" s="57"/>
      <c r="O346" s="57" t="str">
        <f>IF(I346*M346=0, "", I346*M346*(N346/100))</f>
        <v/>
      </c>
      <c r="P346" s="59"/>
      <c r="Q346" s="59">
        <f>TRUNC(P346*M346*N346/100)</f>
        <v>0</v>
      </c>
      <c r="R346" s="59"/>
      <c r="S346" s="57"/>
      <c r="T346" s="65"/>
      <c r="Z346" s="2" t="s">
        <v>949</v>
      </c>
      <c r="AA346" s="2">
        <f>SUM(AA345:AA345)</f>
        <v>1.6E-2</v>
      </c>
    </row>
    <row r="347" spans="2:28" ht="21.95" customHeight="1" x14ac:dyDescent="0.15">
      <c r="B347" s="9" t="s">
        <v>997</v>
      </c>
      <c r="C347" s="80"/>
      <c r="D347" s="287" t="s">
        <v>1105</v>
      </c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3"/>
    </row>
    <row r="348" spans="2:28" ht="21.95" customHeight="1" x14ac:dyDescent="0.15">
      <c r="B348" s="9" t="s">
        <v>944</v>
      </c>
      <c r="C348" s="80" t="s">
        <v>520</v>
      </c>
      <c r="D348" s="56" t="s">
        <v>518</v>
      </c>
      <c r="E348" s="62" t="s">
        <v>521</v>
      </c>
      <c r="F348" s="57" t="s">
        <v>181</v>
      </c>
      <c r="G348" s="57">
        <v>1</v>
      </c>
      <c r="H348" s="57">
        <f>IF(I348&lt;&gt;0, G348-I348, "")</f>
        <v>0</v>
      </c>
      <c r="I348" s="57">
        <v>1</v>
      </c>
      <c r="J348" s="57"/>
      <c r="K348" s="62" t="s">
        <v>919</v>
      </c>
      <c r="L348" s="57" t="s">
        <v>677</v>
      </c>
      <c r="M348" s="57">
        <v>1.6E-2</v>
      </c>
      <c r="N348" s="57">
        <v>100</v>
      </c>
      <c r="O348" s="57">
        <f>IF(I348*M348=0, "", I348*M348*(N348/100))</f>
        <v>1.6E-2</v>
      </c>
      <c r="P348" s="59"/>
      <c r="Q348" s="59">
        <f>TRUNC(P348*M348*N348/100)</f>
        <v>0</v>
      </c>
      <c r="R348" s="59"/>
      <c r="S348" s="57" t="s">
        <v>975</v>
      </c>
      <c r="T348" s="65"/>
      <c r="AA348" s="2">
        <f>O348</f>
        <v>1.6E-2</v>
      </c>
    </row>
    <row r="349" spans="2:28" ht="21.95" customHeight="1" x14ac:dyDescent="0.15">
      <c r="B349" s="9" t="s">
        <v>944</v>
      </c>
      <c r="C349" s="80" t="s">
        <v>676</v>
      </c>
      <c r="D349" s="56" t="s">
        <v>70</v>
      </c>
      <c r="E349" s="62" t="s">
        <v>677</v>
      </c>
      <c r="F349" s="57" t="s">
        <v>678</v>
      </c>
      <c r="G349" s="57">
        <f>IF(H349*I349/100+0.000005 &lt;1, TRUNC(H349*I349/100+0.000005, 옵션!$E$13), TRUNC(H349*I349/100+0.000005, 옵션!$E$13))</f>
        <v>1.6E-2</v>
      </c>
      <c r="H349" s="57">
        <f>옵션!$B$13</f>
        <v>100</v>
      </c>
      <c r="I349" s="57">
        <f>SUM(AA348:AA348)</f>
        <v>1.6E-2</v>
      </c>
      <c r="J349" s="57"/>
      <c r="K349" s="62"/>
      <c r="L349" s="57"/>
      <c r="M349" s="57"/>
      <c r="N349" s="57"/>
      <c r="O349" s="57" t="str">
        <f>IF(I349*M349=0, "", I349*M349*(N349/100))</f>
        <v/>
      </c>
      <c r="P349" s="59"/>
      <c r="Q349" s="59">
        <f>TRUNC(P349*M349*N349/100)</f>
        <v>0</v>
      </c>
      <c r="R349" s="59"/>
      <c r="S349" s="57"/>
      <c r="T349" s="65"/>
      <c r="Z349" s="2" t="s">
        <v>949</v>
      </c>
      <c r="AA349" s="2">
        <f>SUM(AA348:AA348)</f>
        <v>1.6E-2</v>
      </c>
    </row>
    <row r="350" spans="2:28" ht="21.95" customHeight="1" x14ac:dyDescent="0.15">
      <c r="B350" s="9" t="s">
        <v>997</v>
      </c>
      <c r="C350" s="80"/>
      <c r="D350" s="287" t="s">
        <v>1106</v>
      </c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3"/>
    </row>
    <row r="351" spans="2:28" ht="21.95" customHeight="1" x14ac:dyDescent="0.15">
      <c r="B351" s="9" t="s">
        <v>944</v>
      </c>
      <c r="C351" s="80" t="s">
        <v>522</v>
      </c>
      <c r="D351" s="56" t="s">
        <v>518</v>
      </c>
      <c r="E351" s="62" t="s">
        <v>523</v>
      </c>
      <c r="F351" s="57" t="s">
        <v>181</v>
      </c>
      <c r="G351" s="57">
        <v>1</v>
      </c>
      <c r="H351" s="57">
        <f>IF(I351&lt;&gt;0, G351-I351, "")</f>
        <v>0</v>
      </c>
      <c r="I351" s="57">
        <v>1</v>
      </c>
      <c r="J351" s="57"/>
      <c r="K351" s="62" t="s">
        <v>920</v>
      </c>
      <c r="L351" s="57" t="s">
        <v>680</v>
      </c>
      <c r="M351" s="57">
        <v>0.16200000000000001</v>
      </c>
      <c r="N351" s="57">
        <v>120</v>
      </c>
      <c r="O351" s="57">
        <f>IF(I351*M351=0, "", I351*M351*(N351/100))</f>
        <v>0.19439999999999999</v>
      </c>
      <c r="P351" s="59"/>
      <c r="Q351" s="59">
        <f>TRUNC(P351*M351*N351/100)</f>
        <v>0</v>
      </c>
      <c r="R351" s="59"/>
      <c r="S351" s="57" t="s">
        <v>986</v>
      </c>
      <c r="T351" s="65"/>
      <c r="AB351" s="2">
        <f>O351</f>
        <v>0.19439999999999999</v>
      </c>
    </row>
    <row r="352" spans="2:28" ht="21.95" customHeight="1" x14ac:dyDescent="0.15">
      <c r="B352" s="9" t="s">
        <v>944</v>
      </c>
      <c r="C352" s="80" t="s">
        <v>679</v>
      </c>
      <c r="D352" s="56" t="s">
        <v>70</v>
      </c>
      <c r="E352" s="62" t="s">
        <v>680</v>
      </c>
      <c r="F352" s="57" t="s">
        <v>678</v>
      </c>
      <c r="G352" s="57">
        <f>IF(H352*I352/100+0.000005 &lt;1, TRUNC(H352*I352/100+0.000005, 옵션!$E$13), TRUNC(H352*I352/100+0.000005, 옵션!$E$13))</f>
        <v>0.19439999999999999</v>
      </c>
      <c r="H352" s="57">
        <f>옵션!$B$13</f>
        <v>100</v>
      </c>
      <c r="I352" s="57">
        <f>SUM(AB351:AB351)</f>
        <v>0.19439999999999999</v>
      </c>
      <c r="J352" s="57"/>
      <c r="K352" s="62"/>
      <c r="L352" s="57"/>
      <c r="M352" s="57"/>
      <c r="N352" s="57"/>
      <c r="O352" s="57" t="str">
        <f>IF(I352*M352=0, "", I352*M352*(N352/100))</f>
        <v/>
      </c>
      <c r="P352" s="59"/>
      <c r="Q352" s="59">
        <f>TRUNC(P352*M352*N352/100)</f>
        <v>0</v>
      </c>
      <c r="R352" s="59"/>
      <c r="S352" s="57"/>
      <c r="T352" s="65"/>
      <c r="Z352" s="2" t="s">
        <v>949</v>
      </c>
      <c r="AB352" s="2">
        <f>SUM(AB351:AB351)</f>
        <v>0.19439999999999999</v>
      </c>
    </row>
    <row r="353" spans="2:33" ht="21.95" customHeight="1" x14ac:dyDescent="0.15">
      <c r="B353" s="9" t="s">
        <v>997</v>
      </c>
      <c r="C353" s="80"/>
      <c r="D353" s="287" t="s">
        <v>1107</v>
      </c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3"/>
    </row>
    <row r="354" spans="2:33" ht="21.95" customHeight="1" x14ac:dyDescent="0.15">
      <c r="B354" s="9" t="s">
        <v>944</v>
      </c>
      <c r="C354" s="80" t="s">
        <v>524</v>
      </c>
      <c r="D354" s="56" t="s">
        <v>518</v>
      </c>
      <c r="E354" s="62" t="s">
        <v>525</v>
      </c>
      <c r="F354" s="57" t="s">
        <v>181</v>
      </c>
      <c r="G354" s="57">
        <v>1</v>
      </c>
      <c r="H354" s="57">
        <f>IF(I354&lt;&gt;0, G354-I354, "")</f>
        <v>0</v>
      </c>
      <c r="I354" s="57">
        <v>1</v>
      </c>
      <c r="J354" s="57"/>
      <c r="K354" s="62" t="s">
        <v>920</v>
      </c>
      <c r="L354" s="57" t="s">
        <v>680</v>
      </c>
      <c r="M354" s="57">
        <v>0.2016</v>
      </c>
      <c r="N354" s="57">
        <v>120</v>
      </c>
      <c r="O354" s="57">
        <f>IF(I354*M354=0, "", I354*M354*(N354/100))</f>
        <v>0.24192</v>
      </c>
      <c r="P354" s="59"/>
      <c r="Q354" s="59">
        <f>TRUNC(P354*M354*N354/100)</f>
        <v>0</v>
      </c>
      <c r="R354" s="59"/>
      <c r="S354" s="57" t="s">
        <v>986</v>
      </c>
      <c r="T354" s="65"/>
      <c r="AB354" s="2">
        <f>O354</f>
        <v>0.24192</v>
      </c>
    </row>
    <row r="355" spans="2:33" ht="21.95" customHeight="1" x14ac:dyDescent="0.15">
      <c r="B355" s="9" t="s">
        <v>944</v>
      </c>
      <c r="C355" s="80" t="s">
        <v>679</v>
      </c>
      <c r="D355" s="56" t="s">
        <v>70</v>
      </c>
      <c r="E355" s="62" t="s">
        <v>680</v>
      </c>
      <c r="F355" s="57" t="s">
        <v>678</v>
      </c>
      <c r="G355" s="57">
        <f>IF(H355*I355/100+0.000005 &lt;1, TRUNC(H355*I355/100+0.000005, 옵션!$E$13), TRUNC(H355*I355/100+0.000005, 옵션!$E$13))</f>
        <v>0.24192</v>
      </c>
      <c r="H355" s="57">
        <f>옵션!$B$13</f>
        <v>100</v>
      </c>
      <c r="I355" s="57">
        <f>SUM(AB354:AB354)</f>
        <v>0.24192</v>
      </c>
      <c r="J355" s="57"/>
      <c r="K355" s="62"/>
      <c r="L355" s="57"/>
      <c r="M355" s="57"/>
      <c r="N355" s="57"/>
      <c r="O355" s="57" t="str">
        <f>IF(I355*M355=0, "", I355*M355*(N355/100))</f>
        <v/>
      </c>
      <c r="P355" s="59"/>
      <c r="Q355" s="59">
        <f>TRUNC(P355*M355*N355/100)</f>
        <v>0</v>
      </c>
      <c r="R355" s="59"/>
      <c r="S355" s="57"/>
      <c r="T355" s="65"/>
      <c r="Z355" s="2" t="s">
        <v>949</v>
      </c>
      <c r="AB355" s="2">
        <f>SUM(AB354:AB354)</f>
        <v>0.24192</v>
      </c>
    </row>
    <row r="356" spans="2:33" ht="21.95" customHeight="1" x14ac:dyDescent="0.15">
      <c r="B356" s="9" t="s">
        <v>997</v>
      </c>
      <c r="C356" s="80"/>
      <c r="D356" s="287" t="s">
        <v>1108</v>
      </c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3"/>
    </row>
    <row r="357" spans="2:33" ht="21.95" customHeight="1" x14ac:dyDescent="0.15">
      <c r="B357" s="9" t="s">
        <v>944</v>
      </c>
      <c r="C357" s="80" t="s">
        <v>532</v>
      </c>
      <c r="D357" s="56" t="s">
        <v>533</v>
      </c>
      <c r="E357" s="62" t="s">
        <v>534</v>
      </c>
      <c r="F357" s="57" t="s">
        <v>132</v>
      </c>
      <c r="G357" s="57">
        <v>1</v>
      </c>
      <c r="H357" s="57">
        <f>IF(I357&lt;&gt;0, G357-I357, "")</f>
        <v>0</v>
      </c>
      <c r="I357" s="57">
        <v>1</v>
      </c>
      <c r="J357" s="57"/>
      <c r="K357" s="62" t="s">
        <v>920</v>
      </c>
      <c r="L357" s="57" t="s">
        <v>680</v>
      </c>
      <c r="M357" s="57">
        <v>5.0000000000000001E-4</v>
      </c>
      <c r="N357" s="57">
        <v>100</v>
      </c>
      <c r="O357" s="57">
        <f>IF(I357*M357=0, "", I357*M357*(N357/100))</f>
        <v>5.0000000000000001E-4</v>
      </c>
      <c r="P357" s="59"/>
      <c r="Q357" s="59">
        <f>TRUNC(P357*M357*N357/100)</f>
        <v>0</v>
      </c>
      <c r="R357" s="59"/>
      <c r="S357" s="57" t="s">
        <v>987</v>
      </c>
      <c r="T357" s="65"/>
      <c r="AB357" s="2">
        <f>O357</f>
        <v>5.0000000000000001E-4</v>
      </c>
    </row>
    <row r="358" spans="2:33" ht="21.95" customHeight="1" x14ac:dyDescent="0.15">
      <c r="B358" s="9" t="s">
        <v>944</v>
      </c>
      <c r="C358" s="80" t="s">
        <v>532</v>
      </c>
      <c r="D358" s="56"/>
      <c r="E358" s="62"/>
      <c r="F358" s="57"/>
      <c r="G358" s="57">
        <v>1</v>
      </c>
      <c r="H358" s="57">
        <f>IF(I358&lt;&gt;0, G358-I358, "")</f>
        <v>0</v>
      </c>
      <c r="I358" s="57">
        <v>1</v>
      </c>
      <c r="J358" s="57"/>
      <c r="K358" s="62" t="s">
        <v>925</v>
      </c>
      <c r="L358" s="57" t="s">
        <v>690</v>
      </c>
      <c r="M358" s="57">
        <v>1E-3</v>
      </c>
      <c r="N358" s="57">
        <v>100</v>
      </c>
      <c r="O358" s="57">
        <f>IF(I358*M358=0, "", I358*M358*(N358/100))</f>
        <v>1E-3</v>
      </c>
      <c r="P358" s="59"/>
      <c r="Q358" s="59">
        <f>TRUNC(P358*M358*N358/100)</f>
        <v>0</v>
      </c>
      <c r="R358" s="59"/>
      <c r="S358" s="57" t="s">
        <v>987</v>
      </c>
      <c r="T358" s="65"/>
      <c r="AG358" s="2">
        <f>O358</f>
        <v>1E-3</v>
      </c>
    </row>
    <row r="359" spans="2:33" ht="21.95" customHeight="1" x14ac:dyDescent="0.15">
      <c r="B359" s="9" t="s">
        <v>944</v>
      </c>
      <c r="C359" s="80" t="s">
        <v>679</v>
      </c>
      <c r="D359" s="56" t="s">
        <v>70</v>
      </c>
      <c r="E359" s="62" t="s">
        <v>680</v>
      </c>
      <c r="F359" s="57" t="s">
        <v>678</v>
      </c>
      <c r="G359" s="57">
        <f>IF(H359*I359/100+0.000005 &lt;1, TRUNC(H359*I359/100+0.000005, 옵션!$E$13), TRUNC(H359*I359/100+0.000005, 옵션!$E$13))</f>
        <v>5.0000000000000001E-4</v>
      </c>
      <c r="H359" s="57">
        <f>옵션!$B$13</f>
        <v>100</v>
      </c>
      <c r="I359" s="57">
        <f>SUM(AB357:AB358)</f>
        <v>5.0000000000000001E-4</v>
      </c>
      <c r="J359" s="57"/>
      <c r="K359" s="62"/>
      <c r="L359" s="57"/>
      <c r="M359" s="57"/>
      <c r="N359" s="57"/>
      <c r="O359" s="57" t="str">
        <f>IF(I359*M359=0, "", I359*M359*(N359/100))</f>
        <v/>
      </c>
      <c r="P359" s="59"/>
      <c r="Q359" s="59">
        <f>TRUNC(P359*M359*N359/100)</f>
        <v>0</v>
      </c>
      <c r="R359" s="59"/>
      <c r="S359" s="57"/>
      <c r="T359" s="65"/>
      <c r="Z359" s="2" t="s">
        <v>949</v>
      </c>
      <c r="AB359" s="2">
        <f>SUM(AB357:AB358)</f>
        <v>5.0000000000000001E-4</v>
      </c>
      <c r="AG359" s="2">
        <f>SUM(AG357:AG358)</f>
        <v>1E-3</v>
      </c>
    </row>
    <row r="360" spans="2:33" ht="21.95" customHeight="1" x14ac:dyDescent="0.15">
      <c r="B360" s="9" t="s">
        <v>944</v>
      </c>
      <c r="C360" s="80" t="s">
        <v>689</v>
      </c>
      <c r="D360" s="56" t="s">
        <v>70</v>
      </c>
      <c r="E360" s="62" t="s">
        <v>690</v>
      </c>
      <c r="F360" s="57" t="s">
        <v>678</v>
      </c>
      <c r="G360" s="57">
        <f>IF(H360*I360/100+0.000005 &lt;1, TRUNC(H360*I360/100+0.000005, 옵션!$E$13), TRUNC(H360*I360/100+0.000005, 옵션!$E$13))</f>
        <v>1E-3</v>
      </c>
      <c r="H360" s="57">
        <f>옵션!$B$13</f>
        <v>100</v>
      </c>
      <c r="I360" s="57">
        <f>SUM(AG357:AG358)</f>
        <v>1E-3</v>
      </c>
      <c r="J360" s="57"/>
      <c r="K360" s="62"/>
      <c r="L360" s="57"/>
      <c r="M360" s="57"/>
      <c r="N360" s="57"/>
      <c r="O360" s="57" t="str">
        <f>IF(I360*M360=0, "", I360*M360*(N360/100))</f>
        <v/>
      </c>
      <c r="P360" s="59"/>
      <c r="Q360" s="59">
        <f>TRUNC(P360*M360*N360/100)</f>
        <v>0</v>
      </c>
      <c r="R360" s="59"/>
      <c r="S360" s="57"/>
      <c r="T360" s="65"/>
    </row>
    <row r="361" spans="2:33" ht="21.95" customHeight="1" x14ac:dyDescent="0.15">
      <c r="B361" s="9" t="s">
        <v>997</v>
      </c>
      <c r="C361" s="80"/>
      <c r="D361" s="287" t="s">
        <v>1109</v>
      </c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3"/>
    </row>
    <row r="362" spans="2:33" ht="21.95" customHeight="1" x14ac:dyDescent="0.15">
      <c r="B362" s="9" t="s">
        <v>944</v>
      </c>
      <c r="C362" s="80" t="s">
        <v>578</v>
      </c>
      <c r="D362" s="56" t="s">
        <v>579</v>
      </c>
      <c r="E362" s="62"/>
      <c r="F362" s="57" t="s">
        <v>275</v>
      </c>
      <c r="G362" s="57">
        <v>1</v>
      </c>
      <c r="H362" s="57">
        <f>IF(I362&lt;&gt;0, G362-I362, "")</f>
        <v>0</v>
      </c>
      <c r="I362" s="57">
        <v>1</v>
      </c>
      <c r="J362" s="57"/>
      <c r="K362" s="62" t="s">
        <v>919</v>
      </c>
      <c r="L362" s="57" t="s">
        <v>677</v>
      </c>
      <c r="M362" s="57">
        <v>6.5000000000000002E-2</v>
      </c>
      <c r="N362" s="57">
        <v>100</v>
      </c>
      <c r="O362" s="57">
        <f>IF(I362*M362=0, "", I362*M362*(N362/100))</f>
        <v>6.5000000000000002E-2</v>
      </c>
      <c r="P362" s="59"/>
      <c r="Q362" s="59">
        <f>TRUNC(P362*M362*N362/100)</f>
        <v>0</v>
      </c>
      <c r="R362" s="59"/>
      <c r="S362" s="57" t="s">
        <v>988</v>
      </c>
      <c r="T362" s="65"/>
      <c r="AA362" s="2">
        <f>O362</f>
        <v>6.5000000000000002E-2</v>
      </c>
    </row>
    <row r="363" spans="2:33" ht="21.95" customHeight="1" x14ac:dyDescent="0.15">
      <c r="B363" s="9" t="s">
        <v>944</v>
      </c>
      <c r="C363" s="80" t="s">
        <v>676</v>
      </c>
      <c r="D363" s="56" t="s">
        <v>70</v>
      </c>
      <c r="E363" s="62" t="s">
        <v>677</v>
      </c>
      <c r="F363" s="57" t="s">
        <v>678</v>
      </c>
      <c r="G363" s="57">
        <f>IF(H363*I363/100+0.000005 &lt;1, TRUNC(H363*I363/100+0.000005, 옵션!$E$13), TRUNC(H363*I363/100+0.000005, 옵션!$E$13))</f>
        <v>6.5000000000000002E-2</v>
      </c>
      <c r="H363" s="57">
        <f>옵션!$B$13</f>
        <v>100</v>
      </c>
      <c r="I363" s="57">
        <f>SUM(AA362:AA362)</f>
        <v>6.5000000000000002E-2</v>
      </c>
      <c r="J363" s="57"/>
      <c r="K363" s="62"/>
      <c r="L363" s="57"/>
      <c r="M363" s="57"/>
      <c r="N363" s="57"/>
      <c r="O363" s="57" t="str">
        <f>IF(I363*M363=0, "", I363*M363*(N363/100))</f>
        <v/>
      </c>
      <c r="P363" s="59"/>
      <c r="Q363" s="59">
        <f>TRUNC(P363*M363*N363/100)</f>
        <v>0</v>
      </c>
      <c r="R363" s="59"/>
      <c r="S363" s="57"/>
      <c r="T363" s="65"/>
      <c r="Z363" s="2" t="s">
        <v>949</v>
      </c>
      <c r="AA363" s="2">
        <f>SUM(AA362:AA362)</f>
        <v>6.5000000000000002E-2</v>
      </c>
    </row>
    <row r="364" spans="2:33" ht="21.95" customHeight="1" x14ac:dyDescent="0.15">
      <c r="B364" s="9" t="s">
        <v>997</v>
      </c>
      <c r="C364" s="80"/>
      <c r="D364" s="287" t="s">
        <v>1110</v>
      </c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3"/>
    </row>
    <row r="365" spans="2:33" ht="21.95" customHeight="1" x14ac:dyDescent="0.15">
      <c r="B365" s="9" t="s">
        <v>944</v>
      </c>
      <c r="C365" s="80" t="s">
        <v>581</v>
      </c>
      <c r="D365" s="56" t="s">
        <v>582</v>
      </c>
      <c r="E365" s="62"/>
      <c r="F365" s="57" t="s">
        <v>275</v>
      </c>
      <c r="G365" s="57">
        <v>1</v>
      </c>
      <c r="H365" s="57">
        <f>IF(I365&lt;&gt;0, G365-I365, "")</f>
        <v>0</v>
      </c>
      <c r="I365" s="57">
        <v>1</v>
      </c>
      <c r="J365" s="57"/>
      <c r="K365" s="62" t="s">
        <v>919</v>
      </c>
      <c r="L365" s="57" t="s">
        <v>677</v>
      </c>
      <c r="M365" s="57">
        <v>6.5000000000000002E-2</v>
      </c>
      <c r="N365" s="57">
        <v>100</v>
      </c>
      <c r="O365" s="57">
        <f>IF(I365*M365=0, "", I365*M365*(N365/100))</f>
        <v>6.5000000000000002E-2</v>
      </c>
      <c r="P365" s="59"/>
      <c r="Q365" s="59">
        <f>TRUNC(P365*M365*N365/100)</f>
        <v>0</v>
      </c>
      <c r="R365" s="59"/>
      <c r="S365" s="57" t="s">
        <v>988</v>
      </c>
      <c r="T365" s="65"/>
      <c r="AA365" s="2">
        <f>O365</f>
        <v>6.5000000000000002E-2</v>
      </c>
    </row>
    <row r="366" spans="2:33" ht="21.95" customHeight="1" x14ac:dyDescent="0.15">
      <c r="B366" s="9" t="s">
        <v>944</v>
      </c>
      <c r="C366" s="80" t="s">
        <v>676</v>
      </c>
      <c r="D366" s="56" t="s">
        <v>70</v>
      </c>
      <c r="E366" s="62" t="s">
        <v>677</v>
      </c>
      <c r="F366" s="57" t="s">
        <v>678</v>
      </c>
      <c r="G366" s="57">
        <f>IF(H366*I366/100+0.000005 &lt;1, TRUNC(H366*I366/100+0.000005, 옵션!$E$13), TRUNC(H366*I366/100+0.000005, 옵션!$E$13))</f>
        <v>6.5000000000000002E-2</v>
      </c>
      <c r="H366" s="57">
        <f>옵션!$B$13</f>
        <v>100</v>
      </c>
      <c r="I366" s="57">
        <f>SUM(AA365:AA365)</f>
        <v>6.5000000000000002E-2</v>
      </c>
      <c r="J366" s="57"/>
      <c r="K366" s="62"/>
      <c r="L366" s="57"/>
      <c r="M366" s="57"/>
      <c r="N366" s="57"/>
      <c r="O366" s="57" t="str">
        <f>IF(I366*M366=0, "", I366*M366*(N366/100))</f>
        <v/>
      </c>
      <c r="P366" s="59"/>
      <c r="Q366" s="59">
        <f>TRUNC(P366*M366*N366/100)</f>
        <v>0</v>
      </c>
      <c r="R366" s="59"/>
      <c r="S366" s="57"/>
      <c r="T366" s="65"/>
      <c r="Z366" s="2" t="s">
        <v>949</v>
      </c>
      <c r="AA366" s="2">
        <f>SUM(AA365:AA365)</f>
        <v>6.5000000000000002E-2</v>
      </c>
    </row>
    <row r="367" spans="2:33" ht="21.95" customHeight="1" x14ac:dyDescent="0.15">
      <c r="B367" s="9" t="s">
        <v>997</v>
      </c>
      <c r="C367" s="80"/>
      <c r="D367" s="287" t="s">
        <v>1111</v>
      </c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3"/>
    </row>
    <row r="368" spans="2:33" ht="21.95" customHeight="1" x14ac:dyDescent="0.15">
      <c r="B368" s="9" t="s">
        <v>944</v>
      </c>
      <c r="C368" s="80" t="s">
        <v>498</v>
      </c>
      <c r="D368" s="56" t="s">
        <v>620</v>
      </c>
      <c r="E368" s="62" t="s">
        <v>621</v>
      </c>
      <c r="F368" s="57" t="s">
        <v>275</v>
      </c>
      <c r="G368" s="57">
        <v>1</v>
      </c>
      <c r="H368" s="57">
        <f>IF(I368&lt;&gt;0, G368-I368, "")</f>
        <v>0</v>
      </c>
      <c r="I368" s="57">
        <v>1</v>
      </c>
      <c r="J368" s="57"/>
      <c r="K368" s="62" t="s">
        <v>919</v>
      </c>
      <c r="L368" s="57" t="s">
        <v>677</v>
      </c>
      <c r="M368" s="57">
        <v>0.02</v>
      </c>
      <c r="N368" s="57">
        <v>100</v>
      </c>
      <c r="O368" s="57">
        <f>IF(I368*M368=0, "", I368*M368*(N368/100))</f>
        <v>0.02</v>
      </c>
      <c r="P368" s="59"/>
      <c r="Q368" s="59">
        <f>TRUNC(P368*M368*N368/100)</f>
        <v>0</v>
      </c>
      <c r="R368" s="59"/>
      <c r="S368" s="57" t="s">
        <v>975</v>
      </c>
      <c r="T368" s="65"/>
      <c r="AA368" s="2">
        <f>O368</f>
        <v>0.02</v>
      </c>
    </row>
    <row r="369" spans="2:33" ht="21.95" customHeight="1" x14ac:dyDescent="0.15">
      <c r="B369" s="9" t="s">
        <v>944</v>
      </c>
      <c r="C369" s="80" t="s">
        <v>676</v>
      </c>
      <c r="D369" s="56" t="s">
        <v>70</v>
      </c>
      <c r="E369" s="62" t="s">
        <v>677</v>
      </c>
      <c r="F369" s="57" t="s">
        <v>678</v>
      </c>
      <c r="G369" s="57">
        <f>IF(H369*I369/100+0.000005 &lt;1, TRUNC(H369*I369/100+0.000005, 옵션!$E$13), TRUNC(H369*I369/100+0.000005, 옵션!$E$13))</f>
        <v>0.02</v>
      </c>
      <c r="H369" s="57">
        <f>옵션!$B$13</f>
        <v>100</v>
      </c>
      <c r="I369" s="57">
        <f>SUM(AA368:AA368)</f>
        <v>0.02</v>
      </c>
      <c r="J369" s="57"/>
      <c r="K369" s="62"/>
      <c r="L369" s="57"/>
      <c r="M369" s="57"/>
      <c r="N369" s="57"/>
      <c r="O369" s="57" t="str">
        <f>IF(I369*M369=0, "", I369*M369*(N369/100))</f>
        <v/>
      </c>
      <c r="P369" s="59"/>
      <c r="Q369" s="59">
        <f>TRUNC(P369*M369*N369/100)</f>
        <v>0</v>
      </c>
      <c r="R369" s="59"/>
      <c r="S369" s="57"/>
      <c r="T369" s="65"/>
      <c r="Z369" s="2" t="s">
        <v>949</v>
      </c>
      <c r="AA369" s="2">
        <f>SUM(AA368:AA368)</f>
        <v>0.02</v>
      </c>
    </row>
    <row r="370" spans="2:33" ht="21.95" customHeight="1" x14ac:dyDescent="0.15">
      <c r="B370" s="9" t="s">
        <v>997</v>
      </c>
      <c r="C370" s="80"/>
      <c r="D370" s="287" t="s">
        <v>1112</v>
      </c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3"/>
    </row>
    <row r="371" spans="2:33" ht="21.95" customHeight="1" x14ac:dyDescent="0.15">
      <c r="B371" s="9" t="s">
        <v>944</v>
      </c>
      <c r="C371" s="80" t="s">
        <v>498</v>
      </c>
      <c r="D371" s="56" t="s">
        <v>623</v>
      </c>
      <c r="E371" s="62" t="s">
        <v>624</v>
      </c>
      <c r="F371" s="57" t="s">
        <v>275</v>
      </c>
      <c r="G371" s="57">
        <v>1</v>
      </c>
      <c r="H371" s="57">
        <f>IF(I371&lt;&gt;0, G371-I371, "")</f>
        <v>0</v>
      </c>
      <c r="I371" s="57">
        <v>1</v>
      </c>
      <c r="J371" s="57"/>
      <c r="K371" s="62" t="s">
        <v>919</v>
      </c>
      <c r="L371" s="57" t="s">
        <v>677</v>
      </c>
      <c r="M371" s="57">
        <v>9.7000000000000003E-2</v>
      </c>
      <c r="N371" s="57">
        <v>100</v>
      </c>
      <c r="O371" s="57">
        <f>IF(I371*M371=0, "", I371*M371*(N371/100))</f>
        <v>9.7000000000000003E-2</v>
      </c>
      <c r="P371" s="59"/>
      <c r="Q371" s="59">
        <f>TRUNC(P371*M371*N371/100)</f>
        <v>0</v>
      </c>
      <c r="R371" s="59"/>
      <c r="S371" s="57" t="s">
        <v>975</v>
      </c>
      <c r="T371" s="65"/>
      <c r="AA371" s="2">
        <f>O371</f>
        <v>9.7000000000000003E-2</v>
      </c>
    </row>
    <row r="372" spans="2:33" ht="21.95" customHeight="1" x14ac:dyDescent="0.15">
      <c r="B372" s="9" t="s">
        <v>944</v>
      </c>
      <c r="C372" s="80" t="s">
        <v>676</v>
      </c>
      <c r="D372" s="56" t="s">
        <v>70</v>
      </c>
      <c r="E372" s="62" t="s">
        <v>677</v>
      </c>
      <c r="F372" s="57" t="s">
        <v>678</v>
      </c>
      <c r="G372" s="57">
        <f>IF(H372*I372/100+0.000005 &lt;1, TRUNC(H372*I372/100+0.000005, 옵션!$E$13), TRUNC(H372*I372/100+0.000005, 옵션!$E$13))</f>
        <v>9.7000000000000003E-2</v>
      </c>
      <c r="H372" s="57">
        <f>옵션!$B$13</f>
        <v>100</v>
      </c>
      <c r="I372" s="57">
        <f>SUM(AA371:AA371)</f>
        <v>9.7000000000000003E-2</v>
      </c>
      <c r="J372" s="57"/>
      <c r="K372" s="62"/>
      <c r="L372" s="57"/>
      <c r="M372" s="57"/>
      <c r="N372" s="57"/>
      <c r="O372" s="57" t="str">
        <f>IF(I372*M372=0, "", I372*M372*(N372/100))</f>
        <v/>
      </c>
      <c r="P372" s="59"/>
      <c r="Q372" s="59">
        <f>TRUNC(P372*M372*N372/100)</f>
        <v>0</v>
      </c>
      <c r="R372" s="59"/>
      <c r="S372" s="57"/>
      <c r="T372" s="65"/>
      <c r="Z372" s="2" t="s">
        <v>949</v>
      </c>
      <c r="AA372" s="2">
        <f>SUM(AA371:AA371)</f>
        <v>9.7000000000000003E-2</v>
      </c>
    </row>
    <row r="373" spans="2:33" ht="21.95" customHeight="1" x14ac:dyDescent="0.15">
      <c r="B373" s="9" t="s">
        <v>997</v>
      </c>
      <c r="C373" s="80"/>
      <c r="D373" s="287" t="s">
        <v>1113</v>
      </c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3"/>
    </row>
    <row r="374" spans="2:33" ht="21.95" customHeight="1" x14ac:dyDescent="0.15">
      <c r="B374" s="9" t="s">
        <v>944</v>
      </c>
      <c r="C374" s="80" t="s">
        <v>498</v>
      </c>
      <c r="D374" s="56" t="s">
        <v>625</v>
      </c>
      <c r="E374" s="62" t="s">
        <v>626</v>
      </c>
      <c r="F374" s="57" t="s">
        <v>275</v>
      </c>
      <c r="G374" s="57">
        <v>1</v>
      </c>
      <c r="H374" s="57">
        <f>IF(I374&lt;&gt;0, G374-I374, "")</f>
        <v>0</v>
      </c>
      <c r="I374" s="57">
        <v>1</v>
      </c>
      <c r="J374" s="57"/>
      <c r="K374" s="62" t="s">
        <v>919</v>
      </c>
      <c r="L374" s="57" t="s">
        <v>677</v>
      </c>
      <c r="M374" s="57">
        <v>0.27</v>
      </c>
      <c r="N374" s="57">
        <v>100</v>
      </c>
      <c r="O374" s="57">
        <f>IF(I374*M374=0, "", I374*M374*(N374/100))</f>
        <v>0.27</v>
      </c>
      <c r="P374" s="59"/>
      <c r="Q374" s="59">
        <f>TRUNC(P374*M374*N374/100)</f>
        <v>0</v>
      </c>
      <c r="R374" s="59"/>
      <c r="S374" s="57" t="s">
        <v>975</v>
      </c>
      <c r="T374" s="65"/>
      <c r="AA374" s="2">
        <f>O374</f>
        <v>0.27</v>
      </c>
    </row>
    <row r="375" spans="2:33" ht="21.95" customHeight="1" x14ac:dyDescent="0.15">
      <c r="B375" s="9" t="s">
        <v>944</v>
      </c>
      <c r="C375" s="80" t="s">
        <v>498</v>
      </c>
      <c r="D375" s="56"/>
      <c r="E375" s="62"/>
      <c r="F375" s="57"/>
      <c r="G375" s="57">
        <v>1</v>
      </c>
      <c r="H375" s="57">
        <f>IF(I375&lt;&gt;0, G375-I375, "")</f>
        <v>0</v>
      </c>
      <c r="I375" s="57">
        <v>1</v>
      </c>
      <c r="J375" s="57"/>
      <c r="K375" s="62" t="s">
        <v>925</v>
      </c>
      <c r="L375" s="57" t="s">
        <v>690</v>
      </c>
      <c r="M375" s="57">
        <v>0.46</v>
      </c>
      <c r="N375" s="57">
        <v>100</v>
      </c>
      <c r="O375" s="57">
        <f>IF(I375*M375=0, "", I375*M375*(N375/100))</f>
        <v>0.46</v>
      </c>
      <c r="P375" s="59"/>
      <c r="Q375" s="59">
        <f>TRUNC(P375*M375*N375/100)</f>
        <v>0</v>
      </c>
      <c r="R375" s="59"/>
      <c r="S375" s="57" t="s">
        <v>975</v>
      </c>
      <c r="T375" s="65"/>
      <c r="AG375" s="2">
        <f>O375</f>
        <v>0.46</v>
      </c>
    </row>
    <row r="376" spans="2:33" ht="21.95" customHeight="1" x14ac:dyDescent="0.15">
      <c r="B376" s="9" t="s">
        <v>944</v>
      </c>
      <c r="C376" s="80" t="s">
        <v>676</v>
      </c>
      <c r="D376" s="56" t="s">
        <v>70</v>
      </c>
      <c r="E376" s="62" t="s">
        <v>677</v>
      </c>
      <c r="F376" s="57" t="s">
        <v>678</v>
      </c>
      <c r="G376" s="57">
        <f>IF(H376*I376/100+0.000005 &lt;1, TRUNC(H376*I376/100+0.000005, 옵션!$E$13), TRUNC(H376*I376/100+0.000005, 옵션!$E$13))</f>
        <v>0.27</v>
      </c>
      <c r="H376" s="57">
        <f>옵션!$B$13</f>
        <v>100</v>
      </c>
      <c r="I376" s="57">
        <f>SUM(AA374:AA375)</f>
        <v>0.27</v>
      </c>
      <c r="J376" s="57"/>
      <c r="K376" s="62"/>
      <c r="L376" s="57"/>
      <c r="M376" s="57"/>
      <c r="N376" s="57"/>
      <c r="O376" s="57" t="str">
        <f>IF(I376*M376=0, "", I376*M376*(N376/100))</f>
        <v/>
      </c>
      <c r="P376" s="59"/>
      <c r="Q376" s="59">
        <f>TRUNC(P376*M376*N376/100)</f>
        <v>0</v>
      </c>
      <c r="R376" s="59"/>
      <c r="S376" s="57"/>
      <c r="T376" s="65"/>
      <c r="Z376" s="2" t="s">
        <v>949</v>
      </c>
      <c r="AA376" s="2">
        <f>SUM(AA374:AA375)</f>
        <v>0.27</v>
      </c>
      <c r="AG376" s="2">
        <f>SUM(AG374:AG375)</f>
        <v>0.46</v>
      </c>
    </row>
    <row r="377" spans="2:33" ht="21.95" customHeight="1" x14ac:dyDescent="0.15">
      <c r="B377" s="9" t="s">
        <v>944</v>
      </c>
      <c r="C377" s="80" t="s">
        <v>689</v>
      </c>
      <c r="D377" s="56" t="s">
        <v>70</v>
      </c>
      <c r="E377" s="62" t="s">
        <v>690</v>
      </c>
      <c r="F377" s="57" t="s">
        <v>678</v>
      </c>
      <c r="G377" s="57">
        <f>IF(H377*I377/100+0.000005 &lt;1, TRUNC(H377*I377/100+0.000005, 옵션!$E$13), TRUNC(H377*I377/100+0.000005, 옵션!$E$13))</f>
        <v>0.46</v>
      </c>
      <c r="H377" s="57">
        <f>옵션!$B$13</f>
        <v>100</v>
      </c>
      <c r="I377" s="57">
        <f>SUM(AG374:AG375)</f>
        <v>0.46</v>
      </c>
      <c r="J377" s="57"/>
      <c r="K377" s="62"/>
      <c r="L377" s="57"/>
      <c r="M377" s="57"/>
      <c r="N377" s="57"/>
      <c r="O377" s="57" t="str">
        <f>IF(I377*M377=0, "", I377*M377*(N377/100))</f>
        <v/>
      </c>
      <c r="P377" s="59"/>
      <c r="Q377" s="59">
        <f>TRUNC(P377*M377*N377/100)</f>
        <v>0</v>
      </c>
      <c r="R377" s="59"/>
      <c r="S377" s="57"/>
      <c r="T377" s="65"/>
    </row>
    <row r="378" spans="2:33" ht="21.95" customHeight="1" x14ac:dyDescent="0.15">
      <c r="B378" s="9" t="s">
        <v>997</v>
      </c>
      <c r="C378" s="80"/>
      <c r="D378" s="287" t="s">
        <v>1114</v>
      </c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3"/>
    </row>
    <row r="379" spans="2:33" ht="21.95" customHeight="1" x14ac:dyDescent="0.15">
      <c r="B379" s="9" t="s">
        <v>944</v>
      </c>
      <c r="C379" s="80" t="s">
        <v>498</v>
      </c>
      <c r="D379" s="56" t="s">
        <v>627</v>
      </c>
      <c r="E379" s="62" t="s">
        <v>628</v>
      </c>
      <c r="F379" s="57" t="s">
        <v>629</v>
      </c>
      <c r="G379" s="57">
        <v>1</v>
      </c>
      <c r="H379" s="57">
        <f>IF(I379&lt;&gt;0, G379-I379, "")</f>
        <v>0</v>
      </c>
      <c r="I379" s="57">
        <v>1</v>
      </c>
      <c r="J379" s="57"/>
      <c r="K379" s="62" t="s">
        <v>919</v>
      </c>
      <c r="L379" s="57" t="s">
        <v>677</v>
      </c>
      <c r="M379" s="57">
        <v>0.11</v>
      </c>
      <c r="N379" s="57">
        <v>100</v>
      </c>
      <c r="O379" s="57">
        <f>IF(I379*M379=0, "", I379*M379*(N379/100))</f>
        <v>0.11</v>
      </c>
      <c r="P379" s="59"/>
      <c r="Q379" s="59">
        <f>TRUNC(P379*M379*N379/100)</f>
        <v>0</v>
      </c>
      <c r="R379" s="59"/>
      <c r="S379" s="57" t="s">
        <v>989</v>
      </c>
      <c r="T379" s="65"/>
      <c r="AA379" s="2">
        <f>O379</f>
        <v>0.11</v>
      </c>
    </row>
    <row r="380" spans="2:33" ht="21.95" customHeight="1" x14ac:dyDescent="0.15">
      <c r="B380" s="9" t="s">
        <v>944</v>
      </c>
      <c r="C380" s="80" t="s">
        <v>676</v>
      </c>
      <c r="D380" s="56" t="s">
        <v>70</v>
      </c>
      <c r="E380" s="62" t="s">
        <v>677</v>
      </c>
      <c r="F380" s="57" t="s">
        <v>678</v>
      </c>
      <c r="G380" s="57">
        <f>IF(H380*I380/100+0.000005 &lt;1, TRUNC(H380*I380/100+0.000005, 옵션!$E$13), TRUNC(H380*I380/100+0.000005, 옵션!$E$13))</f>
        <v>0.11</v>
      </c>
      <c r="H380" s="57">
        <f>옵션!$B$13</f>
        <v>100</v>
      </c>
      <c r="I380" s="57">
        <f>SUM(AA379:AA379)</f>
        <v>0.11</v>
      </c>
      <c r="J380" s="57"/>
      <c r="K380" s="62"/>
      <c r="L380" s="57"/>
      <c r="M380" s="57"/>
      <c r="N380" s="57"/>
      <c r="O380" s="57" t="str">
        <f>IF(I380*M380=0, "", I380*M380*(N380/100))</f>
        <v/>
      </c>
      <c r="P380" s="59"/>
      <c r="Q380" s="59">
        <f>TRUNC(P380*M380*N380/100)</f>
        <v>0</v>
      </c>
      <c r="R380" s="59"/>
      <c r="S380" s="57"/>
      <c r="T380" s="65"/>
      <c r="Z380" s="2" t="s">
        <v>949</v>
      </c>
      <c r="AA380" s="2">
        <f>SUM(AA379:AA379)</f>
        <v>0.11</v>
      </c>
    </row>
    <row r="381" spans="2:33" ht="21.95" customHeight="1" x14ac:dyDescent="0.15">
      <c r="B381" s="9" t="s">
        <v>997</v>
      </c>
      <c r="C381" s="80"/>
      <c r="D381" s="287" t="s">
        <v>1115</v>
      </c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3"/>
    </row>
    <row r="382" spans="2:33" ht="21.95" customHeight="1" x14ac:dyDescent="0.15">
      <c r="B382" s="9" t="s">
        <v>944</v>
      </c>
      <c r="C382" s="80" t="s">
        <v>498</v>
      </c>
      <c r="D382" s="56" t="s">
        <v>630</v>
      </c>
      <c r="E382" s="62" t="s">
        <v>631</v>
      </c>
      <c r="F382" s="57" t="s">
        <v>275</v>
      </c>
      <c r="G382" s="57">
        <v>1</v>
      </c>
      <c r="H382" s="57">
        <f>IF(I382&lt;&gt;0, G382-I382, "")</f>
        <v>0</v>
      </c>
      <c r="I382" s="57">
        <v>1</v>
      </c>
      <c r="J382" s="57"/>
      <c r="K382" s="62" t="s">
        <v>919</v>
      </c>
      <c r="L382" s="57" t="s">
        <v>677</v>
      </c>
      <c r="M382" s="57">
        <v>0.19400000000000001</v>
      </c>
      <c r="N382" s="57">
        <v>100</v>
      </c>
      <c r="O382" s="57">
        <f>IF(I382*M382=0, "", I382*M382*(N382/100))</f>
        <v>0.19400000000000001</v>
      </c>
      <c r="P382" s="59"/>
      <c r="Q382" s="59">
        <f>TRUNC(P382*M382*N382/100)</f>
        <v>0</v>
      </c>
      <c r="R382" s="59"/>
      <c r="S382" s="57" t="s">
        <v>975</v>
      </c>
      <c r="T382" s="65"/>
      <c r="AA382" s="2">
        <f>O382</f>
        <v>0.19400000000000001</v>
      </c>
    </row>
    <row r="383" spans="2:33" ht="21.95" customHeight="1" x14ac:dyDescent="0.15">
      <c r="B383" s="9" t="s">
        <v>944</v>
      </c>
      <c r="C383" s="80" t="s">
        <v>676</v>
      </c>
      <c r="D383" s="56" t="s">
        <v>70</v>
      </c>
      <c r="E383" s="62" t="s">
        <v>677</v>
      </c>
      <c r="F383" s="57" t="s">
        <v>678</v>
      </c>
      <c r="G383" s="57">
        <f>IF(H383*I383/100+0.000005 &lt;1, TRUNC(H383*I383/100+0.000005, 옵션!$E$13), TRUNC(H383*I383/100+0.000005, 옵션!$E$13))</f>
        <v>0.19400000000000001</v>
      </c>
      <c r="H383" s="57">
        <f>옵션!$B$13</f>
        <v>100</v>
      </c>
      <c r="I383" s="57">
        <f>SUM(AA382:AA382)</f>
        <v>0.19400000000000001</v>
      </c>
      <c r="J383" s="57"/>
      <c r="K383" s="62"/>
      <c r="L383" s="57"/>
      <c r="M383" s="57"/>
      <c r="N383" s="57"/>
      <c r="O383" s="57" t="str">
        <f>IF(I383*M383=0, "", I383*M383*(N383/100))</f>
        <v/>
      </c>
      <c r="P383" s="59"/>
      <c r="Q383" s="59">
        <f>TRUNC(P383*M383*N383/100)</f>
        <v>0</v>
      </c>
      <c r="R383" s="59"/>
      <c r="S383" s="57"/>
      <c r="T383" s="65"/>
      <c r="Z383" s="2" t="s">
        <v>949</v>
      </c>
      <c r="AA383" s="2">
        <f>SUM(AA382:AA382)</f>
        <v>0.19400000000000001</v>
      </c>
    </row>
    <row r="384" spans="2:33" ht="21.95" customHeight="1" x14ac:dyDescent="0.15">
      <c r="B384" s="9" t="s">
        <v>997</v>
      </c>
      <c r="C384" s="80"/>
      <c r="D384" s="287" t="s">
        <v>1116</v>
      </c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3"/>
    </row>
    <row r="385" spans="2:34" ht="21.95" customHeight="1" x14ac:dyDescent="0.15">
      <c r="B385" s="9" t="s">
        <v>944</v>
      </c>
      <c r="C385" s="80" t="s">
        <v>498</v>
      </c>
      <c r="D385" s="56" t="s">
        <v>632</v>
      </c>
      <c r="E385" s="62"/>
      <c r="F385" s="57" t="s">
        <v>633</v>
      </c>
      <c r="G385" s="57">
        <v>1</v>
      </c>
      <c r="H385" s="57">
        <f>IF(I385&lt;&gt;0, G385-I385, "")</f>
        <v>0</v>
      </c>
      <c r="I385" s="57">
        <v>1</v>
      </c>
      <c r="J385" s="57"/>
      <c r="K385" s="62" t="s">
        <v>926</v>
      </c>
      <c r="L385" s="57" t="s">
        <v>692</v>
      </c>
      <c r="M385" s="57">
        <v>1.31</v>
      </c>
      <c r="N385" s="57">
        <v>100</v>
      </c>
      <c r="O385" s="57">
        <f>IF(I385*M385=0, "", I385*M385*(N385/100))</f>
        <v>1.31</v>
      </c>
      <c r="P385" s="59"/>
      <c r="Q385" s="59">
        <f>TRUNC(P385*M385*N385/100)</f>
        <v>0</v>
      </c>
      <c r="R385" s="59"/>
      <c r="S385" s="57" t="s">
        <v>990</v>
      </c>
      <c r="T385" s="65"/>
      <c r="AH385" s="2">
        <f>O385</f>
        <v>1.31</v>
      </c>
    </row>
    <row r="386" spans="2:34" ht="21.95" customHeight="1" x14ac:dyDescent="0.15">
      <c r="B386" s="9" t="s">
        <v>944</v>
      </c>
      <c r="C386" s="80" t="s">
        <v>498</v>
      </c>
      <c r="D386" s="56"/>
      <c r="E386" s="62"/>
      <c r="F386" s="57"/>
      <c r="G386" s="57">
        <v>1</v>
      </c>
      <c r="H386" s="57">
        <f>IF(I386&lt;&gt;0, G386-I386, "")</f>
        <v>0</v>
      </c>
      <c r="I386" s="57">
        <v>1</v>
      </c>
      <c r="J386" s="57"/>
      <c r="K386" s="62" t="s">
        <v>923</v>
      </c>
      <c r="L386" s="57" t="s">
        <v>686</v>
      </c>
      <c r="M386" s="57">
        <v>0.72</v>
      </c>
      <c r="N386" s="57">
        <v>100</v>
      </c>
      <c r="O386" s="57">
        <f>IF(I386*M386=0, "", I386*M386*(N386/100))</f>
        <v>0.72</v>
      </c>
      <c r="P386" s="59"/>
      <c r="Q386" s="59">
        <f>TRUNC(P386*M386*N386/100)</f>
        <v>0</v>
      </c>
      <c r="R386" s="59"/>
      <c r="S386" s="57" t="s">
        <v>990</v>
      </c>
      <c r="T386" s="65"/>
      <c r="AE386" s="2">
        <f>O386</f>
        <v>0.72</v>
      </c>
    </row>
    <row r="387" spans="2:34" ht="21.95" customHeight="1" x14ac:dyDescent="0.15">
      <c r="B387" s="9" t="s">
        <v>944</v>
      </c>
      <c r="C387" s="80" t="s">
        <v>685</v>
      </c>
      <c r="D387" s="56" t="s">
        <v>70</v>
      </c>
      <c r="E387" s="62" t="s">
        <v>686</v>
      </c>
      <c r="F387" s="57" t="s">
        <v>678</v>
      </c>
      <c r="G387" s="57">
        <f>IF(H387*I387/100+0.000005 &lt;1, TRUNC(H387*I387/100+0.000005, 옵션!$E$13), TRUNC(H387*I387/100+0.000005, 옵션!$E$13))</f>
        <v>0.72</v>
      </c>
      <c r="H387" s="57">
        <f>옵션!$B$13</f>
        <v>100</v>
      </c>
      <c r="I387" s="57">
        <f>SUM(AE385:AE386)</f>
        <v>0.72</v>
      </c>
      <c r="J387" s="57"/>
      <c r="K387" s="62"/>
      <c r="L387" s="57"/>
      <c r="M387" s="57"/>
      <c r="N387" s="57"/>
      <c r="O387" s="57" t="str">
        <f>IF(I387*M387=0, "", I387*M387*(N387/100))</f>
        <v/>
      </c>
      <c r="P387" s="59"/>
      <c r="Q387" s="59">
        <f>TRUNC(P387*M387*N387/100)</f>
        <v>0</v>
      </c>
      <c r="R387" s="59"/>
      <c r="S387" s="57"/>
      <c r="T387" s="65"/>
      <c r="Z387" s="2" t="s">
        <v>949</v>
      </c>
      <c r="AE387" s="2">
        <f>SUM(AE385:AE386)</f>
        <v>0.72</v>
      </c>
      <c r="AH387" s="2">
        <f>SUM(AH385:AH386)</f>
        <v>1.31</v>
      </c>
    </row>
    <row r="388" spans="2:34" ht="21.95" customHeight="1" x14ac:dyDescent="0.15">
      <c r="B388" s="9" t="s">
        <v>944</v>
      </c>
      <c r="C388" s="80" t="s">
        <v>691</v>
      </c>
      <c r="D388" s="56" t="s">
        <v>70</v>
      </c>
      <c r="E388" s="62" t="s">
        <v>692</v>
      </c>
      <c r="F388" s="57" t="s">
        <v>678</v>
      </c>
      <c r="G388" s="57">
        <f>IF(H388*I388/100+0.000005 &lt;1, TRUNC(H388*I388/100+0.000005, 옵션!$E$13), TRUNC(H388*I388/100+0.000005, 옵션!$E$13))</f>
        <v>1.31</v>
      </c>
      <c r="H388" s="57">
        <f>옵션!$B$13</f>
        <v>100</v>
      </c>
      <c r="I388" s="57">
        <f>SUM(AH385:AH386)</f>
        <v>1.31</v>
      </c>
      <c r="J388" s="57"/>
      <c r="K388" s="62"/>
      <c r="L388" s="57"/>
      <c r="M388" s="57"/>
      <c r="N388" s="57"/>
      <c r="O388" s="57" t="str">
        <f>IF(I388*M388=0, "", I388*M388*(N388/100))</f>
        <v/>
      </c>
      <c r="P388" s="59"/>
      <c r="Q388" s="59">
        <f>TRUNC(P388*M388*N388/100)</f>
        <v>0</v>
      </c>
      <c r="R388" s="59"/>
      <c r="S388" s="57"/>
      <c r="T388" s="65"/>
    </row>
    <row r="389" spans="2:34" ht="21.95" customHeight="1" x14ac:dyDescent="0.15">
      <c r="B389" s="9" t="s">
        <v>997</v>
      </c>
      <c r="C389" s="80"/>
      <c r="D389" s="287" t="s">
        <v>1117</v>
      </c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3"/>
    </row>
    <row r="390" spans="2:34" ht="21.95" customHeight="1" x14ac:dyDescent="0.15">
      <c r="B390" s="9" t="s">
        <v>944</v>
      </c>
      <c r="C390" s="80" t="s">
        <v>498</v>
      </c>
      <c r="D390" s="56" t="s">
        <v>634</v>
      </c>
      <c r="E390" s="62"/>
      <c r="F390" s="57" t="s">
        <v>635</v>
      </c>
      <c r="G390" s="57">
        <v>1</v>
      </c>
      <c r="H390" s="57">
        <f>IF(I390&lt;&gt;0, G390-I390, "")</f>
        <v>0</v>
      </c>
      <c r="I390" s="57">
        <v>1</v>
      </c>
      <c r="J390" s="57"/>
      <c r="K390" s="62" t="s">
        <v>922</v>
      </c>
      <c r="L390" s="57" t="s">
        <v>684</v>
      </c>
      <c r="M390" s="57">
        <v>0.11</v>
      </c>
      <c r="N390" s="57">
        <v>100</v>
      </c>
      <c r="O390" s="57">
        <f>IF(I390*M390=0, "", I390*M390*(N390/100))</f>
        <v>0.11</v>
      </c>
      <c r="P390" s="59"/>
      <c r="Q390" s="59">
        <f>TRUNC(P390*M390*N390/100)</f>
        <v>0</v>
      </c>
      <c r="R390" s="59"/>
      <c r="S390" s="57" t="s">
        <v>991</v>
      </c>
      <c r="T390" s="65"/>
      <c r="AD390" s="2">
        <f>O390</f>
        <v>0.11</v>
      </c>
    </row>
    <row r="391" spans="2:34" ht="21.95" customHeight="1" x14ac:dyDescent="0.15">
      <c r="B391" s="9" t="s">
        <v>944</v>
      </c>
      <c r="C391" s="80" t="s">
        <v>498</v>
      </c>
      <c r="D391" s="56"/>
      <c r="E391" s="62"/>
      <c r="F391" s="57"/>
      <c r="G391" s="57">
        <v>1</v>
      </c>
      <c r="H391" s="57">
        <f>IF(I391&lt;&gt;0, G391-I391, "")</f>
        <v>0</v>
      </c>
      <c r="I391" s="57">
        <v>1</v>
      </c>
      <c r="J391" s="57"/>
      <c r="K391" s="62" t="s">
        <v>925</v>
      </c>
      <c r="L391" s="57" t="s">
        <v>690</v>
      </c>
      <c r="M391" s="57">
        <v>0.11</v>
      </c>
      <c r="N391" s="57">
        <v>100</v>
      </c>
      <c r="O391" s="57">
        <f>IF(I391*M391=0, "", I391*M391*(N391/100))</f>
        <v>0.11</v>
      </c>
      <c r="P391" s="59"/>
      <c r="Q391" s="59">
        <f>TRUNC(P391*M391*N391/100)</f>
        <v>0</v>
      </c>
      <c r="R391" s="59"/>
      <c r="S391" s="57" t="s">
        <v>991</v>
      </c>
      <c r="T391" s="65"/>
      <c r="AG391" s="2">
        <f>O391</f>
        <v>0.11</v>
      </c>
    </row>
    <row r="392" spans="2:34" ht="21.95" customHeight="1" x14ac:dyDescent="0.15">
      <c r="B392" s="9" t="s">
        <v>944</v>
      </c>
      <c r="C392" s="80" t="s">
        <v>683</v>
      </c>
      <c r="D392" s="56" t="s">
        <v>70</v>
      </c>
      <c r="E392" s="62" t="s">
        <v>684</v>
      </c>
      <c r="F392" s="57" t="s">
        <v>678</v>
      </c>
      <c r="G392" s="57">
        <f>IF(H392*I392/100+0.000005 &lt;1, TRUNC(H392*I392/100+0.000005, 옵션!$E$13), TRUNC(H392*I392/100+0.000005, 옵션!$E$13))</f>
        <v>0.11</v>
      </c>
      <c r="H392" s="57">
        <f>옵션!$B$13</f>
        <v>100</v>
      </c>
      <c r="I392" s="57">
        <f>SUM(AD390:AD391)</f>
        <v>0.11</v>
      </c>
      <c r="J392" s="57"/>
      <c r="K392" s="62"/>
      <c r="L392" s="57"/>
      <c r="M392" s="57"/>
      <c r="N392" s="57"/>
      <c r="O392" s="57" t="str">
        <f>IF(I392*M392=0, "", I392*M392*(N392/100))</f>
        <v/>
      </c>
      <c r="P392" s="59"/>
      <c r="Q392" s="59">
        <f>TRUNC(P392*M392*N392/100)</f>
        <v>0</v>
      </c>
      <c r="R392" s="59"/>
      <c r="S392" s="57"/>
      <c r="T392" s="65"/>
      <c r="Z392" s="2" t="s">
        <v>949</v>
      </c>
      <c r="AD392" s="2">
        <f>SUM(AD390:AD391)</f>
        <v>0.11</v>
      </c>
      <c r="AG392" s="2">
        <f>SUM(AG390:AG391)</f>
        <v>0.11</v>
      </c>
    </row>
    <row r="393" spans="2:34" ht="21.95" customHeight="1" x14ac:dyDescent="0.15">
      <c r="B393" s="9" t="s">
        <v>944</v>
      </c>
      <c r="C393" s="80" t="s">
        <v>689</v>
      </c>
      <c r="D393" s="56" t="s">
        <v>70</v>
      </c>
      <c r="E393" s="62" t="s">
        <v>690</v>
      </c>
      <c r="F393" s="57" t="s">
        <v>678</v>
      </c>
      <c r="G393" s="57">
        <f>IF(H393*I393/100+0.000005 &lt;1, TRUNC(H393*I393/100+0.000005, 옵션!$E$13), TRUNC(H393*I393/100+0.000005, 옵션!$E$13))</f>
        <v>0.11</v>
      </c>
      <c r="H393" s="57">
        <f>옵션!$B$13</f>
        <v>100</v>
      </c>
      <c r="I393" s="57">
        <f>SUM(AG390:AG391)</f>
        <v>0.11</v>
      </c>
      <c r="J393" s="57"/>
      <c r="K393" s="62"/>
      <c r="L393" s="57"/>
      <c r="M393" s="57"/>
      <c r="N393" s="57"/>
      <c r="O393" s="57" t="str">
        <f>IF(I393*M393=0, "", I393*M393*(N393/100))</f>
        <v/>
      </c>
      <c r="P393" s="59"/>
      <c r="Q393" s="59">
        <f>TRUNC(P393*M393*N393/100)</f>
        <v>0</v>
      </c>
      <c r="R393" s="59"/>
      <c r="S393" s="57"/>
      <c r="T393" s="65"/>
    </row>
    <row r="394" spans="2:34" ht="21.95" customHeight="1" x14ac:dyDescent="0.15">
      <c r="B394" s="9" t="s">
        <v>997</v>
      </c>
      <c r="C394" s="80"/>
      <c r="D394" s="287" t="s">
        <v>1118</v>
      </c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3"/>
    </row>
    <row r="395" spans="2:34" ht="21.95" customHeight="1" x14ac:dyDescent="0.15">
      <c r="B395" s="9" t="s">
        <v>944</v>
      </c>
      <c r="C395" s="80" t="s">
        <v>498</v>
      </c>
      <c r="D395" s="56" t="s">
        <v>636</v>
      </c>
      <c r="E395" s="62" t="s">
        <v>637</v>
      </c>
      <c r="F395" s="57" t="s">
        <v>132</v>
      </c>
      <c r="G395" s="57">
        <v>1</v>
      </c>
      <c r="H395" s="57">
        <f>IF(I395&lt;&gt;0, G395-I395, "")</f>
        <v>0</v>
      </c>
      <c r="I395" s="57">
        <v>1</v>
      </c>
      <c r="J395" s="57"/>
      <c r="K395" s="62" t="s">
        <v>919</v>
      </c>
      <c r="L395" s="57" t="s">
        <v>677</v>
      </c>
      <c r="M395" s="57">
        <v>1.7000000000000001E-2</v>
      </c>
      <c r="N395" s="57">
        <v>100</v>
      </c>
      <c r="O395" s="57">
        <f>IF(I395*M395=0, "", I395*M395*(N395/100))</f>
        <v>1.7000000000000001E-2</v>
      </c>
      <c r="P395" s="59"/>
      <c r="Q395" s="59">
        <f>TRUNC(P395*M395*N395/100)</f>
        <v>0</v>
      </c>
      <c r="R395" s="59"/>
      <c r="S395" s="57" t="s">
        <v>992</v>
      </c>
      <c r="T395" s="65"/>
      <c r="AA395" s="2">
        <f>O395</f>
        <v>1.7000000000000001E-2</v>
      </c>
    </row>
    <row r="396" spans="2:34" ht="21.95" customHeight="1" x14ac:dyDescent="0.15">
      <c r="B396" s="9" t="s">
        <v>944</v>
      </c>
      <c r="C396" s="80" t="s">
        <v>498</v>
      </c>
      <c r="D396" s="56"/>
      <c r="E396" s="62"/>
      <c r="F396" s="57"/>
      <c r="G396" s="57">
        <v>1</v>
      </c>
      <c r="H396" s="57">
        <f>IF(I396&lt;&gt;0, G396-I396, "")</f>
        <v>0</v>
      </c>
      <c r="I396" s="57">
        <v>1</v>
      </c>
      <c r="J396" s="57"/>
      <c r="K396" s="62" t="s">
        <v>925</v>
      </c>
      <c r="L396" s="57" t="s">
        <v>690</v>
      </c>
      <c r="M396" s="57">
        <v>8.0000000000000002E-3</v>
      </c>
      <c r="N396" s="57">
        <v>100</v>
      </c>
      <c r="O396" s="57">
        <f>IF(I396*M396=0, "", I396*M396*(N396/100))</f>
        <v>8.0000000000000002E-3</v>
      </c>
      <c r="P396" s="59"/>
      <c r="Q396" s="59">
        <f>TRUNC(P396*M396*N396/100)</f>
        <v>0</v>
      </c>
      <c r="R396" s="59"/>
      <c r="S396" s="57" t="s">
        <v>992</v>
      </c>
      <c r="T396" s="65"/>
      <c r="AG396" s="2">
        <f>O396</f>
        <v>8.0000000000000002E-3</v>
      </c>
    </row>
    <row r="397" spans="2:34" ht="21.95" customHeight="1" x14ac:dyDescent="0.15">
      <c r="B397" s="9" t="s">
        <v>944</v>
      </c>
      <c r="C397" s="80" t="s">
        <v>676</v>
      </c>
      <c r="D397" s="56" t="s">
        <v>70</v>
      </c>
      <c r="E397" s="62" t="s">
        <v>677</v>
      </c>
      <c r="F397" s="57" t="s">
        <v>678</v>
      </c>
      <c r="G397" s="57">
        <f>IF(H397*I397/100+0.000005 &lt;1, TRUNC(H397*I397/100+0.000005, 옵션!$E$13), TRUNC(H397*I397/100+0.000005, 옵션!$E$13))</f>
        <v>1.7000000000000001E-2</v>
      </c>
      <c r="H397" s="57">
        <f>옵션!$B$13</f>
        <v>100</v>
      </c>
      <c r="I397" s="57">
        <f>SUM(AA395:AA396)</f>
        <v>1.7000000000000001E-2</v>
      </c>
      <c r="J397" s="57"/>
      <c r="K397" s="62"/>
      <c r="L397" s="57"/>
      <c r="M397" s="57"/>
      <c r="N397" s="57"/>
      <c r="O397" s="57" t="str">
        <f>IF(I397*M397=0, "", I397*M397*(N397/100))</f>
        <v/>
      </c>
      <c r="P397" s="59"/>
      <c r="Q397" s="59">
        <f>TRUNC(P397*M397*N397/100)</f>
        <v>0</v>
      </c>
      <c r="R397" s="59"/>
      <c r="S397" s="57"/>
      <c r="T397" s="65"/>
      <c r="Z397" s="2" t="s">
        <v>949</v>
      </c>
      <c r="AA397" s="2">
        <f>SUM(AA395:AA396)</f>
        <v>1.7000000000000001E-2</v>
      </c>
      <c r="AG397" s="2">
        <f>SUM(AG395:AG396)</f>
        <v>8.0000000000000002E-3</v>
      </c>
    </row>
    <row r="398" spans="2:34" ht="21.95" customHeight="1" x14ac:dyDescent="0.15">
      <c r="B398" s="9" t="s">
        <v>944</v>
      </c>
      <c r="C398" s="80" t="s">
        <v>689</v>
      </c>
      <c r="D398" s="56" t="s">
        <v>70</v>
      </c>
      <c r="E398" s="62" t="s">
        <v>690</v>
      </c>
      <c r="F398" s="57" t="s">
        <v>678</v>
      </c>
      <c r="G398" s="57">
        <f>IF(H398*I398/100+0.000005 &lt;1, TRUNC(H398*I398/100+0.000005, 옵션!$E$13), TRUNC(H398*I398/100+0.000005, 옵션!$E$13))</f>
        <v>8.0000000000000002E-3</v>
      </c>
      <c r="H398" s="57">
        <f>옵션!$B$13</f>
        <v>100</v>
      </c>
      <c r="I398" s="57">
        <f>SUM(AG395:AG396)</f>
        <v>8.0000000000000002E-3</v>
      </c>
      <c r="J398" s="57"/>
      <c r="K398" s="62"/>
      <c r="L398" s="57"/>
      <c r="M398" s="57"/>
      <c r="N398" s="57"/>
      <c r="O398" s="57" t="str">
        <f>IF(I398*M398=0, "", I398*M398*(N398/100))</f>
        <v/>
      </c>
      <c r="P398" s="59"/>
      <c r="Q398" s="59">
        <f>TRUNC(P398*M398*N398/100)</f>
        <v>0</v>
      </c>
      <c r="R398" s="59"/>
      <c r="S398" s="57"/>
      <c r="T398" s="65"/>
    </row>
    <row r="399" spans="2:34" ht="21.95" customHeight="1" x14ac:dyDescent="0.15">
      <c r="B399" s="9" t="s">
        <v>997</v>
      </c>
      <c r="C399" s="80"/>
      <c r="D399" s="287" t="s">
        <v>1119</v>
      </c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3"/>
    </row>
    <row r="400" spans="2:34" ht="21.95" customHeight="1" x14ac:dyDescent="0.15">
      <c r="B400" s="9" t="s">
        <v>944</v>
      </c>
      <c r="C400" s="80" t="s">
        <v>498</v>
      </c>
      <c r="D400" s="56" t="s">
        <v>644</v>
      </c>
      <c r="E400" s="62" t="s">
        <v>645</v>
      </c>
      <c r="F400" s="57" t="s">
        <v>275</v>
      </c>
      <c r="G400" s="57">
        <v>1</v>
      </c>
      <c r="H400" s="57">
        <f>IF(I400&lt;&gt;0, G400-I400, "")</f>
        <v>0</v>
      </c>
      <c r="I400" s="57">
        <v>1</v>
      </c>
      <c r="J400" s="57"/>
      <c r="K400" s="62" t="s">
        <v>919</v>
      </c>
      <c r="L400" s="57" t="s">
        <v>677</v>
      </c>
      <c r="M400" s="57">
        <v>2.8000000000000001E-2</v>
      </c>
      <c r="N400" s="57">
        <v>100</v>
      </c>
      <c r="O400" s="57">
        <f>IF(I400*M400=0, "", I400*M400*(N400/100))</f>
        <v>2.8000000000000001E-2</v>
      </c>
      <c r="P400" s="59"/>
      <c r="Q400" s="59">
        <f>TRUNC(P400*M400*N400/100)</f>
        <v>0</v>
      </c>
      <c r="R400" s="59"/>
      <c r="S400" s="57" t="s">
        <v>959</v>
      </c>
      <c r="T400" s="65"/>
      <c r="AA400" s="2">
        <f>O400</f>
        <v>2.8000000000000001E-2</v>
      </c>
    </row>
    <row r="401" spans="2:33" ht="21.95" customHeight="1" x14ac:dyDescent="0.15">
      <c r="B401" s="9" t="s">
        <v>944</v>
      </c>
      <c r="C401" s="80" t="s">
        <v>676</v>
      </c>
      <c r="D401" s="56" t="s">
        <v>70</v>
      </c>
      <c r="E401" s="62" t="s">
        <v>677</v>
      </c>
      <c r="F401" s="57" t="s">
        <v>678</v>
      </c>
      <c r="G401" s="57">
        <f>IF(H401*I401/100+0.000005 &lt;1, TRUNC(H401*I401/100+0.000005, 옵션!$E$13), TRUNC(H401*I401/100+0.000005, 옵션!$E$13))</f>
        <v>2.8000000000000001E-2</v>
      </c>
      <c r="H401" s="57">
        <f>옵션!$B$13</f>
        <v>100</v>
      </c>
      <c r="I401" s="57">
        <f>SUM(AA400:AA400)</f>
        <v>2.8000000000000001E-2</v>
      </c>
      <c r="J401" s="57"/>
      <c r="K401" s="62"/>
      <c r="L401" s="57"/>
      <c r="M401" s="57"/>
      <c r="N401" s="57"/>
      <c r="O401" s="57" t="str">
        <f>IF(I401*M401=0, "", I401*M401*(N401/100))</f>
        <v/>
      </c>
      <c r="P401" s="59"/>
      <c r="Q401" s="59">
        <f>TRUNC(P401*M401*N401/100)</f>
        <v>0</v>
      </c>
      <c r="R401" s="59"/>
      <c r="S401" s="57"/>
      <c r="T401" s="65"/>
      <c r="Z401" s="2" t="s">
        <v>949</v>
      </c>
      <c r="AA401" s="2">
        <f>SUM(AA400:AA400)</f>
        <v>2.8000000000000001E-2</v>
      </c>
    </row>
    <row r="402" spans="2:33" ht="21.95" customHeight="1" x14ac:dyDescent="0.15">
      <c r="B402" s="9" t="s">
        <v>997</v>
      </c>
      <c r="C402" s="80"/>
      <c r="D402" s="287" t="s">
        <v>1120</v>
      </c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3"/>
    </row>
    <row r="403" spans="2:33" ht="21.95" customHeight="1" x14ac:dyDescent="0.15">
      <c r="B403" s="9" t="s">
        <v>944</v>
      </c>
      <c r="C403" s="80" t="s">
        <v>498</v>
      </c>
      <c r="D403" s="56" t="s">
        <v>646</v>
      </c>
      <c r="E403" s="62" t="s">
        <v>647</v>
      </c>
      <c r="F403" s="57" t="s">
        <v>275</v>
      </c>
      <c r="G403" s="57">
        <v>1</v>
      </c>
      <c r="H403" s="57">
        <f>IF(I403&lt;&gt;0, G403-I403, "")</f>
        <v>0</v>
      </c>
      <c r="I403" s="57">
        <v>1</v>
      </c>
      <c r="J403" s="57"/>
      <c r="K403" s="62" t="s">
        <v>919</v>
      </c>
      <c r="L403" s="57" t="s">
        <v>677</v>
      </c>
      <c r="M403" s="57">
        <v>1.7000000000000001E-2</v>
      </c>
      <c r="N403" s="57">
        <v>100</v>
      </c>
      <c r="O403" s="57">
        <f>IF(I403*M403=0, "", I403*M403*(N403/100))</f>
        <v>1.7000000000000001E-2</v>
      </c>
      <c r="P403" s="59"/>
      <c r="Q403" s="59">
        <f>TRUNC(P403*M403*N403/100)</f>
        <v>0</v>
      </c>
      <c r="R403" s="59"/>
      <c r="S403" s="57" t="s">
        <v>992</v>
      </c>
      <c r="T403" s="65"/>
      <c r="AA403" s="2">
        <f>O403</f>
        <v>1.7000000000000001E-2</v>
      </c>
    </row>
    <row r="404" spans="2:33" ht="21.95" customHeight="1" x14ac:dyDescent="0.15">
      <c r="B404" s="9" t="s">
        <v>944</v>
      </c>
      <c r="C404" s="80" t="s">
        <v>498</v>
      </c>
      <c r="D404" s="56"/>
      <c r="E404" s="62"/>
      <c r="F404" s="57"/>
      <c r="G404" s="57">
        <v>1</v>
      </c>
      <c r="H404" s="57">
        <f>IF(I404&lt;&gt;0, G404-I404, "")</f>
        <v>0</v>
      </c>
      <c r="I404" s="57">
        <v>1</v>
      </c>
      <c r="J404" s="57"/>
      <c r="K404" s="62" t="s">
        <v>925</v>
      </c>
      <c r="L404" s="57" t="s">
        <v>690</v>
      </c>
      <c r="M404" s="57">
        <v>8.0000000000000002E-3</v>
      </c>
      <c r="N404" s="57">
        <v>100</v>
      </c>
      <c r="O404" s="57">
        <f>IF(I404*M404=0, "", I404*M404*(N404/100))</f>
        <v>8.0000000000000002E-3</v>
      </c>
      <c r="P404" s="59"/>
      <c r="Q404" s="59">
        <f>TRUNC(P404*M404*N404/100)</f>
        <v>0</v>
      </c>
      <c r="R404" s="59"/>
      <c r="S404" s="57" t="s">
        <v>992</v>
      </c>
      <c r="T404" s="65"/>
      <c r="AG404" s="2">
        <f>O404</f>
        <v>8.0000000000000002E-3</v>
      </c>
    </row>
    <row r="405" spans="2:33" ht="21.95" customHeight="1" x14ac:dyDescent="0.15">
      <c r="B405" s="9" t="s">
        <v>944</v>
      </c>
      <c r="C405" s="80" t="s">
        <v>676</v>
      </c>
      <c r="D405" s="56" t="s">
        <v>70</v>
      </c>
      <c r="E405" s="62" t="s">
        <v>677</v>
      </c>
      <c r="F405" s="57" t="s">
        <v>678</v>
      </c>
      <c r="G405" s="57">
        <f>IF(H405*I405/100+0.000005 &lt;1, TRUNC(H405*I405/100+0.000005, 옵션!$E$13), TRUNC(H405*I405/100+0.000005, 옵션!$E$13))</f>
        <v>1.7000000000000001E-2</v>
      </c>
      <c r="H405" s="57">
        <f>옵션!$B$13</f>
        <v>100</v>
      </c>
      <c r="I405" s="57">
        <f>SUM(AA403:AA404)</f>
        <v>1.7000000000000001E-2</v>
      </c>
      <c r="J405" s="57"/>
      <c r="K405" s="62"/>
      <c r="L405" s="57"/>
      <c r="M405" s="57"/>
      <c r="N405" s="57"/>
      <c r="O405" s="57" t="str">
        <f>IF(I405*M405=0, "", I405*M405*(N405/100))</f>
        <v/>
      </c>
      <c r="P405" s="59"/>
      <c r="Q405" s="59">
        <f>TRUNC(P405*M405*N405/100)</f>
        <v>0</v>
      </c>
      <c r="R405" s="59"/>
      <c r="S405" s="57"/>
      <c r="T405" s="65"/>
      <c r="Z405" s="2" t="s">
        <v>949</v>
      </c>
      <c r="AA405" s="2">
        <f>SUM(AA403:AA404)</f>
        <v>1.7000000000000001E-2</v>
      </c>
      <c r="AG405" s="2">
        <f>SUM(AG403:AG404)</f>
        <v>8.0000000000000002E-3</v>
      </c>
    </row>
    <row r="406" spans="2:33" ht="21.95" customHeight="1" x14ac:dyDescent="0.15">
      <c r="B406" s="9" t="s">
        <v>944</v>
      </c>
      <c r="C406" s="80" t="s">
        <v>689</v>
      </c>
      <c r="D406" s="56" t="s">
        <v>70</v>
      </c>
      <c r="E406" s="62" t="s">
        <v>690</v>
      </c>
      <c r="F406" s="57" t="s">
        <v>678</v>
      </c>
      <c r="G406" s="57">
        <f>IF(H406*I406/100+0.000005 &lt;1, TRUNC(H406*I406/100+0.000005, 옵션!$E$13), TRUNC(H406*I406/100+0.000005, 옵션!$E$13))</f>
        <v>8.0000000000000002E-3</v>
      </c>
      <c r="H406" s="57">
        <f>옵션!$B$13</f>
        <v>100</v>
      </c>
      <c r="I406" s="57">
        <f>SUM(AG403:AG404)</f>
        <v>8.0000000000000002E-3</v>
      </c>
      <c r="J406" s="57"/>
      <c r="K406" s="62"/>
      <c r="L406" s="57"/>
      <c r="M406" s="57"/>
      <c r="N406" s="57"/>
      <c r="O406" s="57" t="str">
        <f>IF(I406*M406=0, "", I406*M406*(N406/100))</f>
        <v/>
      </c>
      <c r="P406" s="59"/>
      <c r="Q406" s="59">
        <f>TRUNC(P406*M406*N406/100)</f>
        <v>0</v>
      </c>
      <c r="R406" s="59"/>
      <c r="S406" s="57"/>
      <c r="T406" s="65"/>
    </row>
    <row r="407" spans="2:33" ht="21.95" customHeight="1" x14ac:dyDescent="0.15">
      <c r="B407" s="9" t="s">
        <v>997</v>
      </c>
      <c r="C407" s="80"/>
      <c r="D407" s="287" t="s">
        <v>1121</v>
      </c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3"/>
    </row>
    <row r="408" spans="2:33" ht="21.95" customHeight="1" x14ac:dyDescent="0.15">
      <c r="B408" s="9" t="s">
        <v>944</v>
      </c>
      <c r="C408" s="80" t="s">
        <v>498</v>
      </c>
      <c r="D408" s="56" t="s">
        <v>621</v>
      </c>
      <c r="E408" s="62" t="s">
        <v>620</v>
      </c>
      <c r="F408" s="57" t="s">
        <v>275</v>
      </c>
      <c r="G408" s="57">
        <v>1</v>
      </c>
      <c r="H408" s="57">
        <f>IF(I408&lt;&gt;0, G408-I408, "")</f>
        <v>0</v>
      </c>
      <c r="I408" s="57">
        <v>1</v>
      </c>
      <c r="J408" s="57"/>
      <c r="K408" s="62" t="s">
        <v>919</v>
      </c>
      <c r="L408" s="57" t="s">
        <v>677</v>
      </c>
      <c r="M408" s="57">
        <v>0.02</v>
      </c>
      <c r="N408" s="57">
        <v>100</v>
      </c>
      <c r="O408" s="57">
        <f>IF(I408*M408=0, "", I408*M408*(N408/100))</f>
        <v>0.02</v>
      </c>
      <c r="P408" s="59"/>
      <c r="Q408" s="59">
        <f>TRUNC(P408*M408*N408/100)</f>
        <v>0</v>
      </c>
      <c r="R408" s="59"/>
      <c r="S408" s="57" t="s">
        <v>975</v>
      </c>
      <c r="T408" s="65"/>
      <c r="AA408" s="2">
        <f>O408</f>
        <v>0.02</v>
      </c>
    </row>
    <row r="409" spans="2:33" ht="21.95" customHeight="1" x14ac:dyDescent="0.15">
      <c r="B409" s="9" t="s">
        <v>944</v>
      </c>
      <c r="C409" s="80" t="s">
        <v>676</v>
      </c>
      <c r="D409" s="56" t="s">
        <v>70</v>
      </c>
      <c r="E409" s="62" t="s">
        <v>677</v>
      </c>
      <c r="F409" s="57" t="s">
        <v>678</v>
      </c>
      <c r="G409" s="57">
        <f>IF(H409*I409/100+0.000005 &lt;1, TRUNC(H409*I409/100+0.000005, 옵션!$E$13), TRUNC(H409*I409/100+0.000005, 옵션!$E$13))</f>
        <v>0.02</v>
      </c>
      <c r="H409" s="57">
        <f>옵션!$B$13</f>
        <v>100</v>
      </c>
      <c r="I409" s="57">
        <f>SUM(AA408:AA408)</f>
        <v>0.02</v>
      </c>
      <c r="J409" s="57"/>
      <c r="K409" s="62"/>
      <c r="L409" s="57"/>
      <c r="M409" s="57"/>
      <c r="N409" s="57"/>
      <c r="O409" s="57" t="str">
        <f>IF(I409*M409=0, "", I409*M409*(N409/100))</f>
        <v/>
      </c>
      <c r="P409" s="59"/>
      <c r="Q409" s="59">
        <f>TRUNC(P409*M409*N409/100)</f>
        <v>0</v>
      </c>
      <c r="R409" s="59"/>
      <c r="S409" s="57"/>
      <c r="T409" s="65"/>
      <c r="Z409" s="2" t="s">
        <v>949</v>
      </c>
      <c r="AA409" s="2">
        <f>SUM(AA408:AA408)</f>
        <v>0.02</v>
      </c>
    </row>
    <row r="410" spans="2:33" ht="21.95" customHeight="1" x14ac:dyDescent="0.15">
      <c r="B410" s="9" t="s">
        <v>997</v>
      </c>
      <c r="C410" s="80"/>
      <c r="D410" s="287" t="s">
        <v>1122</v>
      </c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3"/>
    </row>
    <row r="411" spans="2:33" ht="21.95" customHeight="1" x14ac:dyDescent="0.15">
      <c r="B411" s="9" t="s">
        <v>944</v>
      </c>
      <c r="C411" s="80" t="s">
        <v>498</v>
      </c>
      <c r="D411" s="56" t="s">
        <v>648</v>
      </c>
      <c r="E411" s="62"/>
      <c r="F411" s="57" t="s">
        <v>275</v>
      </c>
      <c r="G411" s="57">
        <v>1</v>
      </c>
      <c r="H411" s="57">
        <f>IF(I411&lt;&gt;0, G411-I411, "")</f>
        <v>0</v>
      </c>
      <c r="I411" s="57">
        <v>1</v>
      </c>
      <c r="J411" s="57"/>
      <c r="K411" s="62" t="s">
        <v>919</v>
      </c>
      <c r="L411" s="57" t="s">
        <v>677</v>
      </c>
      <c r="M411" s="57">
        <v>0.16</v>
      </c>
      <c r="N411" s="57">
        <v>100</v>
      </c>
      <c r="O411" s="57">
        <f>IF(I411*M411=0, "", I411*M411*(N411/100))</f>
        <v>0.16</v>
      </c>
      <c r="P411" s="59"/>
      <c r="Q411" s="59">
        <f>TRUNC(P411*M411*N411/100)</f>
        <v>0</v>
      </c>
      <c r="R411" s="59"/>
      <c r="S411" s="57" t="s">
        <v>993</v>
      </c>
      <c r="T411" s="65"/>
      <c r="AA411" s="2">
        <f>O411</f>
        <v>0.16</v>
      </c>
    </row>
    <row r="412" spans="2:33" ht="21.95" customHeight="1" x14ac:dyDescent="0.15">
      <c r="B412" s="9" t="s">
        <v>944</v>
      </c>
      <c r="C412" s="80" t="s">
        <v>676</v>
      </c>
      <c r="D412" s="56" t="s">
        <v>70</v>
      </c>
      <c r="E412" s="62" t="s">
        <v>677</v>
      </c>
      <c r="F412" s="57" t="s">
        <v>678</v>
      </c>
      <c r="G412" s="57">
        <f>IF(H412*I412/100+0.000005 &lt;1, TRUNC(H412*I412/100+0.000005, 옵션!$E$13), TRUNC(H412*I412/100+0.000005, 옵션!$E$13))</f>
        <v>0.16</v>
      </c>
      <c r="H412" s="57">
        <f>옵션!$B$13</f>
        <v>100</v>
      </c>
      <c r="I412" s="57">
        <f>SUM(AA411:AA411)</f>
        <v>0.16</v>
      </c>
      <c r="J412" s="57"/>
      <c r="K412" s="62"/>
      <c r="L412" s="57"/>
      <c r="M412" s="57"/>
      <c r="N412" s="57"/>
      <c r="O412" s="57" t="str">
        <f>IF(I412*M412=0, "", I412*M412*(N412/100))</f>
        <v/>
      </c>
      <c r="P412" s="59"/>
      <c r="Q412" s="59">
        <f>TRUNC(P412*M412*N412/100)</f>
        <v>0</v>
      </c>
      <c r="R412" s="59"/>
      <c r="S412" s="57"/>
      <c r="T412" s="65"/>
      <c r="Z412" s="2" t="s">
        <v>949</v>
      </c>
      <c r="AA412" s="2">
        <f>SUM(AA411:AA411)</f>
        <v>0.16</v>
      </c>
    </row>
    <row r="413" spans="2:33" ht="21.95" customHeight="1" x14ac:dyDescent="0.15">
      <c r="B413" s="9" t="s">
        <v>997</v>
      </c>
      <c r="C413" s="80"/>
      <c r="D413" s="287" t="s">
        <v>1123</v>
      </c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3"/>
    </row>
    <row r="414" spans="2:33" ht="21.95" customHeight="1" x14ac:dyDescent="0.15">
      <c r="B414" s="9" t="s">
        <v>944</v>
      </c>
      <c r="C414" s="80" t="s">
        <v>498</v>
      </c>
      <c r="D414" s="56" t="s">
        <v>649</v>
      </c>
      <c r="E414" s="62"/>
      <c r="F414" s="57" t="s">
        <v>275</v>
      </c>
      <c r="G414" s="57">
        <v>1</v>
      </c>
      <c r="H414" s="57">
        <f>IF(I414&lt;&gt;0, G414-I414, "")</f>
        <v>0</v>
      </c>
      <c r="I414" s="57">
        <v>1</v>
      </c>
      <c r="J414" s="57"/>
      <c r="K414" s="62" t="s">
        <v>919</v>
      </c>
      <c r="L414" s="57" t="s">
        <v>677</v>
      </c>
      <c r="M414" s="57">
        <v>9.7000000000000003E-2</v>
      </c>
      <c r="N414" s="57">
        <v>100</v>
      </c>
      <c r="O414" s="57">
        <f>IF(I414*M414=0, "", I414*M414*(N414/100))</f>
        <v>9.7000000000000003E-2</v>
      </c>
      <c r="P414" s="59"/>
      <c r="Q414" s="59">
        <f>TRUNC(P414*M414*N414/100)</f>
        <v>0</v>
      </c>
      <c r="R414" s="59"/>
      <c r="S414" s="57" t="s">
        <v>975</v>
      </c>
      <c r="T414" s="65"/>
      <c r="AA414" s="2">
        <f>O414</f>
        <v>9.7000000000000003E-2</v>
      </c>
    </row>
    <row r="415" spans="2:33" ht="21.95" customHeight="1" x14ac:dyDescent="0.15">
      <c r="B415" s="9" t="s">
        <v>944</v>
      </c>
      <c r="C415" s="80" t="s">
        <v>676</v>
      </c>
      <c r="D415" s="56" t="s">
        <v>70</v>
      </c>
      <c r="E415" s="62" t="s">
        <v>677</v>
      </c>
      <c r="F415" s="57" t="s">
        <v>678</v>
      </c>
      <c r="G415" s="57">
        <f>IF(H415*I415/100+0.000005 &lt;1, TRUNC(H415*I415/100+0.000005, 옵션!$E$13), TRUNC(H415*I415/100+0.000005, 옵션!$E$13))</f>
        <v>9.7000000000000003E-2</v>
      </c>
      <c r="H415" s="57">
        <f>옵션!$B$13</f>
        <v>100</v>
      </c>
      <c r="I415" s="57">
        <f>SUM(AA414:AA414)</f>
        <v>9.7000000000000003E-2</v>
      </c>
      <c r="J415" s="57"/>
      <c r="K415" s="62"/>
      <c r="L415" s="57"/>
      <c r="M415" s="57"/>
      <c r="N415" s="57"/>
      <c r="O415" s="57" t="str">
        <f>IF(I415*M415=0, "", I415*M415*(N415/100))</f>
        <v/>
      </c>
      <c r="P415" s="59"/>
      <c r="Q415" s="59">
        <f>TRUNC(P415*M415*N415/100)</f>
        <v>0</v>
      </c>
      <c r="R415" s="59"/>
      <c r="S415" s="57"/>
      <c r="T415" s="65"/>
      <c r="Z415" s="2" t="s">
        <v>949</v>
      </c>
      <c r="AA415" s="2">
        <f>SUM(AA414:AA414)</f>
        <v>9.7000000000000003E-2</v>
      </c>
    </row>
    <row r="416" spans="2:33" ht="21.95" customHeight="1" x14ac:dyDescent="0.15">
      <c r="B416" s="9" t="s">
        <v>997</v>
      </c>
      <c r="C416" s="80"/>
      <c r="D416" s="287" t="s">
        <v>1124</v>
      </c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3"/>
    </row>
    <row r="417" spans="2:27" ht="21.95" customHeight="1" x14ac:dyDescent="0.15">
      <c r="B417" s="9" t="s">
        <v>944</v>
      </c>
      <c r="C417" s="80" t="s">
        <v>498</v>
      </c>
      <c r="D417" s="56" t="s">
        <v>651</v>
      </c>
      <c r="E417" s="62" t="s">
        <v>652</v>
      </c>
      <c r="F417" s="57" t="s">
        <v>275</v>
      </c>
      <c r="G417" s="57">
        <v>1</v>
      </c>
      <c r="H417" s="57">
        <f>IF(I417&lt;&gt;0, G417-I417, "")</f>
        <v>0</v>
      </c>
      <c r="I417" s="57">
        <v>1</v>
      </c>
      <c r="J417" s="57"/>
      <c r="K417" s="62" t="s">
        <v>919</v>
      </c>
      <c r="L417" s="57" t="s">
        <v>677</v>
      </c>
      <c r="M417" s="57">
        <v>2.7E-2</v>
      </c>
      <c r="N417" s="57">
        <v>100</v>
      </c>
      <c r="O417" s="57">
        <f>IF(I417*M417=0, "", I417*M417*(N417/100))</f>
        <v>2.7E-2</v>
      </c>
      <c r="P417" s="59"/>
      <c r="Q417" s="59">
        <f>TRUNC(P417*M417*N417/100)</f>
        <v>0</v>
      </c>
      <c r="R417" s="59"/>
      <c r="S417" s="57" t="s">
        <v>975</v>
      </c>
      <c r="T417" s="65"/>
      <c r="AA417" s="2">
        <f>O417</f>
        <v>2.7E-2</v>
      </c>
    </row>
    <row r="418" spans="2:27" ht="21.95" customHeight="1" x14ac:dyDescent="0.15">
      <c r="B418" s="9" t="s">
        <v>944</v>
      </c>
      <c r="C418" s="80" t="s">
        <v>676</v>
      </c>
      <c r="D418" s="56" t="s">
        <v>70</v>
      </c>
      <c r="E418" s="62" t="s">
        <v>677</v>
      </c>
      <c r="F418" s="57" t="s">
        <v>678</v>
      </c>
      <c r="G418" s="57">
        <f>IF(H418*I418/100+0.000005 &lt;1, TRUNC(H418*I418/100+0.000005, 옵션!$E$13), TRUNC(H418*I418/100+0.000005, 옵션!$E$13))</f>
        <v>2.7E-2</v>
      </c>
      <c r="H418" s="57">
        <f>옵션!$B$13</f>
        <v>100</v>
      </c>
      <c r="I418" s="57">
        <f>SUM(AA417:AA417)</f>
        <v>2.7E-2</v>
      </c>
      <c r="J418" s="57"/>
      <c r="K418" s="62"/>
      <c r="L418" s="57"/>
      <c r="M418" s="57"/>
      <c r="N418" s="57"/>
      <c r="O418" s="57" t="str">
        <f>IF(I418*M418=0, "", I418*M418*(N418/100))</f>
        <v/>
      </c>
      <c r="P418" s="59"/>
      <c r="Q418" s="59">
        <f>TRUNC(P418*M418*N418/100)</f>
        <v>0</v>
      </c>
      <c r="R418" s="59"/>
      <c r="S418" s="57"/>
      <c r="T418" s="65"/>
      <c r="Z418" s="2" t="s">
        <v>949</v>
      </c>
      <c r="AA418" s="2">
        <f>SUM(AA417:AA417)</f>
        <v>2.7E-2</v>
      </c>
    </row>
    <row r="419" spans="2:27" ht="21.95" customHeight="1" x14ac:dyDescent="0.15">
      <c r="B419" s="9" t="s">
        <v>997</v>
      </c>
      <c r="C419" s="80"/>
      <c r="D419" s="287" t="s">
        <v>1125</v>
      </c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3"/>
    </row>
    <row r="420" spans="2:27" ht="21.95" customHeight="1" x14ac:dyDescent="0.15">
      <c r="B420" s="9" t="s">
        <v>944</v>
      </c>
      <c r="C420" s="80" t="s">
        <v>498</v>
      </c>
      <c r="D420" s="56" t="s">
        <v>600</v>
      </c>
      <c r="E420" s="62" t="s">
        <v>603</v>
      </c>
      <c r="F420" s="57" t="s">
        <v>492</v>
      </c>
      <c r="G420" s="57">
        <v>1</v>
      </c>
      <c r="H420" s="57">
        <f>IF(I420&lt;&gt;0, G420-I420, "")</f>
        <v>0</v>
      </c>
      <c r="I420" s="57">
        <v>1</v>
      </c>
      <c r="J420" s="57"/>
      <c r="K420" s="62" t="s">
        <v>919</v>
      </c>
      <c r="L420" s="57" t="s">
        <v>677</v>
      </c>
      <c r="M420" s="57">
        <v>1.23</v>
      </c>
      <c r="N420" s="57">
        <v>100</v>
      </c>
      <c r="O420" s="57">
        <f>IF(I420*M420=0, "", I420*M420*(N420/100))</f>
        <v>1.23</v>
      </c>
      <c r="P420" s="59"/>
      <c r="Q420" s="59">
        <f>TRUNC(P420*M420*N420/100)</f>
        <v>0</v>
      </c>
      <c r="R420" s="59"/>
      <c r="S420" s="57" t="s">
        <v>971</v>
      </c>
      <c r="T420" s="65" t="s">
        <v>994</v>
      </c>
      <c r="AA420" s="2">
        <f>O420</f>
        <v>1.23</v>
      </c>
    </row>
    <row r="421" spans="2:27" ht="21.95" customHeight="1" x14ac:dyDescent="0.15">
      <c r="B421" s="9" t="s">
        <v>944</v>
      </c>
      <c r="C421" s="80" t="s">
        <v>676</v>
      </c>
      <c r="D421" s="56" t="s">
        <v>70</v>
      </c>
      <c r="E421" s="62" t="s">
        <v>677</v>
      </c>
      <c r="F421" s="57" t="s">
        <v>678</v>
      </c>
      <c r="G421" s="57">
        <f>IF(H421*I421/100+0.000005 &lt;1, TRUNC(H421*I421/100+0.000005, 옵션!$E$13), TRUNC(H421*I421/100+0.000005, 옵션!$E$13))</f>
        <v>1.23</v>
      </c>
      <c r="H421" s="57">
        <f>옵션!$B$13</f>
        <v>100</v>
      </c>
      <c r="I421" s="57">
        <f>SUM(AA420:AA420)</f>
        <v>1.23</v>
      </c>
      <c r="J421" s="57"/>
      <c r="K421" s="62"/>
      <c r="L421" s="57"/>
      <c r="M421" s="57"/>
      <c r="N421" s="57"/>
      <c r="O421" s="57" t="str">
        <f>IF(I421*M421=0, "", I421*M421*(N421/100))</f>
        <v/>
      </c>
      <c r="P421" s="59"/>
      <c r="Q421" s="59">
        <f>TRUNC(P421*M421*N421/100)</f>
        <v>0</v>
      </c>
      <c r="R421" s="59"/>
      <c r="S421" s="57"/>
      <c r="T421" s="65"/>
      <c r="Z421" s="2" t="s">
        <v>949</v>
      </c>
      <c r="AA421" s="2">
        <f>SUM(AA420:AA420)</f>
        <v>1.23</v>
      </c>
    </row>
    <row r="422" spans="2:27" ht="21.95" customHeight="1" x14ac:dyDescent="0.15">
      <c r="B422" s="9" t="s">
        <v>997</v>
      </c>
      <c r="C422" s="80"/>
      <c r="D422" s="287" t="s">
        <v>1126</v>
      </c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3"/>
    </row>
    <row r="423" spans="2:27" ht="21.95" customHeight="1" x14ac:dyDescent="0.15">
      <c r="B423" s="9" t="s">
        <v>944</v>
      </c>
      <c r="C423" s="80" t="s">
        <v>498</v>
      </c>
      <c r="D423" s="56" t="s">
        <v>600</v>
      </c>
      <c r="E423" s="62" t="s">
        <v>604</v>
      </c>
      <c r="F423" s="57" t="s">
        <v>492</v>
      </c>
      <c r="G423" s="57">
        <v>1</v>
      </c>
      <c r="H423" s="57">
        <f>IF(I423&lt;&gt;0, G423-I423, "")</f>
        <v>0</v>
      </c>
      <c r="I423" s="57">
        <v>1</v>
      </c>
      <c r="J423" s="57"/>
      <c r="K423" s="62" t="s">
        <v>919</v>
      </c>
      <c r="L423" s="57" t="s">
        <v>677</v>
      </c>
      <c r="M423" s="57">
        <v>1.23</v>
      </c>
      <c r="N423" s="57">
        <v>100</v>
      </c>
      <c r="O423" s="57">
        <f>IF(I423*M423=0, "", I423*M423*(N423/100))</f>
        <v>1.23</v>
      </c>
      <c r="P423" s="59"/>
      <c r="Q423" s="59">
        <f>TRUNC(P423*M423*N423/100)</f>
        <v>0</v>
      </c>
      <c r="R423" s="59"/>
      <c r="S423" s="57" t="s">
        <v>971</v>
      </c>
      <c r="T423" s="65" t="s">
        <v>994</v>
      </c>
      <c r="AA423" s="2">
        <f>O423</f>
        <v>1.23</v>
      </c>
    </row>
    <row r="424" spans="2:27" ht="21.95" customHeight="1" x14ac:dyDescent="0.15">
      <c r="B424" s="9" t="s">
        <v>944</v>
      </c>
      <c r="C424" s="80" t="s">
        <v>676</v>
      </c>
      <c r="D424" s="56" t="s">
        <v>70</v>
      </c>
      <c r="E424" s="62" t="s">
        <v>677</v>
      </c>
      <c r="F424" s="57" t="s">
        <v>678</v>
      </c>
      <c r="G424" s="57">
        <f>IF(H424*I424/100+0.000005 &lt;1, TRUNC(H424*I424/100+0.000005, 옵션!$E$13), TRUNC(H424*I424/100+0.000005, 옵션!$E$13))</f>
        <v>1.23</v>
      </c>
      <c r="H424" s="57">
        <f>옵션!$B$13</f>
        <v>100</v>
      </c>
      <c r="I424" s="57">
        <f>SUM(AA423:AA423)</f>
        <v>1.23</v>
      </c>
      <c r="J424" s="57"/>
      <c r="K424" s="62"/>
      <c r="L424" s="57"/>
      <c r="M424" s="57"/>
      <c r="N424" s="57"/>
      <c r="O424" s="57" t="str">
        <f>IF(I424*M424=0, "", I424*M424*(N424/100))</f>
        <v/>
      </c>
      <c r="P424" s="59"/>
      <c r="Q424" s="59">
        <f>TRUNC(P424*M424*N424/100)</f>
        <v>0</v>
      </c>
      <c r="R424" s="59"/>
      <c r="S424" s="57"/>
      <c r="T424" s="65"/>
      <c r="Z424" s="2" t="s">
        <v>949</v>
      </c>
      <c r="AA424" s="2">
        <f>SUM(AA423:AA423)</f>
        <v>1.23</v>
      </c>
    </row>
    <row r="425" spans="2:27" ht="21.95" customHeight="1" x14ac:dyDescent="0.15">
      <c r="B425" s="9" t="s">
        <v>997</v>
      </c>
      <c r="C425" s="80"/>
      <c r="D425" s="287" t="s">
        <v>1127</v>
      </c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3"/>
    </row>
    <row r="426" spans="2:27" ht="21.95" customHeight="1" x14ac:dyDescent="0.15">
      <c r="B426" s="9" t="s">
        <v>944</v>
      </c>
      <c r="C426" s="80" t="s">
        <v>498</v>
      </c>
      <c r="D426" s="56" t="s">
        <v>600</v>
      </c>
      <c r="E426" s="62" t="s">
        <v>608</v>
      </c>
      <c r="F426" s="57" t="s">
        <v>492</v>
      </c>
      <c r="G426" s="57">
        <v>1</v>
      </c>
      <c r="H426" s="57">
        <f>IF(I426&lt;&gt;0, G426-I426, "")</f>
        <v>0</v>
      </c>
      <c r="I426" s="57">
        <v>1</v>
      </c>
      <c r="J426" s="57"/>
      <c r="K426" s="62" t="s">
        <v>919</v>
      </c>
      <c r="L426" s="57" t="s">
        <v>677</v>
      </c>
      <c r="M426" s="57">
        <v>1.23</v>
      </c>
      <c r="N426" s="57">
        <v>100</v>
      </c>
      <c r="O426" s="57">
        <f>IF(I426*M426=0, "", I426*M426*(N426/100))</f>
        <v>1.23</v>
      </c>
      <c r="P426" s="59"/>
      <c r="Q426" s="59">
        <f>TRUNC(P426*M426*N426/100)</f>
        <v>0</v>
      </c>
      <c r="R426" s="59"/>
      <c r="S426" s="57" t="s">
        <v>971</v>
      </c>
      <c r="T426" s="65" t="s">
        <v>994</v>
      </c>
      <c r="AA426" s="2">
        <f>O426</f>
        <v>1.23</v>
      </c>
    </row>
    <row r="427" spans="2:27" ht="21.95" customHeight="1" x14ac:dyDescent="0.15">
      <c r="B427" s="9" t="s">
        <v>944</v>
      </c>
      <c r="C427" s="80" t="s">
        <v>676</v>
      </c>
      <c r="D427" s="56" t="s">
        <v>70</v>
      </c>
      <c r="E427" s="62" t="s">
        <v>677</v>
      </c>
      <c r="F427" s="57" t="s">
        <v>678</v>
      </c>
      <c r="G427" s="57">
        <f>IF(H427*I427/100+0.000005 &lt;1, TRUNC(H427*I427/100+0.000005, 옵션!$E$13), TRUNC(H427*I427/100+0.000005, 옵션!$E$13))</f>
        <v>1.23</v>
      </c>
      <c r="H427" s="57">
        <f>옵션!$B$13</f>
        <v>100</v>
      </c>
      <c r="I427" s="57">
        <f>SUM(AA426:AA426)</f>
        <v>1.23</v>
      </c>
      <c r="J427" s="57"/>
      <c r="K427" s="62"/>
      <c r="L427" s="57"/>
      <c r="M427" s="57"/>
      <c r="N427" s="57"/>
      <c r="O427" s="57" t="str">
        <f>IF(I427*M427=0, "", I427*M427*(N427/100))</f>
        <v/>
      </c>
      <c r="P427" s="59"/>
      <c r="Q427" s="59">
        <f>TRUNC(P427*M427*N427/100)</f>
        <v>0</v>
      </c>
      <c r="R427" s="59"/>
      <c r="S427" s="57"/>
      <c r="T427" s="65"/>
      <c r="Z427" s="2" t="s">
        <v>949</v>
      </c>
      <c r="AA427" s="2">
        <f>SUM(AA426:AA426)</f>
        <v>1.23</v>
      </c>
    </row>
    <row r="428" spans="2:27" ht="21.95" customHeight="1" x14ac:dyDescent="0.15">
      <c r="B428" s="9" t="s">
        <v>997</v>
      </c>
      <c r="C428" s="80"/>
      <c r="D428" s="287" t="s">
        <v>1128</v>
      </c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3"/>
    </row>
    <row r="429" spans="2:27" ht="21.95" customHeight="1" x14ac:dyDescent="0.15">
      <c r="B429" s="9" t="s">
        <v>944</v>
      </c>
      <c r="C429" s="80" t="s">
        <v>498</v>
      </c>
      <c r="D429" s="56" t="s">
        <v>600</v>
      </c>
      <c r="E429" s="62" t="s">
        <v>609</v>
      </c>
      <c r="F429" s="57" t="s">
        <v>492</v>
      </c>
      <c r="G429" s="57">
        <v>1</v>
      </c>
      <c r="H429" s="57">
        <f>IF(I429&lt;&gt;0, G429-I429, "")</f>
        <v>0</v>
      </c>
      <c r="I429" s="57">
        <v>1</v>
      </c>
      <c r="J429" s="57"/>
      <c r="K429" s="62" t="s">
        <v>919</v>
      </c>
      <c r="L429" s="57" t="s">
        <v>677</v>
      </c>
      <c r="M429" s="57">
        <v>1.23</v>
      </c>
      <c r="N429" s="57">
        <v>100</v>
      </c>
      <c r="O429" s="57">
        <f>IF(I429*M429=0, "", I429*M429*(N429/100))</f>
        <v>1.23</v>
      </c>
      <c r="P429" s="59"/>
      <c r="Q429" s="59">
        <f>TRUNC(P429*M429*N429/100)</f>
        <v>0</v>
      </c>
      <c r="R429" s="59"/>
      <c r="S429" s="57" t="s">
        <v>971</v>
      </c>
      <c r="T429" s="65" t="s">
        <v>994</v>
      </c>
      <c r="AA429" s="2">
        <f>O429</f>
        <v>1.23</v>
      </c>
    </row>
    <row r="430" spans="2:27" ht="21.95" customHeight="1" x14ac:dyDescent="0.15">
      <c r="B430" s="9" t="s">
        <v>944</v>
      </c>
      <c r="C430" s="80" t="s">
        <v>676</v>
      </c>
      <c r="D430" s="56" t="s">
        <v>70</v>
      </c>
      <c r="E430" s="62" t="s">
        <v>677</v>
      </c>
      <c r="F430" s="57" t="s">
        <v>678</v>
      </c>
      <c r="G430" s="57">
        <f>IF(H430*I430/100+0.000005 &lt;1, TRUNC(H430*I430/100+0.000005, 옵션!$E$13), TRUNC(H430*I430/100+0.000005, 옵션!$E$13))</f>
        <v>1.23</v>
      </c>
      <c r="H430" s="57">
        <f>옵션!$B$13</f>
        <v>100</v>
      </c>
      <c r="I430" s="57">
        <f>SUM(AA429:AA429)</f>
        <v>1.23</v>
      </c>
      <c r="J430" s="57"/>
      <c r="K430" s="62"/>
      <c r="L430" s="57"/>
      <c r="M430" s="57"/>
      <c r="N430" s="57"/>
      <c r="O430" s="57" t="str">
        <f>IF(I430*M430=0, "", I430*M430*(N430/100))</f>
        <v/>
      </c>
      <c r="P430" s="59"/>
      <c r="Q430" s="59">
        <f>TRUNC(P430*M430*N430/100)</f>
        <v>0</v>
      </c>
      <c r="R430" s="59"/>
      <c r="S430" s="57"/>
      <c r="T430" s="65"/>
      <c r="Z430" s="2" t="s">
        <v>949</v>
      </c>
      <c r="AA430" s="2">
        <f>SUM(AA429:AA429)</f>
        <v>1.23</v>
      </c>
    </row>
    <row r="431" spans="2:27" ht="21.95" customHeight="1" x14ac:dyDescent="0.15">
      <c r="B431" s="9" t="s">
        <v>997</v>
      </c>
      <c r="C431" s="80"/>
      <c r="D431" s="287" t="s">
        <v>1129</v>
      </c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3"/>
    </row>
    <row r="432" spans="2:27" ht="21.95" customHeight="1" x14ac:dyDescent="0.15">
      <c r="B432" s="9" t="s">
        <v>944</v>
      </c>
      <c r="C432" s="80" t="s">
        <v>498</v>
      </c>
      <c r="D432" s="56" t="s">
        <v>600</v>
      </c>
      <c r="E432" s="62" t="s">
        <v>613</v>
      </c>
      <c r="F432" s="57" t="s">
        <v>492</v>
      </c>
      <c r="G432" s="57">
        <v>1</v>
      </c>
      <c r="H432" s="57">
        <f>IF(I432&lt;&gt;0, G432-I432, "")</f>
        <v>0</v>
      </c>
      <c r="I432" s="57">
        <v>1</v>
      </c>
      <c r="J432" s="57"/>
      <c r="K432" s="62" t="s">
        <v>919</v>
      </c>
      <c r="L432" s="57" t="s">
        <v>677</v>
      </c>
      <c r="M432" s="57">
        <v>1.23</v>
      </c>
      <c r="N432" s="57">
        <v>100</v>
      </c>
      <c r="O432" s="57">
        <f>IF(I432*M432=0, "", I432*M432*(N432/100))</f>
        <v>1.23</v>
      </c>
      <c r="P432" s="59"/>
      <c r="Q432" s="59">
        <f>TRUNC(P432*M432*N432/100)</f>
        <v>0</v>
      </c>
      <c r="R432" s="59"/>
      <c r="S432" s="57" t="s">
        <v>971</v>
      </c>
      <c r="T432" s="65" t="s">
        <v>994</v>
      </c>
      <c r="AA432" s="2">
        <f>O432</f>
        <v>1.23</v>
      </c>
    </row>
    <row r="433" spans="2:27" ht="21.95" customHeight="1" x14ac:dyDescent="0.15">
      <c r="B433" s="9" t="s">
        <v>944</v>
      </c>
      <c r="C433" s="80" t="s">
        <v>676</v>
      </c>
      <c r="D433" s="56" t="s">
        <v>70</v>
      </c>
      <c r="E433" s="62" t="s">
        <v>677</v>
      </c>
      <c r="F433" s="57" t="s">
        <v>678</v>
      </c>
      <c r="G433" s="57">
        <f>IF(H433*I433/100+0.000005 &lt;1, TRUNC(H433*I433/100+0.000005, 옵션!$E$13), TRUNC(H433*I433/100+0.000005, 옵션!$E$13))</f>
        <v>1.23</v>
      </c>
      <c r="H433" s="57">
        <f>옵션!$B$13</f>
        <v>100</v>
      </c>
      <c r="I433" s="57">
        <f>SUM(AA432:AA432)</f>
        <v>1.23</v>
      </c>
      <c r="J433" s="57"/>
      <c r="K433" s="62"/>
      <c r="L433" s="57"/>
      <c r="M433" s="57"/>
      <c r="N433" s="57"/>
      <c r="O433" s="57" t="str">
        <f>IF(I433*M433=0, "", I433*M433*(N433/100))</f>
        <v/>
      </c>
      <c r="P433" s="59"/>
      <c r="Q433" s="59">
        <f>TRUNC(P433*M433*N433/100)</f>
        <v>0</v>
      </c>
      <c r="R433" s="59"/>
      <c r="S433" s="57"/>
      <c r="T433" s="65"/>
      <c r="Z433" s="2" t="s">
        <v>949</v>
      </c>
      <c r="AA433" s="2">
        <f>SUM(AA432:AA432)</f>
        <v>1.23</v>
      </c>
    </row>
    <row r="434" spans="2:27" ht="21.95" customHeight="1" x14ac:dyDescent="0.15">
      <c r="B434" s="9" t="s">
        <v>997</v>
      </c>
      <c r="C434" s="80"/>
      <c r="D434" s="287" t="s">
        <v>1130</v>
      </c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3"/>
    </row>
    <row r="435" spans="2:27" ht="21.95" customHeight="1" x14ac:dyDescent="0.15">
      <c r="B435" s="9" t="s">
        <v>944</v>
      </c>
      <c r="C435" s="80" t="s">
        <v>498</v>
      </c>
      <c r="D435" s="56" t="s">
        <v>600</v>
      </c>
      <c r="E435" s="62" t="s">
        <v>612</v>
      </c>
      <c r="F435" s="57" t="s">
        <v>492</v>
      </c>
      <c r="G435" s="57">
        <v>1</v>
      </c>
      <c r="H435" s="57">
        <f>IF(I435&lt;&gt;0, G435-I435, "")</f>
        <v>0</v>
      </c>
      <c r="I435" s="57">
        <v>1</v>
      </c>
      <c r="J435" s="57"/>
      <c r="K435" s="62" t="s">
        <v>919</v>
      </c>
      <c r="L435" s="57" t="s">
        <v>677</v>
      </c>
      <c r="M435" s="57">
        <v>1.23</v>
      </c>
      <c r="N435" s="57">
        <v>100</v>
      </c>
      <c r="O435" s="57">
        <f>IF(I435*M435=0, "", I435*M435*(N435/100))</f>
        <v>1.23</v>
      </c>
      <c r="P435" s="59"/>
      <c r="Q435" s="59">
        <f>TRUNC(P435*M435*N435/100)</f>
        <v>0</v>
      </c>
      <c r="R435" s="59"/>
      <c r="S435" s="57" t="s">
        <v>971</v>
      </c>
      <c r="T435" s="65" t="s">
        <v>994</v>
      </c>
      <c r="AA435" s="2">
        <f>O435</f>
        <v>1.23</v>
      </c>
    </row>
    <row r="436" spans="2:27" ht="21.95" customHeight="1" x14ac:dyDescent="0.15">
      <c r="B436" s="9" t="s">
        <v>944</v>
      </c>
      <c r="C436" s="80" t="s">
        <v>676</v>
      </c>
      <c r="D436" s="56" t="s">
        <v>70</v>
      </c>
      <c r="E436" s="62" t="s">
        <v>677</v>
      </c>
      <c r="F436" s="57" t="s">
        <v>678</v>
      </c>
      <c r="G436" s="57">
        <f>IF(H436*I436/100+0.000005 &lt;1, TRUNC(H436*I436/100+0.000005, 옵션!$E$13), TRUNC(H436*I436/100+0.000005, 옵션!$E$13))</f>
        <v>1.23</v>
      </c>
      <c r="H436" s="57">
        <f>옵션!$B$13</f>
        <v>100</v>
      </c>
      <c r="I436" s="57">
        <f>SUM(AA435:AA435)</f>
        <v>1.23</v>
      </c>
      <c r="J436" s="57"/>
      <c r="K436" s="62"/>
      <c r="L436" s="57"/>
      <c r="M436" s="57"/>
      <c r="N436" s="57"/>
      <c r="O436" s="57" t="str">
        <f>IF(I436*M436=0, "", I436*M436*(N436/100))</f>
        <v/>
      </c>
      <c r="P436" s="59"/>
      <c r="Q436" s="59">
        <f>TRUNC(P436*M436*N436/100)</f>
        <v>0</v>
      </c>
      <c r="R436" s="59"/>
      <c r="S436" s="57"/>
      <c r="T436" s="65"/>
      <c r="Z436" s="2" t="s">
        <v>949</v>
      </c>
      <c r="AA436" s="2">
        <f>SUM(AA435:AA435)</f>
        <v>1.23</v>
      </c>
    </row>
    <row r="437" spans="2:27" ht="21.95" customHeight="1" x14ac:dyDescent="0.15">
      <c r="B437" s="9" t="s">
        <v>997</v>
      </c>
      <c r="C437" s="80"/>
      <c r="D437" s="287" t="s">
        <v>1131</v>
      </c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3"/>
    </row>
    <row r="438" spans="2:27" ht="21.95" customHeight="1" x14ac:dyDescent="0.15">
      <c r="B438" s="9" t="s">
        <v>944</v>
      </c>
      <c r="C438" s="80" t="s">
        <v>498</v>
      </c>
      <c r="D438" s="56" t="s">
        <v>600</v>
      </c>
      <c r="E438" s="62" t="s">
        <v>611</v>
      </c>
      <c r="F438" s="57" t="s">
        <v>492</v>
      </c>
      <c r="G438" s="57">
        <v>1</v>
      </c>
      <c r="H438" s="57">
        <f>IF(I438&lt;&gt;0, G438-I438, "")</f>
        <v>0</v>
      </c>
      <c r="I438" s="57">
        <v>1</v>
      </c>
      <c r="J438" s="57"/>
      <c r="K438" s="62" t="s">
        <v>919</v>
      </c>
      <c r="L438" s="57" t="s">
        <v>677</v>
      </c>
      <c r="M438" s="57">
        <v>1.23</v>
      </c>
      <c r="N438" s="57">
        <v>100</v>
      </c>
      <c r="O438" s="57">
        <f>IF(I438*M438=0, "", I438*M438*(N438/100))</f>
        <v>1.23</v>
      </c>
      <c r="P438" s="59"/>
      <c r="Q438" s="59">
        <f>TRUNC(P438*M438*N438/100)</f>
        <v>0</v>
      </c>
      <c r="R438" s="59"/>
      <c r="S438" s="57" t="s">
        <v>971</v>
      </c>
      <c r="T438" s="65" t="s">
        <v>994</v>
      </c>
      <c r="AA438" s="2">
        <f>O438</f>
        <v>1.23</v>
      </c>
    </row>
    <row r="439" spans="2:27" ht="21.95" customHeight="1" x14ac:dyDescent="0.15">
      <c r="B439" s="9" t="s">
        <v>944</v>
      </c>
      <c r="C439" s="80" t="s">
        <v>676</v>
      </c>
      <c r="D439" s="56" t="s">
        <v>70</v>
      </c>
      <c r="E439" s="62" t="s">
        <v>677</v>
      </c>
      <c r="F439" s="57" t="s">
        <v>678</v>
      </c>
      <c r="G439" s="57">
        <f>IF(H439*I439/100+0.000005 &lt;1, TRUNC(H439*I439/100+0.000005, 옵션!$E$13), TRUNC(H439*I439/100+0.000005, 옵션!$E$13))</f>
        <v>1.23</v>
      </c>
      <c r="H439" s="57">
        <f>옵션!$B$13</f>
        <v>100</v>
      </c>
      <c r="I439" s="57">
        <f>SUM(AA438:AA438)</f>
        <v>1.23</v>
      </c>
      <c r="J439" s="57"/>
      <c r="K439" s="62"/>
      <c r="L439" s="57"/>
      <c r="M439" s="57"/>
      <c r="N439" s="57"/>
      <c r="O439" s="57" t="str">
        <f>IF(I439*M439=0, "", I439*M439*(N439/100))</f>
        <v/>
      </c>
      <c r="P439" s="59"/>
      <c r="Q439" s="59">
        <f>TRUNC(P439*M439*N439/100)</f>
        <v>0</v>
      </c>
      <c r="R439" s="59"/>
      <c r="S439" s="57"/>
      <c r="T439" s="65"/>
      <c r="Z439" s="2" t="s">
        <v>949</v>
      </c>
      <c r="AA439" s="2">
        <f>SUM(AA438:AA438)</f>
        <v>1.23</v>
      </c>
    </row>
    <row r="440" spans="2:27" ht="21.95" customHeight="1" x14ac:dyDescent="0.15">
      <c r="B440" s="9" t="s">
        <v>997</v>
      </c>
      <c r="C440" s="80"/>
      <c r="D440" s="287" t="s">
        <v>1132</v>
      </c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3"/>
    </row>
    <row r="441" spans="2:27" ht="21.95" customHeight="1" x14ac:dyDescent="0.15">
      <c r="B441" s="9" t="s">
        <v>944</v>
      </c>
      <c r="C441" s="80" t="s">
        <v>498</v>
      </c>
      <c r="D441" s="56" t="s">
        <v>600</v>
      </c>
      <c r="E441" s="62" t="s">
        <v>610</v>
      </c>
      <c r="F441" s="57" t="s">
        <v>492</v>
      </c>
      <c r="G441" s="57">
        <v>1</v>
      </c>
      <c r="H441" s="57">
        <f>IF(I441&lt;&gt;0, G441-I441, "")</f>
        <v>0</v>
      </c>
      <c r="I441" s="57">
        <v>1</v>
      </c>
      <c r="J441" s="57"/>
      <c r="K441" s="62" t="s">
        <v>919</v>
      </c>
      <c r="L441" s="57" t="s">
        <v>677</v>
      </c>
      <c r="M441" s="57">
        <v>1.23</v>
      </c>
      <c r="N441" s="57">
        <v>100</v>
      </c>
      <c r="O441" s="57">
        <f>IF(I441*M441=0, "", I441*M441*(N441/100))</f>
        <v>1.23</v>
      </c>
      <c r="P441" s="59"/>
      <c r="Q441" s="59">
        <f>TRUNC(P441*M441*N441/100)</f>
        <v>0</v>
      </c>
      <c r="R441" s="59"/>
      <c r="S441" s="57" t="s">
        <v>971</v>
      </c>
      <c r="T441" s="65" t="s">
        <v>994</v>
      </c>
      <c r="AA441" s="2">
        <f>O441</f>
        <v>1.23</v>
      </c>
    </row>
    <row r="442" spans="2:27" ht="21.95" customHeight="1" x14ac:dyDescent="0.15">
      <c r="B442" s="9" t="s">
        <v>944</v>
      </c>
      <c r="C442" s="80" t="s">
        <v>676</v>
      </c>
      <c r="D442" s="56" t="s">
        <v>70</v>
      </c>
      <c r="E442" s="62" t="s">
        <v>677</v>
      </c>
      <c r="F442" s="57" t="s">
        <v>678</v>
      </c>
      <c r="G442" s="57">
        <f>IF(H442*I442/100+0.000005 &lt;1, TRUNC(H442*I442/100+0.000005, 옵션!$E$13), TRUNC(H442*I442/100+0.000005, 옵션!$E$13))</f>
        <v>1.23</v>
      </c>
      <c r="H442" s="57">
        <f>옵션!$B$13</f>
        <v>100</v>
      </c>
      <c r="I442" s="57">
        <f>SUM(AA441:AA441)</f>
        <v>1.23</v>
      </c>
      <c r="J442" s="57"/>
      <c r="K442" s="62"/>
      <c r="L442" s="57"/>
      <c r="M442" s="57"/>
      <c r="N442" s="57"/>
      <c r="O442" s="57" t="str">
        <f>IF(I442*M442=0, "", I442*M442*(N442/100))</f>
        <v/>
      </c>
      <c r="P442" s="59"/>
      <c r="Q442" s="59">
        <f>TRUNC(P442*M442*N442/100)</f>
        <v>0</v>
      </c>
      <c r="R442" s="59"/>
      <c r="S442" s="57"/>
      <c r="T442" s="65"/>
      <c r="Z442" s="2" t="s">
        <v>949</v>
      </c>
      <c r="AA442" s="2">
        <f>SUM(AA441:AA441)</f>
        <v>1.23</v>
      </c>
    </row>
    <row r="443" spans="2:27" ht="21.95" customHeight="1" x14ac:dyDescent="0.15">
      <c r="B443" s="9" t="s">
        <v>997</v>
      </c>
      <c r="C443" s="80"/>
      <c r="D443" s="287" t="s">
        <v>1133</v>
      </c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3"/>
    </row>
    <row r="444" spans="2:27" ht="21.95" customHeight="1" x14ac:dyDescent="0.15">
      <c r="B444" s="9" t="s">
        <v>944</v>
      </c>
      <c r="C444" s="80" t="s">
        <v>498</v>
      </c>
      <c r="D444" s="56" t="s">
        <v>600</v>
      </c>
      <c r="E444" s="62" t="s">
        <v>606</v>
      </c>
      <c r="F444" s="57" t="s">
        <v>492</v>
      </c>
      <c r="G444" s="57">
        <v>1</v>
      </c>
      <c r="H444" s="57">
        <f>IF(I444&lt;&gt;0, G444-I444, "")</f>
        <v>0</v>
      </c>
      <c r="I444" s="57">
        <v>1</v>
      </c>
      <c r="J444" s="57"/>
      <c r="K444" s="62" t="s">
        <v>919</v>
      </c>
      <c r="L444" s="57" t="s">
        <v>677</v>
      </c>
      <c r="M444" s="57">
        <v>1.23</v>
      </c>
      <c r="N444" s="57">
        <v>100</v>
      </c>
      <c r="O444" s="57">
        <f>IF(I444*M444=0, "", I444*M444*(N444/100))</f>
        <v>1.23</v>
      </c>
      <c r="P444" s="59"/>
      <c r="Q444" s="59">
        <f>TRUNC(P444*M444*N444/100)</f>
        <v>0</v>
      </c>
      <c r="R444" s="59"/>
      <c r="S444" s="57" t="s">
        <v>971</v>
      </c>
      <c r="T444" s="65" t="s">
        <v>994</v>
      </c>
      <c r="AA444" s="2">
        <f>O444</f>
        <v>1.23</v>
      </c>
    </row>
    <row r="445" spans="2:27" ht="21.95" customHeight="1" x14ac:dyDescent="0.15">
      <c r="B445" s="9" t="s">
        <v>944</v>
      </c>
      <c r="C445" s="80" t="s">
        <v>676</v>
      </c>
      <c r="D445" s="56" t="s">
        <v>70</v>
      </c>
      <c r="E445" s="62" t="s">
        <v>677</v>
      </c>
      <c r="F445" s="57" t="s">
        <v>678</v>
      </c>
      <c r="G445" s="57">
        <f>IF(H445*I445/100+0.000005 &lt;1, TRUNC(H445*I445/100+0.000005, 옵션!$E$13), TRUNC(H445*I445/100+0.000005, 옵션!$E$13))</f>
        <v>1.23</v>
      </c>
      <c r="H445" s="57">
        <f>옵션!$B$13</f>
        <v>100</v>
      </c>
      <c r="I445" s="57">
        <f>SUM(AA444:AA444)</f>
        <v>1.23</v>
      </c>
      <c r="J445" s="57"/>
      <c r="K445" s="62"/>
      <c r="L445" s="57"/>
      <c r="M445" s="57"/>
      <c r="N445" s="57"/>
      <c r="O445" s="57" t="str">
        <f>IF(I445*M445=0, "", I445*M445*(N445/100))</f>
        <v/>
      </c>
      <c r="P445" s="59"/>
      <c r="Q445" s="59">
        <f>TRUNC(P445*M445*N445/100)</f>
        <v>0</v>
      </c>
      <c r="R445" s="59"/>
      <c r="S445" s="57"/>
      <c r="T445" s="65"/>
      <c r="Z445" s="2" t="s">
        <v>949</v>
      </c>
      <c r="AA445" s="2">
        <f>SUM(AA444:AA444)</f>
        <v>1.23</v>
      </c>
    </row>
    <row r="446" spans="2:27" ht="21.95" customHeight="1" x14ac:dyDescent="0.15">
      <c r="B446" s="9" t="s">
        <v>997</v>
      </c>
      <c r="C446" s="80"/>
      <c r="D446" s="287" t="s">
        <v>1134</v>
      </c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3"/>
    </row>
    <row r="447" spans="2:27" ht="21.95" customHeight="1" x14ac:dyDescent="0.15">
      <c r="B447" s="9" t="s">
        <v>944</v>
      </c>
      <c r="C447" s="80" t="s">
        <v>498</v>
      </c>
      <c r="D447" s="56" t="s">
        <v>600</v>
      </c>
      <c r="E447" s="62" t="s">
        <v>605</v>
      </c>
      <c r="F447" s="57" t="s">
        <v>492</v>
      </c>
      <c r="G447" s="57">
        <v>1</v>
      </c>
      <c r="H447" s="57">
        <f>IF(I447&lt;&gt;0, G447-I447, "")</f>
        <v>0</v>
      </c>
      <c r="I447" s="57">
        <v>1</v>
      </c>
      <c r="J447" s="57"/>
      <c r="K447" s="62" t="s">
        <v>919</v>
      </c>
      <c r="L447" s="57" t="s">
        <v>677</v>
      </c>
      <c r="M447" s="57">
        <v>1.23</v>
      </c>
      <c r="N447" s="57">
        <v>100</v>
      </c>
      <c r="O447" s="57">
        <f>IF(I447*M447=0, "", I447*M447*(N447/100))</f>
        <v>1.23</v>
      </c>
      <c r="P447" s="59"/>
      <c r="Q447" s="59">
        <f>TRUNC(P447*M447*N447/100)</f>
        <v>0</v>
      </c>
      <c r="R447" s="59"/>
      <c r="S447" s="57" t="s">
        <v>971</v>
      </c>
      <c r="T447" s="65" t="s">
        <v>994</v>
      </c>
      <c r="AA447" s="2">
        <f>O447</f>
        <v>1.23</v>
      </c>
    </row>
    <row r="448" spans="2:27" ht="21.95" customHeight="1" x14ac:dyDescent="0.15">
      <c r="B448" s="9" t="s">
        <v>944</v>
      </c>
      <c r="C448" s="80" t="s">
        <v>676</v>
      </c>
      <c r="D448" s="56" t="s">
        <v>70</v>
      </c>
      <c r="E448" s="62" t="s">
        <v>677</v>
      </c>
      <c r="F448" s="57" t="s">
        <v>678</v>
      </c>
      <c r="G448" s="57">
        <f>IF(H448*I448/100+0.000005 &lt;1, TRUNC(H448*I448/100+0.000005, 옵션!$E$13), TRUNC(H448*I448/100+0.000005, 옵션!$E$13))</f>
        <v>1.23</v>
      </c>
      <c r="H448" s="57">
        <f>옵션!$B$13</f>
        <v>100</v>
      </c>
      <c r="I448" s="57">
        <f>SUM(AA447:AA447)</f>
        <v>1.23</v>
      </c>
      <c r="J448" s="57"/>
      <c r="K448" s="62"/>
      <c r="L448" s="57"/>
      <c r="M448" s="57"/>
      <c r="N448" s="57"/>
      <c r="O448" s="57" t="str">
        <f>IF(I448*M448=0, "", I448*M448*(N448/100))</f>
        <v/>
      </c>
      <c r="P448" s="59"/>
      <c r="Q448" s="59">
        <f>TRUNC(P448*M448*N448/100)</f>
        <v>0</v>
      </c>
      <c r="R448" s="59"/>
      <c r="S448" s="57"/>
      <c r="T448" s="65"/>
      <c r="Z448" s="2" t="s">
        <v>949</v>
      </c>
      <c r="AA448" s="2">
        <f>SUM(AA447:AA447)</f>
        <v>1.23</v>
      </c>
    </row>
    <row r="449" spans="2:27" ht="21.95" customHeight="1" x14ac:dyDescent="0.15">
      <c r="B449" s="9" t="s">
        <v>997</v>
      </c>
      <c r="C449" s="80"/>
      <c r="D449" s="287" t="s">
        <v>1135</v>
      </c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3"/>
    </row>
    <row r="450" spans="2:27" ht="21.95" customHeight="1" x14ac:dyDescent="0.15">
      <c r="B450" s="9" t="s">
        <v>944</v>
      </c>
      <c r="C450" s="80" t="s">
        <v>498</v>
      </c>
      <c r="D450" s="56" t="s">
        <v>600</v>
      </c>
      <c r="E450" s="62" t="s">
        <v>602</v>
      </c>
      <c r="F450" s="57" t="s">
        <v>492</v>
      </c>
      <c r="G450" s="57">
        <v>1</v>
      </c>
      <c r="H450" s="57">
        <f>IF(I450&lt;&gt;0, G450-I450, "")</f>
        <v>0</v>
      </c>
      <c r="I450" s="57">
        <v>1</v>
      </c>
      <c r="J450" s="57"/>
      <c r="K450" s="62" t="s">
        <v>919</v>
      </c>
      <c r="L450" s="57" t="s">
        <v>677</v>
      </c>
      <c r="M450" s="57">
        <v>1.23</v>
      </c>
      <c r="N450" s="57">
        <v>100</v>
      </c>
      <c r="O450" s="57">
        <f>IF(I450*M450=0, "", I450*M450*(N450/100))</f>
        <v>1.23</v>
      </c>
      <c r="P450" s="59"/>
      <c r="Q450" s="59">
        <f>TRUNC(P450*M450*N450/100)</f>
        <v>0</v>
      </c>
      <c r="R450" s="59"/>
      <c r="S450" s="57" t="s">
        <v>971</v>
      </c>
      <c r="T450" s="65" t="s">
        <v>994</v>
      </c>
      <c r="AA450" s="2">
        <f>O450</f>
        <v>1.23</v>
      </c>
    </row>
    <row r="451" spans="2:27" ht="21.95" customHeight="1" x14ac:dyDescent="0.15">
      <c r="B451" s="9" t="s">
        <v>944</v>
      </c>
      <c r="C451" s="80" t="s">
        <v>676</v>
      </c>
      <c r="D451" s="56" t="s">
        <v>70</v>
      </c>
      <c r="E451" s="62" t="s">
        <v>677</v>
      </c>
      <c r="F451" s="57" t="s">
        <v>678</v>
      </c>
      <c r="G451" s="57">
        <f>IF(H451*I451/100+0.000005 &lt;1, TRUNC(H451*I451/100+0.000005, 옵션!$E$13), TRUNC(H451*I451/100+0.000005, 옵션!$E$13))</f>
        <v>1.23</v>
      </c>
      <c r="H451" s="57">
        <f>옵션!$B$13</f>
        <v>100</v>
      </c>
      <c r="I451" s="57">
        <f>SUM(AA450:AA450)</f>
        <v>1.23</v>
      </c>
      <c r="J451" s="57"/>
      <c r="K451" s="62"/>
      <c r="L451" s="57"/>
      <c r="M451" s="57"/>
      <c r="N451" s="57"/>
      <c r="O451" s="57" t="str">
        <f>IF(I451*M451=0, "", I451*M451*(N451/100))</f>
        <v/>
      </c>
      <c r="P451" s="59"/>
      <c r="Q451" s="59">
        <f>TRUNC(P451*M451*N451/100)</f>
        <v>0</v>
      </c>
      <c r="R451" s="59"/>
      <c r="S451" s="57"/>
      <c r="T451" s="65"/>
      <c r="Z451" s="2" t="s">
        <v>949</v>
      </c>
      <c r="AA451" s="2">
        <f>SUM(AA450:AA450)</f>
        <v>1.23</v>
      </c>
    </row>
    <row r="452" spans="2:27" ht="21.95" customHeight="1" x14ac:dyDescent="0.15">
      <c r="B452" s="9" t="s">
        <v>997</v>
      </c>
      <c r="C452" s="80"/>
      <c r="D452" s="287" t="s">
        <v>1136</v>
      </c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3"/>
    </row>
    <row r="453" spans="2:27" ht="21.95" customHeight="1" x14ac:dyDescent="0.15">
      <c r="B453" s="9" t="s">
        <v>944</v>
      </c>
      <c r="C453" s="80" t="s">
        <v>498</v>
      </c>
      <c r="D453" s="56" t="s">
        <v>600</v>
      </c>
      <c r="E453" s="62" t="s">
        <v>607</v>
      </c>
      <c r="F453" s="57" t="s">
        <v>492</v>
      </c>
      <c r="G453" s="57">
        <v>1</v>
      </c>
      <c r="H453" s="57">
        <f>IF(I453&lt;&gt;0, G453-I453, "")</f>
        <v>0</v>
      </c>
      <c r="I453" s="57">
        <v>1</v>
      </c>
      <c r="J453" s="57"/>
      <c r="K453" s="62" t="s">
        <v>919</v>
      </c>
      <c r="L453" s="57" t="s">
        <v>677</v>
      </c>
      <c r="M453" s="57">
        <v>1.23</v>
      </c>
      <c r="N453" s="57">
        <v>100</v>
      </c>
      <c r="O453" s="57">
        <f>IF(I453*M453=0, "", I453*M453*(N453/100))</f>
        <v>1.23</v>
      </c>
      <c r="P453" s="59"/>
      <c r="Q453" s="59">
        <f>TRUNC(P453*M453*N453/100)</f>
        <v>0</v>
      </c>
      <c r="R453" s="59"/>
      <c r="S453" s="57" t="s">
        <v>971</v>
      </c>
      <c r="T453" s="65" t="s">
        <v>994</v>
      </c>
      <c r="AA453" s="2">
        <f>O453</f>
        <v>1.23</v>
      </c>
    </row>
    <row r="454" spans="2:27" ht="21.95" customHeight="1" x14ac:dyDescent="0.15">
      <c r="B454" s="9" t="s">
        <v>944</v>
      </c>
      <c r="C454" s="80" t="s">
        <v>676</v>
      </c>
      <c r="D454" s="56" t="s">
        <v>70</v>
      </c>
      <c r="E454" s="62" t="s">
        <v>677</v>
      </c>
      <c r="F454" s="57" t="s">
        <v>678</v>
      </c>
      <c r="G454" s="57">
        <f>IF(H454*I454/100+0.000005 &lt;1, TRUNC(H454*I454/100+0.000005, 옵션!$E$13), TRUNC(H454*I454/100+0.000005, 옵션!$E$13))</f>
        <v>1.23</v>
      </c>
      <c r="H454" s="57">
        <f>옵션!$B$13</f>
        <v>100</v>
      </c>
      <c r="I454" s="57">
        <f>SUM(AA453:AA453)</f>
        <v>1.23</v>
      </c>
      <c r="J454" s="57"/>
      <c r="K454" s="62"/>
      <c r="L454" s="57"/>
      <c r="M454" s="57"/>
      <c r="N454" s="57"/>
      <c r="O454" s="57" t="str">
        <f>IF(I454*M454=0, "", I454*M454*(N454/100))</f>
        <v/>
      </c>
      <c r="P454" s="59"/>
      <c r="Q454" s="59">
        <f>TRUNC(P454*M454*N454/100)</f>
        <v>0</v>
      </c>
      <c r="R454" s="59"/>
      <c r="S454" s="57"/>
      <c r="T454" s="65"/>
      <c r="Z454" s="2" t="s">
        <v>949</v>
      </c>
      <c r="AA454" s="2">
        <f>SUM(AA453:AA453)</f>
        <v>1.23</v>
      </c>
    </row>
    <row r="455" spans="2:27" ht="21.95" customHeight="1" x14ac:dyDescent="0.15">
      <c r="B455" s="9" t="s">
        <v>997</v>
      </c>
      <c r="C455" s="80"/>
      <c r="D455" s="287" t="s">
        <v>1137</v>
      </c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3"/>
    </row>
    <row r="456" spans="2:27" ht="21.95" customHeight="1" x14ac:dyDescent="0.15">
      <c r="B456" s="9" t="s">
        <v>944</v>
      </c>
      <c r="C456" s="80" t="s">
        <v>498</v>
      </c>
      <c r="D456" s="56" t="s">
        <v>600</v>
      </c>
      <c r="E456" s="62" t="s">
        <v>601</v>
      </c>
      <c r="F456" s="57" t="s">
        <v>492</v>
      </c>
      <c r="G456" s="57">
        <v>1</v>
      </c>
      <c r="H456" s="57">
        <f>IF(I456&lt;&gt;0, G456-I456, "")</f>
        <v>0</v>
      </c>
      <c r="I456" s="57">
        <v>1</v>
      </c>
      <c r="J456" s="57"/>
      <c r="K456" s="62" t="s">
        <v>919</v>
      </c>
      <c r="L456" s="57" t="s">
        <v>677</v>
      </c>
      <c r="M456" s="57">
        <v>1.23</v>
      </c>
      <c r="N456" s="57">
        <v>100</v>
      </c>
      <c r="O456" s="57">
        <f>IF(I456*M456=0, "", I456*M456*(N456/100))</f>
        <v>1.23</v>
      </c>
      <c r="P456" s="59"/>
      <c r="Q456" s="59">
        <f>TRUNC(P456*M456*N456/100)</f>
        <v>0</v>
      </c>
      <c r="R456" s="59"/>
      <c r="S456" s="57" t="s">
        <v>971</v>
      </c>
      <c r="T456" s="65" t="s">
        <v>994</v>
      </c>
      <c r="AA456" s="2">
        <f>O456</f>
        <v>1.23</v>
      </c>
    </row>
    <row r="457" spans="2:27" ht="21.95" customHeight="1" x14ac:dyDescent="0.15">
      <c r="B457" s="9" t="s">
        <v>944</v>
      </c>
      <c r="C457" s="80" t="s">
        <v>676</v>
      </c>
      <c r="D457" s="56" t="s">
        <v>70</v>
      </c>
      <c r="E457" s="62" t="s">
        <v>677</v>
      </c>
      <c r="F457" s="57" t="s">
        <v>678</v>
      </c>
      <c r="G457" s="57">
        <f>IF(H457*I457/100+0.000005 &lt;1, TRUNC(H457*I457/100+0.000005, 옵션!$E$13), TRUNC(H457*I457/100+0.000005, 옵션!$E$13))</f>
        <v>1.23</v>
      </c>
      <c r="H457" s="57">
        <f>옵션!$B$13</f>
        <v>100</v>
      </c>
      <c r="I457" s="57">
        <f>SUM(AA456:AA456)</f>
        <v>1.23</v>
      </c>
      <c r="J457" s="57"/>
      <c r="K457" s="62"/>
      <c r="L457" s="57"/>
      <c r="M457" s="57"/>
      <c r="N457" s="57"/>
      <c r="O457" s="57" t="str">
        <f>IF(I457*M457=0, "", I457*M457*(N457/100))</f>
        <v/>
      </c>
      <c r="P457" s="59"/>
      <c r="Q457" s="59">
        <f>TRUNC(P457*M457*N457/100)</f>
        <v>0</v>
      </c>
      <c r="R457" s="59"/>
      <c r="S457" s="57"/>
      <c r="T457" s="65"/>
      <c r="Z457" s="2" t="s">
        <v>949</v>
      </c>
      <c r="AA457" s="2">
        <f>SUM(AA456:AA456)</f>
        <v>1.23</v>
      </c>
    </row>
    <row r="458" spans="2:27" ht="21.95" customHeight="1" x14ac:dyDescent="0.15">
      <c r="B458" s="9" t="s">
        <v>997</v>
      </c>
      <c r="C458" s="80"/>
      <c r="D458" s="287" t="s">
        <v>1138</v>
      </c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3"/>
    </row>
    <row r="459" spans="2:27" ht="21.95" customHeight="1" x14ac:dyDescent="0.15">
      <c r="B459" s="9" t="s">
        <v>944</v>
      </c>
      <c r="C459" s="80" t="s">
        <v>498</v>
      </c>
      <c r="D459" s="56" t="s">
        <v>583</v>
      </c>
      <c r="E459" s="62" t="s">
        <v>584</v>
      </c>
      <c r="F459" s="57" t="s">
        <v>275</v>
      </c>
      <c r="G459" s="57">
        <v>1</v>
      </c>
      <c r="H459" s="57">
        <f>IF(I459&lt;&gt;0, G459-I459, "")</f>
        <v>0</v>
      </c>
      <c r="I459" s="57">
        <v>1</v>
      </c>
      <c r="J459" s="57"/>
      <c r="K459" s="62" t="s">
        <v>919</v>
      </c>
      <c r="L459" s="57" t="s">
        <v>677</v>
      </c>
      <c r="M459" s="57">
        <v>0.221</v>
      </c>
      <c r="N459" s="57">
        <v>100</v>
      </c>
      <c r="O459" s="57">
        <f>IF(I459*M459=0, "", I459*M459*(N459/100))</f>
        <v>0.221</v>
      </c>
      <c r="P459" s="59"/>
      <c r="Q459" s="59">
        <f>TRUNC(P459*M459*N459/100)</f>
        <v>0</v>
      </c>
      <c r="R459" s="59"/>
      <c r="S459" s="57" t="s">
        <v>995</v>
      </c>
      <c r="T459" s="65" t="s">
        <v>994</v>
      </c>
      <c r="AA459" s="2">
        <f>O459</f>
        <v>0.221</v>
      </c>
    </row>
    <row r="460" spans="2:27" ht="21.95" customHeight="1" x14ac:dyDescent="0.15">
      <c r="B460" s="9" t="s">
        <v>944</v>
      </c>
      <c r="C460" s="80" t="s">
        <v>676</v>
      </c>
      <c r="D460" s="56" t="s">
        <v>70</v>
      </c>
      <c r="E460" s="62" t="s">
        <v>677</v>
      </c>
      <c r="F460" s="57" t="s">
        <v>678</v>
      </c>
      <c r="G460" s="57">
        <f>IF(H460*I460/100+0.000005 &lt;1, TRUNC(H460*I460/100+0.000005, 옵션!$E$13), TRUNC(H460*I460/100+0.000005, 옵션!$E$13))</f>
        <v>0.221</v>
      </c>
      <c r="H460" s="57">
        <f>옵션!$B$13</f>
        <v>100</v>
      </c>
      <c r="I460" s="57">
        <f>SUM(AA459:AA459)</f>
        <v>0.221</v>
      </c>
      <c r="J460" s="57"/>
      <c r="K460" s="62"/>
      <c r="L460" s="57"/>
      <c r="M460" s="57"/>
      <c r="N460" s="57"/>
      <c r="O460" s="57" t="str">
        <f>IF(I460*M460=0, "", I460*M460*(N460/100))</f>
        <v/>
      </c>
      <c r="P460" s="59"/>
      <c r="Q460" s="59">
        <f>TRUNC(P460*M460*N460/100)</f>
        <v>0</v>
      </c>
      <c r="R460" s="59"/>
      <c r="S460" s="57"/>
      <c r="T460" s="65"/>
      <c r="Z460" s="2" t="s">
        <v>949</v>
      </c>
      <c r="AA460" s="2">
        <f>SUM(AA459:AA459)</f>
        <v>0.221</v>
      </c>
    </row>
    <row r="461" spans="2:27" ht="21.95" customHeight="1" x14ac:dyDescent="0.15">
      <c r="B461" s="9" t="s">
        <v>997</v>
      </c>
      <c r="C461" s="80"/>
      <c r="D461" s="287" t="s">
        <v>1139</v>
      </c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3"/>
    </row>
    <row r="462" spans="2:27" ht="21.95" customHeight="1" x14ac:dyDescent="0.15">
      <c r="B462" s="9" t="s">
        <v>944</v>
      </c>
      <c r="C462" s="80" t="s">
        <v>498</v>
      </c>
      <c r="D462" s="56" t="s">
        <v>583</v>
      </c>
      <c r="E462" s="62" t="s">
        <v>588</v>
      </c>
      <c r="F462" s="57" t="s">
        <v>275</v>
      </c>
      <c r="G462" s="57">
        <v>1</v>
      </c>
      <c r="H462" s="57">
        <f>IF(I462&lt;&gt;0, G462-I462, "")</f>
        <v>0</v>
      </c>
      <c r="I462" s="57">
        <v>1</v>
      </c>
      <c r="J462" s="57"/>
      <c r="K462" s="62" t="s">
        <v>919</v>
      </c>
      <c r="L462" s="57" t="s">
        <v>677</v>
      </c>
      <c r="M462" s="57">
        <v>0.155</v>
      </c>
      <c r="N462" s="57">
        <v>100</v>
      </c>
      <c r="O462" s="57">
        <f>IF(I462*M462=0, "", I462*M462*(N462/100))</f>
        <v>0.155</v>
      </c>
      <c r="P462" s="59"/>
      <c r="Q462" s="59">
        <f>TRUNC(P462*M462*N462/100)</f>
        <v>0</v>
      </c>
      <c r="R462" s="59"/>
      <c r="S462" s="57" t="s">
        <v>995</v>
      </c>
      <c r="T462" s="65" t="s">
        <v>994</v>
      </c>
      <c r="AA462" s="2">
        <f>O462</f>
        <v>0.155</v>
      </c>
    </row>
    <row r="463" spans="2:27" ht="21.95" customHeight="1" x14ac:dyDescent="0.15">
      <c r="B463" s="9" t="s">
        <v>944</v>
      </c>
      <c r="C463" s="80" t="s">
        <v>676</v>
      </c>
      <c r="D463" s="56" t="s">
        <v>70</v>
      </c>
      <c r="E463" s="62" t="s">
        <v>677</v>
      </c>
      <c r="F463" s="57" t="s">
        <v>678</v>
      </c>
      <c r="G463" s="57">
        <f>IF(H463*I463/100+0.000005 &lt;1, TRUNC(H463*I463/100+0.000005, 옵션!$E$13), TRUNC(H463*I463/100+0.000005, 옵션!$E$13))</f>
        <v>0.155</v>
      </c>
      <c r="H463" s="57">
        <f>옵션!$B$13</f>
        <v>100</v>
      </c>
      <c r="I463" s="57">
        <f>SUM(AA462:AA462)</f>
        <v>0.155</v>
      </c>
      <c r="J463" s="57"/>
      <c r="K463" s="62"/>
      <c r="L463" s="57"/>
      <c r="M463" s="57"/>
      <c r="N463" s="57"/>
      <c r="O463" s="57" t="str">
        <f>IF(I463*M463=0, "", I463*M463*(N463/100))</f>
        <v/>
      </c>
      <c r="P463" s="59"/>
      <c r="Q463" s="59">
        <f>TRUNC(P463*M463*N463/100)</f>
        <v>0</v>
      </c>
      <c r="R463" s="59"/>
      <c r="S463" s="57"/>
      <c r="T463" s="65"/>
      <c r="Z463" s="2" t="s">
        <v>949</v>
      </c>
      <c r="AA463" s="2">
        <f>SUM(AA462:AA462)</f>
        <v>0.155</v>
      </c>
    </row>
    <row r="464" spans="2:27" ht="21.95" customHeight="1" x14ac:dyDescent="0.15">
      <c r="B464" s="9" t="s">
        <v>997</v>
      </c>
      <c r="C464" s="80"/>
      <c r="D464" s="287" t="s">
        <v>1140</v>
      </c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3"/>
    </row>
    <row r="465" spans="2:27" ht="21.95" customHeight="1" x14ac:dyDescent="0.15">
      <c r="B465" s="9" t="s">
        <v>944</v>
      </c>
      <c r="C465" s="80" t="s">
        <v>498</v>
      </c>
      <c r="D465" s="56" t="s">
        <v>583</v>
      </c>
      <c r="E465" s="62" t="s">
        <v>589</v>
      </c>
      <c r="F465" s="57" t="s">
        <v>275</v>
      </c>
      <c r="G465" s="57">
        <v>1</v>
      </c>
      <c r="H465" s="57">
        <f>IF(I465&lt;&gt;0, G465-I465, "")</f>
        <v>0</v>
      </c>
      <c r="I465" s="57">
        <v>1</v>
      </c>
      <c r="J465" s="57"/>
      <c r="K465" s="62" t="s">
        <v>919</v>
      </c>
      <c r="L465" s="57" t="s">
        <v>677</v>
      </c>
      <c r="M465" s="57">
        <v>0.221</v>
      </c>
      <c r="N465" s="57">
        <v>100</v>
      </c>
      <c r="O465" s="57">
        <f>IF(I465*M465=0, "", I465*M465*(N465/100))</f>
        <v>0.221</v>
      </c>
      <c r="P465" s="59"/>
      <c r="Q465" s="59">
        <f>TRUNC(P465*M465*N465/100)</f>
        <v>0</v>
      </c>
      <c r="R465" s="59"/>
      <c r="S465" s="57" t="s">
        <v>995</v>
      </c>
      <c r="T465" s="65" t="s">
        <v>994</v>
      </c>
      <c r="AA465" s="2">
        <f>O465</f>
        <v>0.221</v>
      </c>
    </row>
    <row r="466" spans="2:27" ht="21.95" customHeight="1" x14ac:dyDescent="0.15">
      <c r="B466" s="9" t="s">
        <v>944</v>
      </c>
      <c r="C466" s="80" t="s">
        <v>676</v>
      </c>
      <c r="D466" s="56" t="s">
        <v>70</v>
      </c>
      <c r="E466" s="62" t="s">
        <v>677</v>
      </c>
      <c r="F466" s="57" t="s">
        <v>678</v>
      </c>
      <c r="G466" s="57">
        <f>IF(H466*I466/100+0.000005 &lt;1, TRUNC(H466*I466/100+0.000005, 옵션!$E$13), TRUNC(H466*I466/100+0.000005, 옵션!$E$13))</f>
        <v>0.221</v>
      </c>
      <c r="H466" s="57">
        <f>옵션!$B$13</f>
        <v>100</v>
      </c>
      <c r="I466" s="57">
        <f>SUM(AA465:AA465)</f>
        <v>0.221</v>
      </c>
      <c r="J466" s="57"/>
      <c r="K466" s="62"/>
      <c r="L466" s="57"/>
      <c r="M466" s="57"/>
      <c r="N466" s="57"/>
      <c r="O466" s="57" t="str">
        <f>IF(I466*M466=0, "", I466*M466*(N466/100))</f>
        <v/>
      </c>
      <c r="P466" s="59"/>
      <c r="Q466" s="59">
        <f>TRUNC(P466*M466*N466/100)</f>
        <v>0</v>
      </c>
      <c r="R466" s="59"/>
      <c r="S466" s="57"/>
      <c r="T466" s="65"/>
      <c r="Z466" s="2" t="s">
        <v>949</v>
      </c>
      <c r="AA466" s="2">
        <f>SUM(AA465:AA465)</f>
        <v>0.221</v>
      </c>
    </row>
    <row r="467" spans="2:27" ht="21.95" customHeight="1" x14ac:dyDescent="0.15">
      <c r="B467" s="9" t="s">
        <v>997</v>
      </c>
      <c r="C467" s="80"/>
      <c r="D467" s="287" t="s">
        <v>1141</v>
      </c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3"/>
    </row>
    <row r="468" spans="2:27" ht="21.95" customHeight="1" x14ac:dyDescent="0.15">
      <c r="B468" s="9" t="s">
        <v>944</v>
      </c>
      <c r="C468" s="80" t="s">
        <v>498</v>
      </c>
      <c r="D468" s="56" t="s">
        <v>583</v>
      </c>
      <c r="E468" s="62" t="s">
        <v>590</v>
      </c>
      <c r="F468" s="57" t="s">
        <v>275</v>
      </c>
      <c r="G468" s="57">
        <v>1</v>
      </c>
      <c r="H468" s="57">
        <f>IF(I468&lt;&gt;0, G468-I468, "")</f>
        <v>0</v>
      </c>
      <c r="I468" s="57">
        <v>1</v>
      </c>
      <c r="J468" s="57"/>
      <c r="K468" s="62" t="s">
        <v>919</v>
      </c>
      <c r="L468" s="57" t="s">
        <v>677</v>
      </c>
      <c r="M468" s="57">
        <v>0.11700000000000001</v>
      </c>
      <c r="N468" s="57">
        <v>100</v>
      </c>
      <c r="O468" s="57">
        <f>IF(I468*M468=0, "", I468*M468*(N468/100))</f>
        <v>0.11700000000000001</v>
      </c>
      <c r="P468" s="59"/>
      <c r="Q468" s="59">
        <f>TRUNC(P468*M468*N468/100)</f>
        <v>0</v>
      </c>
      <c r="R468" s="59"/>
      <c r="S468" s="57" t="s">
        <v>995</v>
      </c>
      <c r="T468" s="65" t="s">
        <v>994</v>
      </c>
      <c r="AA468" s="2">
        <f>O468</f>
        <v>0.11700000000000001</v>
      </c>
    </row>
    <row r="469" spans="2:27" ht="21.95" customHeight="1" x14ac:dyDescent="0.15">
      <c r="B469" s="9" t="s">
        <v>944</v>
      </c>
      <c r="C469" s="80" t="s">
        <v>676</v>
      </c>
      <c r="D469" s="56" t="s">
        <v>70</v>
      </c>
      <c r="E469" s="62" t="s">
        <v>677</v>
      </c>
      <c r="F469" s="57" t="s">
        <v>678</v>
      </c>
      <c r="G469" s="57">
        <f>IF(H469*I469/100+0.000005 &lt;1, TRUNC(H469*I469/100+0.000005, 옵션!$E$13), TRUNC(H469*I469/100+0.000005, 옵션!$E$13))</f>
        <v>0.11700000000000001</v>
      </c>
      <c r="H469" s="57">
        <f>옵션!$B$13</f>
        <v>100</v>
      </c>
      <c r="I469" s="57">
        <f>SUM(AA468:AA468)</f>
        <v>0.11700000000000001</v>
      </c>
      <c r="J469" s="57"/>
      <c r="K469" s="62"/>
      <c r="L469" s="57"/>
      <c r="M469" s="57"/>
      <c r="N469" s="57"/>
      <c r="O469" s="57" t="str">
        <f>IF(I469*M469=0, "", I469*M469*(N469/100))</f>
        <v/>
      </c>
      <c r="P469" s="59"/>
      <c r="Q469" s="59">
        <f>TRUNC(P469*M469*N469/100)</f>
        <v>0</v>
      </c>
      <c r="R469" s="59"/>
      <c r="S469" s="57"/>
      <c r="T469" s="65"/>
      <c r="Z469" s="2" t="s">
        <v>949</v>
      </c>
      <c r="AA469" s="2">
        <f>SUM(AA468:AA468)</f>
        <v>0.11700000000000001</v>
      </c>
    </row>
    <row r="470" spans="2:27" ht="21.95" customHeight="1" x14ac:dyDescent="0.15">
      <c r="B470" s="9" t="s">
        <v>997</v>
      </c>
      <c r="C470" s="80"/>
      <c r="D470" s="287" t="s">
        <v>1142</v>
      </c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3"/>
    </row>
    <row r="471" spans="2:27" ht="21.95" customHeight="1" x14ac:dyDescent="0.15">
      <c r="B471" s="9" t="s">
        <v>944</v>
      </c>
      <c r="C471" s="80" t="s">
        <v>498</v>
      </c>
      <c r="D471" s="56" t="s">
        <v>583</v>
      </c>
      <c r="E471" s="62" t="s">
        <v>591</v>
      </c>
      <c r="F471" s="57" t="s">
        <v>275</v>
      </c>
      <c r="G471" s="57">
        <v>1</v>
      </c>
      <c r="H471" s="57">
        <f>IF(I471&lt;&gt;0, G471-I471, "")</f>
        <v>0</v>
      </c>
      <c r="I471" s="57">
        <v>1</v>
      </c>
      <c r="J471" s="57"/>
      <c r="K471" s="62" t="s">
        <v>919</v>
      </c>
      <c r="L471" s="57" t="s">
        <v>677</v>
      </c>
      <c r="M471" s="57">
        <v>0.11700000000000001</v>
      </c>
      <c r="N471" s="57">
        <v>100</v>
      </c>
      <c r="O471" s="57">
        <f>IF(I471*M471=0, "", I471*M471*(N471/100))</f>
        <v>0.11700000000000001</v>
      </c>
      <c r="P471" s="59"/>
      <c r="Q471" s="59">
        <f>TRUNC(P471*M471*N471/100)</f>
        <v>0</v>
      </c>
      <c r="R471" s="59"/>
      <c r="S471" s="57" t="s">
        <v>995</v>
      </c>
      <c r="T471" s="65" t="s">
        <v>994</v>
      </c>
      <c r="AA471" s="2">
        <f>O471</f>
        <v>0.11700000000000001</v>
      </c>
    </row>
    <row r="472" spans="2:27" ht="21.95" customHeight="1" x14ac:dyDescent="0.15">
      <c r="B472" s="9" t="s">
        <v>944</v>
      </c>
      <c r="C472" s="80" t="s">
        <v>676</v>
      </c>
      <c r="D472" s="56" t="s">
        <v>70</v>
      </c>
      <c r="E472" s="62" t="s">
        <v>677</v>
      </c>
      <c r="F472" s="57" t="s">
        <v>678</v>
      </c>
      <c r="G472" s="57">
        <f>IF(H472*I472/100+0.000005 &lt;1, TRUNC(H472*I472/100+0.000005, 옵션!$E$13), TRUNC(H472*I472/100+0.000005, 옵션!$E$13))</f>
        <v>0.11700000000000001</v>
      </c>
      <c r="H472" s="57">
        <f>옵션!$B$13</f>
        <v>100</v>
      </c>
      <c r="I472" s="57">
        <f>SUM(AA471:AA471)</f>
        <v>0.11700000000000001</v>
      </c>
      <c r="J472" s="57"/>
      <c r="K472" s="62"/>
      <c r="L472" s="57"/>
      <c r="M472" s="57"/>
      <c r="N472" s="57"/>
      <c r="O472" s="57" t="str">
        <f>IF(I472*M472=0, "", I472*M472*(N472/100))</f>
        <v/>
      </c>
      <c r="P472" s="59"/>
      <c r="Q472" s="59">
        <f>TRUNC(P472*M472*N472/100)</f>
        <v>0</v>
      </c>
      <c r="R472" s="59"/>
      <c r="S472" s="57"/>
      <c r="T472" s="65"/>
      <c r="Z472" s="2" t="s">
        <v>949</v>
      </c>
      <c r="AA472" s="2">
        <f>SUM(AA471:AA471)</f>
        <v>0.11700000000000001</v>
      </c>
    </row>
    <row r="473" spans="2:27" ht="21.95" customHeight="1" x14ac:dyDescent="0.15">
      <c r="B473" s="9" t="s">
        <v>997</v>
      </c>
      <c r="C473" s="80"/>
      <c r="D473" s="287" t="s">
        <v>1143</v>
      </c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3"/>
    </row>
    <row r="474" spans="2:27" ht="21.95" customHeight="1" x14ac:dyDescent="0.15">
      <c r="B474" s="9" t="s">
        <v>944</v>
      </c>
      <c r="C474" s="80" t="s">
        <v>498</v>
      </c>
      <c r="D474" s="56" t="s">
        <v>583</v>
      </c>
      <c r="E474" s="62" t="s">
        <v>592</v>
      </c>
      <c r="F474" s="57" t="s">
        <v>275</v>
      </c>
      <c r="G474" s="57">
        <v>1</v>
      </c>
      <c r="H474" s="57">
        <f>IF(I474&lt;&gt;0, G474-I474, "")</f>
        <v>0</v>
      </c>
      <c r="I474" s="57">
        <v>1</v>
      </c>
      <c r="J474" s="57"/>
      <c r="K474" s="62" t="s">
        <v>919</v>
      </c>
      <c r="L474" s="57" t="s">
        <v>677</v>
      </c>
      <c r="M474" s="57">
        <v>0.221</v>
      </c>
      <c r="N474" s="57">
        <v>100</v>
      </c>
      <c r="O474" s="57">
        <f>IF(I474*M474=0, "", I474*M474*(N474/100))</f>
        <v>0.221</v>
      </c>
      <c r="P474" s="59"/>
      <c r="Q474" s="59">
        <f>TRUNC(P474*M474*N474/100)</f>
        <v>0</v>
      </c>
      <c r="R474" s="59"/>
      <c r="S474" s="57" t="s">
        <v>995</v>
      </c>
      <c r="T474" s="65" t="s">
        <v>994</v>
      </c>
      <c r="AA474" s="2">
        <f>O474</f>
        <v>0.221</v>
      </c>
    </row>
    <row r="475" spans="2:27" ht="21.95" customHeight="1" x14ac:dyDescent="0.15">
      <c r="B475" s="9" t="s">
        <v>944</v>
      </c>
      <c r="C475" s="80" t="s">
        <v>676</v>
      </c>
      <c r="D475" s="56" t="s">
        <v>70</v>
      </c>
      <c r="E475" s="62" t="s">
        <v>677</v>
      </c>
      <c r="F475" s="57" t="s">
        <v>678</v>
      </c>
      <c r="G475" s="57">
        <f>IF(H475*I475/100+0.000005 &lt;1, TRUNC(H475*I475/100+0.000005, 옵션!$E$13), TRUNC(H475*I475/100+0.000005, 옵션!$E$13))</f>
        <v>0.221</v>
      </c>
      <c r="H475" s="57">
        <f>옵션!$B$13</f>
        <v>100</v>
      </c>
      <c r="I475" s="57">
        <f>SUM(AA474:AA474)</f>
        <v>0.221</v>
      </c>
      <c r="J475" s="57"/>
      <c r="K475" s="62"/>
      <c r="L475" s="57"/>
      <c r="M475" s="57"/>
      <c r="N475" s="57"/>
      <c r="O475" s="57" t="str">
        <f>IF(I475*M475=0, "", I475*M475*(N475/100))</f>
        <v/>
      </c>
      <c r="P475" s="59"/>
      <c r="Q475" s="59">
        <f>TRUNC(P475*M475*N475/100)</f>
        <v>0</v>
      </c>
      <c r="R475" s="59"/>
      <c r="S475" s="57"/>
      <c r="T475" s="65"/>
      <c r="Z475" s="2" t="s">
        <v>949</v>
      </c>
      <c r="AA475" s="2">
        <f>SUM(AA474:AA474)</f>
        <v>0.221</v>
      </c>
    </row>
    <row r="476" spans="2:27" ht="21.95" customHeight="1" x14ac:dyDescent="0.15">
      <c r="C476" s="80"/>
      <c r="D476" s="82"/>
      <c r="E476" s="87"/>
      <c r="F476" s="83"/>
      <c r="G476" s="83"/>
      <c r="H476" s="83"/>
      <c r="I476" s="83"/>
      <c r="J476" s="83"/>
      <c r="K476" s="87"/>
      <c r="L476" s="83"/>
      <c r="M476" s="83"/>
      <c r="N476" s="83"/>
      <c r="O476" s="83"/>
      <c r="P476" s="84"/>
      <c r="Q476" s="84"/>
      <c r="R476" s="84"/>
      <c r="S476" s="83"/>
      <c r="T476" s="99"/>
    </row>
    <row r="477" spans="2:27" ht="20.45" customHeight="1" x14ac:dyDescent="0.15">
      <c r="B477" s="9" t="s">
        <v>2192</v>
      </c>
      <c r="C477" s="258" t="s">
        <v>2194</v>
      </c>
      <c r="D477" s="259"/>
      <c r="E477" s="259"/>
      <c r="F477" s="259"/>
      <c r="G477" s="259"/>
      <c r="H477" s="259"/>
      <c r="I477" s="259"/>
      <c r="J477" s="259"/>
      <c r="K477" s="259"/>
      <c r="L477" s="259"/>
      <c r="M477" s="259"/>
      <c r="N477" s="259"/>
      <c r="O477" s="259"/>
      <c r="P477" s="259"/>
      <c r="Q477" s="259"/>
      <c r="R477" s="259"/>
      <c r="S477" s="259"/>
      <c r="T477" s="260"/>
    </row>
    <row r="478" spans="2:27" ht="21.95" customHeight="1" x14ac:dyDescent="0.15">
      <c r="B478" s="9" t="s">
        <v>2192</v>
      </c>
      <c r="C478" s="80"/>
      <c r="D478" s="51" t="s">
        <v>2240</v>
      </c>
      <c r="E478" s="61"/>
      <c r="F478" s="52"/>
      <c r="G478" s="52"/>
      <c r="H478" s="52"/>
      <c r="I478" s="52"/>
      <c r="J478" s="52"/>
      <c r="K478" s="61"/>
      <c r="L478" s="52"/>
      <c r="M478" s="52"/>
      <c r="N478" s="52"/>
      <c r="O478" s="52"/>
      <c r="P478" s="54"/>
      <c r="Q478" s="54"/>
      <c r="R478" s="54"/>
      <c r="S478" s="52"/>
      <c r="T478" s="64"/>
    </row>
    <row r="479" spans="2:27" ht="21.95" customHeight="1" x14ac:dyDescent="0.15">
      <c r="B479" s="9" t="s">
        <v>944</v>
      </c>
      <c r="C479" s="80" t="s">
        <v>391</v>
      </c>
      <c r="D479" s="56" t="s">
        <v>387</v>
      </c>
      <c r="E479" s="62" t="s">
        <v>392</v>
      </c>
      <c r="F479" s="57" t="s">
        <v>132</v>
      </c>
      <c r="G479" s="57">
        <v>2</v>
      </c>
      <c r="H479" s="57">
        <v>0</v>
      </c>
      <c r="I479" s="57">
        <v>2</v>
      </c>
      <c r="J479" s="57">
        <v>10</v>
      </c>
      <c r="K479" s="62" t="s">
        <v>919</v>
      </c>
      <c r="L479" s="57" t="s">
        <v>677</v>
      </c>
      <c r="M479" s="57">
        <v>6.0000000000000001E-3</v>
      </c>
      <c r="N479" s="57">
        <v>150</v>
      </c>
      <c r="O479" s="57">
        <v>1.8000000000000002E-2</v>
      </c>
      <c r="P479" s="59"/>
      <c r="Q479" s="59">
        <v>0</v>
      </c>
      <c r="R479" s="59"/>
      <c r="S479" s="57" t="s">
        <v>975</v>
      </c>
      <c r="T479" s="65"/>
      <c r="AA479" s="2">
        <v>1.8000000000000002E-2</v>
      </c>
    </row>
    <row r="480" spans="2:27" ht="21.95" customHeight="1" x14ac:dyDescent="0.15">
      <c r="B480" s="9" t="s">
        <v>944</v>
      </c>
      <c r="C480" s="80" t="s">
        <v>484</v>
      </c>
      <c r="D480" s="56" t="s">
        <v>485</v>
      </c>
      <c r="E480" s="62" t="s">
        <v>486</v>
      </c>
      <c r="F480" s="57" t="s">
        <v>181</v>
      </c>
      <c r="G480" s="57">
        <v>1</v>
      </c>
      <c r="H480" s="57">
        <v>0</v>
      </c>
      <c r="I480" s="57">
        <v>1</v>
      </c>
      <c r="J480" s="57"/>
      <c r="K480" s="62" t="s">
        <v>919</v>
      </c>
      <c r="L480" s="57" t="s">
        <v>677</v>
      </c>
      <c r="M480" s="57">
        <v>0.11</v>
      </c>
      <c r="N480" s="57">
        <v>100</v>
      </c>
      <c r="O480" s="57">
        <v>0.11</v>
      </c>
      <c r="P480" s="59"/>
      <c r="Q480" s="59">
        <v>0</v>
      </c>
      <c r="R480" s="59"/>
      <c r="S480" s="57" t="s">
        <v>975</v>
      </c>
      <c r="T480" s="65"/>
      <c r="AA480" s="2">
        <v>0.11</v>
      </c>
    </row>
    <row r="481" spans="2:28" ht="21.95" customHeight="1" x14ac:dyDescent="0.15">
      <c r="B481" s="9" t="s">
        <v>944</v>
      </c>
      <c r="C481" s="80" t="s">
        <v>484</v>
      </c>
      <c r="D481" s="56"/>
      <c r="E481" s="62"/>
      <c r="F481" s="57"/>
      <c r="G481" s="57">
        <v>1</v>
      </c>
      <c r="H481" s="57">
        <v>0</v>
      </c>
      <c r="I481" s="57">
        <v>1</v>
      </c>
      <c r="J481" s="57"/>
      <c r="K481" s="62" t="s">
        <v>925</v>
      </c>
      <c r="L481" s="57" t="s">
        <v>690</v>
      </c>
      <c r="M481" s="57">
        <v>0.08</v>
      </c>
      <c r="N481" s="57">
        <v>100</v>
      </c>
      <c r="O481" s="57">
        <v>0.08</v>
      </c>
      <c r="P481" s="59"/>
      <c r="Q481" s="59">
        <v>0</v>
      </c>
      <c r="R481" s="59"/>
      <c r="S481" s="57" t="s">
        <v>975</v>
      </c>
      <c r="T481" s="65"/>
      <c r="AB481" s="2">
        <v>0.08</v>
      </c>
    </row>
    <row r="482" spans="2:28" ht="21.95" customHeight="1" x14ac:dyDescent="0.15">
      <c r="B482" s="9" t="s">
        <v>944</v>
      </c>
      <c r="C482" s="80" t="s">
        <v>2220</v>
      </c>
      <c r="D482" s="56" t="s">
        <v>2221</v>
      </c>
      <c r="E482" s="62" t="s">
        <v>2222</v>
      </c>
      <c r="F482" s="57" t="s">
        <v>275</v>
      </c>
      <c r="G482" s="57">
        <v>1</v>
      </c>
      <c r="H482" s="57">
        <v>0</v>
      </c>
      <c r="I482" s="57">
        <v>1</v>
      </c>
      <c r="J482" s="57"/>
      <c r="K482" s="62" t="s">
        <v>919</v>
      </c>
      <c r="L482" s="57" t="s">
        <v>677</v>
      </c>
      <c r="M482" s="57">
        <v>0.08</v>
      </c>
      <c r="N482" s="57">
        <v>100</v>
      </c>
      <c r="O482" s="57">
        <v>0.08</v>
      </c>
      <c r="P482" s="59"/>
      <c r="Q482" s="59">
        <v>0</v>
      </c>
      <c r="R482" s="59"/>
      <c r="S482" s="57" t="s">
        <v>2241</v>
      </c>
      <c r="T482" s="65"/>
      <c r="AA482" s="2">
        <v>0.08</v>
      </c>
    </row>
    <row r="483" spans="2:28" ht="21.95" customHeight="1" x14ac:dyDescent="0.15">
      <c r="B483" s="9" t="s">
        <v>944</v>
      </c>
      <c r="C483" s="80" t="s">
        <v>2220</v>
      </c>
      <c r="D483" s="56"/>
      <c r="E483" s="62"/>
      <c r="F483" s="57"/>
      <c r="G483" s="57">
        <v>1</v>
      </c>
      <c r="H483" s="57">
        <v>0</v>
      </c>
      <c r="I483" s="57">
        <v>1</v>
      </c>
      <c r="J483" s="57"/>
      <c r="K483" s="62" t="s">
        <v>925</v>
      </c>
      <c r="L483" s="57" t="s">
        <v>690</v>
      </c>
      <c r="M483" s="57">
        <v>0.19</v>
      </c>
      <c r="N483" s="57">
        <v>100</v>
      </c>
      <c r="O483" s="57">
        <v>0.19</v>
      </c>
      <c r="P483" s="59"/>
      <c r="Q483" s="59">
        <v>0</v>
      </c>
      <c r="R483" s="59"/>
      <c r="S483" s="57" t="s">
        <v>2241</v>
      </c>
      <c r="T483" s="65"/>
      <c r="AB483" s="2">
        <v>0.19</v>
      </c>
    </row>
    <row r="484" spans="2:28" ht="21.95" customHeight="1" x14ac:dyDescent="0.15">
      <c r="B484" s="9" t="s">
        <v>944</v>
      </c>
      <c r="C484" s="80" t="s">
        <v>2224</v>
      </c>
      <c r="D484" s="56" t="s">
        <v>2225</v>
      </c>
      <c r="E484" s="62" t="s">
        <v>2226</v>
      </c>
      <c r="F484" s="57" t="s">
        <v>181</v>
      </c>
      <c r="G484" s="57">
        <v>4</v>
      </c>
      <c r="H484" s="57">
        <v>0</v>
      </c>
      <c r="I484" s="57">
        <v>4</v>
      </c>
      <c r="J484" s="57"/>
      <c r="K484" s="62" t="s">
        <v>919</v>
      </c>
      <c r="L484" s="57" t="s">
        <v>677</v>
      </c>
      <c r="M484" s="57">
        <v>0.23</v>
      </c>
      <c r="N484" s="57">
        <v>100</v>
      </c>
      <c r="O484" s="57">
        <v>0.92</v>
      </c>
      <c r="P484" s="59"/>
      <c r="Q484" s="59">
        <v>0</v>
      </c>
      <c r="R484" s="59"/>
      <c r="S484" s="57" t="s">
        <v>959</v>
      </c>
      <c r="T484" s="65"/>
      <c r="AA484" s="2">
        <v>0.92</v>
      </c>
    </row>
    <row r="485" spans="2:28" ht="21.95" customHeight="1" x14ac:dyDescent="0.15">
      <c r="B485" s="9" t="s">
        <v>944</v>
      </c>
      <c r="C485" s="80" t="s">
        <v>676</v>
      </c>
      <c r="D485" s="56" t="s">
        <v>70</v>
      </c>
      <c r="E485" s="62" t="s">
        <v>677</v>
      </c>
      <c r="F485" s="57" t="s">
        <v>678</v>
      </c>
      <c r="G485" s="57">
        <v>1.1279999999999999</v>
      </c>
      <c r="H485" s="57">
        <v>100</v>
      </c>
      <c r="I485" s="57">
        <v>1.1280000000000001</v>
      </c>
      <c r="J485" s="57"/>
      <c r="K485" s="62"/>
      <c r="L485" s="57"/>
      <c r="M485" s="57"/>
      <c r="N485" s="57"/>
      <c r="O485" s="57" t="s">
        <v>2193</v>
      </c>
      <c r="P485" s="59"/>
      <c r="Q485" s="59">
        <v>0</v>
      </c>
      <c r="R485" s="59"/>
      <c r="S485" s="57"/>
      <c r="T485" s="65"/>
      <c r="Z485" s="2" t="s">
        <v>949</v>
      </c>
      <c r="AA485" s="2">
        <v>1.1280000000000001</v>
      </c>
      <c r="AB485" s="2">
        <v>0.27</v>
      </c>
    </row>
    <row r="486" spans="2:28" ht="21.95" customHeight="1" x14ac:dyDescent="0.15">
      <c r="B486" s="9" t="s">
        <v>944</v>
      </c>
      <c r="C486" s="80" t="s">
        <v>689</v>
      </c>
      <c r="D486" s="56" t="s">
        <v>70</v>
      </c>
      <c r="E486" s="62" t="s">
        <v>690</v>
      </c>
      <c r="F486" s="57" t="s">
        <v>678</v>
      </c>
      <c r="G486" s="57">
        <v>0.27</v>
      </c>
      <c r="H486" s="57">
        <v>100</v>
      </c>
      <c r="I486" s="57">
        <v>0.27</v>
      </c>
      <c r="J486" s="57"/>
      <c r="K486" s="62"/>
      <c r="L486" s="57"/>
      <c r="M486" s="57"/>
      <c r="N486" s="57"/>
      <c r="O486" s="57" t="s">
        <v>2193</v>
      </c>
      <c r="P486" s="59"/>
      <c r="Q486" s="59">
        <v>0</v>
      </c>
      <c r="R486" s="59"/>
      <c r="S486" s="57"/>
      <c r="T486" s="65"/>
    </row>
    <row r="487" spans="2:28" ht="21.95" customHeight="1" x14ac:dyDescent="0.15">
      <c r="B487" s="9" t="s">
        <v>2192</v>
      </c>
      <c r="C487" s="80"/>
      <c r="D487" s="56" t="s">
        <v>2242</v>
      </c>
      <c r="E487" s="62"/>
      <c r="F487" s="57"/>
      <c r="G487" s="57"/>
      <c r="H487" s="57"/>
      <c r="I487" s="57"/>
      <c r="J487" s="57"/>
      <c r="K487" s="62"/>
      <c r="L487" s="57"/>
      <c r="M487" s="57"/>
      <c r="N487" s="57"/>
      <c r="O487" s="57"/>
      <c r="P487" s="59"/>
      <c r="Q487" s="59"/>
      <c r="R487" s="59"/>
      <c r="S487" s="57"/>
      <c r="T487" s="65"/>
    </row>
    <row r="488" spans="2:28" ht="21.95" customHeight="1" x14ac:dyDescent="0.15">
      <c r="B488" s="9" t="s">
        <v>944</v>
      </c>
      <c r="C488" s="80" t="s">
        <v>656</v>
      </c>
      <c r="D488" s="56" t="s">
        <v>946</v>
      </c>
      <c r="E488" s="62" t="s">
        <v>2202</v>
      </c>
      <c r="F488" s="57" t="s">
        <v>616</v>
      </c>
      <c r="G488" s="57">
        <v>1</v>
      </c>
      <c r="H488" s="57">
        <v>0</v>
      </c>
      <c r="I488" s="57">
        <v>1</v>
      </c>
      <c r="J488" s="57"/>
      <c r="K488" s="62" t="s">
        <v>919</v>
      </c>
      <c r="L488" s="57" t="s">
        <v>677</v>
      </c>
      <c r="M488" s="57">
        <v>0.31</v>
      </c>
      <c r="N488" s="57">
        <v>100</v>
      </c>
      <c r="O488" s="57">
        <v>0.31</v>
      </c>
      <c r="P488" s="59"/>
      <c r="Q488" s="59">
        <v>0</v>
      </c>
      <c r="R488" s="59"/>
      <c r="S488" s="57" t="s">
        <v>2243</v>
      </c>
      <c r="T488" s="65"/>
      <c r="AA488" s="2">
        <v>0.31</v>
      </c>
    </row>
    <row r="489" spans="2:28" ht="21.95" customHeight="1" x14ac:dyDescent="0.15">
      <c r="B489" s="9" t="s">
        <v>944</v>
      </c>
      <c r="C489" s="80" t="s">
        <v>676</v>
      </c>
      <c r="D489" s="56" t="s">
        <v>70</v>
      </c>
      <c r="E489" s="62" t="s">
        <v>677</v>
      </c>
      <c r="F489" s="57" t="s">
        <v>678</v>
      </c>
      <c r="G489" s="57">
        <v>0.31</v>
      </c>
      <c r="H489" s="57">
        <v>100</v>
      </c>
      <c r="I489" s="57">
        <v>0.31</v>
      </c>
      <c r="J489" s="57"/>
      <c r="K489" s="62"/>
      <c r="L489" s="57"/>
      <c r="M489" s="57"/>
      <c r="N489" s="57"/>
      <c r="O489" s="57" t="s">
        <v>2193</v>
      </c>
      <c r="P489" s="59"/>
      <c r="Q489" s="59">
        <v>0</v>
      </c>
      <c r="R489" s="59"/>
      <c r="S489" s="57"/>
      <c r="T489" s="65"/>
      <c r="Z489" s="2" t="s">
        <v>949</v>
      </c>
      <c r="AA489" s="2">
        <v>0.31</v>
      </c>
    </row>
    <row r="490" spans="2:28" ht="21.95" customHeight="1" x14ac:dyDescent="0.15">
      <c r="B490" s="9" t="s">
        <v>2192</v>
      </c>
      <c r="C490" s="80"/>
      <c r="D490" s="56" t="s">
        <v>2244</v>
      </c>
      <c r="E490" s="62"/>
      <c r="F490" s="57"/>
      <c r="G490" s="57"/>
      <c r="H490" s="57"/>
      <c r="I490" s="57"/>
      <c r="J490" s="57"/>
      <c r="K490" s="62"/>
      <c r="L490" s="57"/>
      <c r="M490" s="57"/>
      <c r="N490" s="57"/>
      <c r="O490" s="57"/>
      <c r="P490" s="59"/>
      <c r="Q490" s="59"/>
      <c r="R490" s="59"/>
      <c r="S490" s="57"/>
      <c r="T490" s="65"/>
    </row>
    <row r="491" spans="2:28" ht="21.95" customHeight="1" x14ac:dyDescent="0.15">
      <c r="B491" s="9" t="s">
        <v>944</v>
      </c>
      <c r="C491" s="80" t="s">
        <v>2237</v>
      </c>
      <c r="D491" s="56" t="s">
        <v>2203</v>
      </c>
      <c r="E491" s="62" t="s">
        <v>2204</v>
      </c>
      <c r="F491" s="57" t="s">
        <v>275</v>
      </c>
      <c r="G491" s="57">
        <v>1</v>
      </c>
      <c r="H491" s="57">
        <v>0</v>
      </c>
      <c r="I491" s="57">
        <v>1</v>
      </c>
      <c r="J491" s="57"/>
      <c r="K491" s="62" t="s">
        <v>919</v>
      </c>
      <c r="L491" s="57" t="s">
        <v>677</v>
      </c>
      <c r="M491" s="57">
        <v>0.13300000000000001</v>
      </c>
      <c r="N491" s="57">
        <v>100</v>
      </c>
      <c r="O491" s="57">
        <v>0.13300000000000001</v>
      </c>
      <c r="P491" s="59"/>
      <c r="Q491" s="59">
        <v>0</v>
      </c>
      <c r="R491" s="59"/>
      <c r="S491" s="57" t="s">
        <v>2245</v>
      </c>
      <c r="T491" s="65"/>
      <c r="AA491" s="2">
        <v>0.13300000000000001</v>
      </c>
    </row>
    <row r="492" spans="2:28" ht="21.95" customHeight="1" x14ac:dyDescent="0.15">
      <c r="B492" s="9" t="s">
        <v>944</v>
      </c>
      <c r="C492" s="80" t="s">
        <v>676</v>
      </c>
      <c r="D492" s="56" t="s">
        <v>70</v>
      </c>
      <c r="E492" s="62" t="s">
        <v>677</v>
      </c>
      <c r="F492" s="57" t="s">
        <v>678</v>
      </c>
      <c r="G492" s="57">
        <v>0.13300000000000001</v>
      </c>
      <c r="H492" s="57">
        <v>100</v>
      </c>
      <c r="I492" s="57">
        <v>0.13300000000000001</v>
      </c>
      <c r="J492" s="57"/>
      <c r="K492" s="62"/>
      <c r="L492" s="57"/>
      <c r="M492" s="57"/>
      <c r="N492" s="57"/>
      <c r="O492" s="57" t="s">
        <v>2193</v>
      </c>
      <c r="P492" s="59"/>
      <c r="Q492" s="59">
        <v>0</v>
      </c>
      <c r="R492" s="59"/>
      <c r="S492" s="57"/>
      <c r="T492" s="65"/>
      <c r="Z492" s="2" t="s">
        <v>949</v>
      </c>
      <c r="AA492" s="2">
        <v>0.13300000000000001</v>
      </c>
    </row>
    <row r="493" spans="2:28" ht="21.95" customHeight="1" x14ac:dyDescent="0.15">
      <c r="B493" s="9" t="s">
        <v>2192</v>
      </c>
      <c r="C493" s="80"/>
      <c r="D493" s="56" t="s">
        <v>2246</v>
      </c>
      <c r="E493" s="62"/>
      <c r="F493" s="57"/>
      <c r="G493" s="57"/>
      <c r="H493" s="57"/>
      <c r="I493" s="57"/>
      <c r="J493" s="57"/>
      <c r="K493" s="62"/>
      <c r="L493" s="57"/>
      <c r="M493" s="57"/>
      <c r="N493" s="57"/>
      <c r="O493" s="57"/>
      <c r="P493" s="59"/>
      <c r="Q493" s="59"/>
      <c r="R493" s="59"/>
      <c r="S493" s="57"/>
      <c r="T493" s="65"/>
    </row>
    <row r="494" spans="2:28" ht="21.95" customHeight="1" x14ac:dyDescent="0.15">
      <c r="B494" s="9" t="s">
        <v>944</v>
      </c>
      <c r="C494" s="80" t="s">
        <v>498</v>
      </c>
      <c r="D494" s="56" t="s">
        <v>2211</v>
      </c>
      <c r="E494" s="62" t="s">
        <v>2209</v>
      </c>
      <c r="F494" s="57" t="s">
        <v>275</v>
      </c>
      <c r="G494" s="57">
        <v>1</v>
      </c>
      <c r="H494" s="57">
        <v>0</v>
      </c>
      <c r="I494" s="57">
        <v>1</v>
      </c>
      <c r="J494" s="57"/>
      <c r="K494" s="62" t="s">
        <v>919</v>
      </c>
      <c r="L494" s="57" t="s">
        <v>677</v>
      </c>
      <c r="M494" s="57">
        <v>0.183</v>
      </c>
      <c r="N494" s="57">
        <v>100</v>
      </c>
      <c r="O494" s="57">
        <v>0.183</v>
      </c>
      <c r="P494" s="59"/>
      <c r="Q494" s="59">
        <v>0</v>
      </c>
      <c r="R494" s="59"/>
      <c r="S494" s="57" t="s">
        <v>2247</v>
      </c>
      <c r="T494" s="65" t="s">
        <v>994</v>
      </c>
      <c r="AA494" s="2">
        <v>0.183</v>
      </c>
    </row>
    <row r="495" spans="2:28" ht="21.95" customHeight="1" x14ac:dyDescent="0.15">
      <c r="B495" s="9" t="s">
        <v>944</v>
      </c>
      <c r="C495" s="80" t="s">
        <v>676</v>
      </c>
      <c r="D495" s="56" t="s">
        <v>70</v>
      </c>
      <c r="E495" s="62" t="s">
        <v>677</v>
      </c>
      <c r="F495" s="57" t="s">
        <v>678</v>
      </c>
      <c r="G495" s="57">
        <v>0.183</v>
      </c>
      <c r="H495" s="57">
        <v>100</v>
      </c>
      <c r="I495" s="57">
        <v>0.183</v>
      </c>
      <c r="J495" s="57"/>
      <c r="K495" s="62"/>
      <c r="L495" s="57"/>
      <c r="M495" s="57"/>
      <c r="N495" s="57"/>
      <c r="O495" s="57" t="s">
        <v>2193</v>
      </c>
      <c r="P495" s="59"/>
      <c r="Q495" s="59">
        <v>0</v>
      </c>
      <c r="R495" s="59"/>
      <c r="S495" s="57"/>
      <c r="T495" s="65"/>
      <c r="Z495" s="2" t="s">
        <v>949</v>
      </c>
      <c r="AA495" s="2">
        <v>0.183</v>
      </c>
    </row>
    <row r="496" spans="2:28" ht="21.95" customHeight="1" x14ac:dyDescent="0.15">
      <c r="C496" s="80"/>
      <c r="D496" s="56"/>
      <c r="E496" s="62"/>
      <c r="F496" s="57"/>
      <c r="G496" s="57"/>
      <c r="H496" s="57"/>
      <c r="I496" s="57"/>
      <c r="J496" s="57"/>
      <c r="K496" s="62"/>
      <c r="L496" s="57"/>
      <c r="M496" s="57"/>
      <c r="N496" s="57"/>
      <c r="O496" s="57"/>
      <c r="P496" s="59"/>
      <c r="Q496" s="59"/>
      <c r="R496" s="59"/>
      <c r="S496" s="57"/>
      <c r="T496" s="65"/>
    </row>
    <row r="497" spans="2:31" ht="21.95" customHeight="1" x14ac:dyDescent="0.15">
      <c r="C497" s="80"/>
      <c r="D497" s="56"/>
      <c r="E497" s="62"/>
      <c r="F497" s="57"/>
      <c r="G497" s="57"/>
      <c r="H497" s="57"/>
      <c r="I497" s="57"/>
      <c r="J497" s="57"/>
      <c r="K497" s="62"/>
      <c r="L497" s="57"/>
      <c r="M497" s="57"/>
      <c r="N497" s="57"/>
      <c r="O497" s="57"/>
      <c r="P497" s="59"/>
      <c r="Q497" s="59"/>
      <c r="R497" s="59"/>
      <c r="S497" s="57"/>
      <c r="T497" s="65"/>
    </row>
    <row r="498" spans="2:31" ht="21.95" customHeight="1" x14ac:dyDescent="0.15">
      <c r="C498" s="80"/>
      <c r="D498" s="56"/>
      <c r="E498" s="62"/>
      <c r="F498" s="57"/>
      <c r="G498" s="57"/>
      <c r="H498" s="57"/>
      <c r="I498" s="57"/>
      <c r="J498" s="57"/>
      <c r="K498" s="62"/>
      <c r="L498" s="57"/>
      <c r="M498" s="57"/>
      <c r="N498" s="57"/>
      <c r="O498" s="57"/>
      <c r="P498" s="59"/>
      <c r="Q498" s="59"/>
      <c r="R498" s="59"/>
      <c r="S498" s="57"/>
      <c r="T498" s="65"/>
    </row>
    <row r="499" spans="2:31" ht="21.95" customHeight="1" x14ac:dyDescent="0.15">
      <c r="C499" s="80"/>
      <c r="D499" s="82"/>
      <c r="E499" s="87"/>
      <c r="F499" s="83"/>
      <c r="G499" s="83"/>
      <c r="H499" s="83"/>
      <c r="I499" s="83"/>
      <c r="J499" s="83"/>
      <c r="K499" s="87"/>
      <c r="L499" s="83"/>
      <c r="M499" s="83"/>
      <c r="N499" s="83"/>
      <c r="O499" s="83"/>
      <c r="P499" s="84"/>
      <c r="Q499" s="84"/>
      <c r="R499" s="84"/>
      <c r="S499" s="83"/>
      <c r="T499" s="99"/>
    </row>
    <row r="500" spans="2:31" ht="20.45" customHeight="1" x14ac:dyDescent="0.15">
      <c r="B500" s="9" t="s">
        <v>2192</v>
      </c>
      <c r="C500" s="80"/>
      <c r="D500" s="258" t="s">
        <v>2254</v>
      </c>
      <c r="E500" s="259"/>
      <c r="F500" s="259"/>
      <c r="G500" s="259"/>
      <c r="H500" s="259"/>
      <c r="I500" s="259"/>
      <c r="J500" s="259"/>
      <c r="K500" s="259"/>
      <c r="L500" s="259"/>
      <c r="M500" s="259"/>
      <c r="N500" s="259"/>
      <c r="O500" s="259"/>
      <c r="P500" s="259"/>
      <c r="Q500" s="259"/>
      <c r="R500" s="259"/>
      <c r="S500" s="259"/>
      <c r="T500" s="260"/>
    </row>
    <row r="501" spans="2:31" ht="21.95" customHeight="1" x14ac:dyDescent="0.15">
      <c r="B501" s="9" t="s">
        <v>2192</v>
      </c>
      <c r="C501" s="80"/>
      <c r="D501" s="119" t="s">
        <v>996</v>
      </c>
      <c r="E501" s="141"/>
      <c r="F501" s="91"/>
      <c r="G501" s="91"/>
      <c r="H501" s="91"/>
      <c r="I501" s="91"/>
      <c r="J501" s="91"/>
      <c r="K501" s="141"/>
      <c r="L501" s="91"/>
      <c r="M501" s="91"/>
      <c r="N501" s="91"/>
      <c r="O501" s="91"/>
      <c r="P501" s="142"/>
      <c r="Q501" s="142"/>
      <c r="R501" s="142"/>
      <c r="S501" s="91"/>
      <c r="T501" s="146"/>
    </row>
    <row r="502" spans="2:31" ht="21.95" customHeight="1" x14ac:dyDescent="0.15">
      <c r="B502" s="9" t="s">
        <v>944</v>
      </c>
      <c r="C502" s="80" t="s">
        <v>953</v>
      </c>
      <c r="D502" s="56" t="s">
        <v>946</v>
      </c>
      <c r="E502" s="62" t="s">
        <v>947</v>
      </c>
      <c r="F502" s="57" t="s">
        <v>616</v>
      </c>
      <c r="G502" s="57">
        <v>1</v>
      </c>
      <c r="H502" s="57">
        <v>0</v>
      </c>
      <c r="I502" s="57">
        <v>1</v>
      </c>
      <c r="J502" s="57"/>
      <c r="K502" s="62" t="s">
        <v>925</v>
      </c>
      <c r="L502" s="57" t="s">
        <v>690</v>
      </c>
      <c r="M502" s="57">
        <v>0.2</v>
      </c>
      <c r="N502" s="57">
        <v>100</v>
      </c>
      <c r="O502" s="57">
        <v>0.2</v>
      </c>
      <c r="P502" s="59"/>
      <c r="Q502" s="59">
        <v>0</v>
      </c>
      <c r="R502" s="59"/>
      <c r="S502" s="57" t="s">
        <v>948</v>
      </c>
      <c r="T502" s="65"/>
      <c r="AE502" s="2">
        <v>0.2</v>
      </c>
    </row>
    <row r="503" spans="2:31" ht="21.95" customHeight="1" x14ac:dyDescent="0.15">
      <c r="B503" s="9" t="s">
        <v>944</v>
      </c>
      <c r="C503" s="80" t="s">
        <v>689</v>
      </c>
      <c r="D503" s="56" t="s">
        <v>70</v>
      </c>
      <c r="E503" s="62" t="s">
        <v>690</v>
      </c>
      <c r="F503" s="57" t="s">
        <v>678</v>
      </c>
      <c r="G503" s="57">
        <v>0.2</v>
      </c>
      <c r="H503" s="57">
        <v>100</v>
      </c>
      <c r="I503" s="57">
        <v>0.2</v>
      </c>
      <c r="J503" s="57"/>
      <c r="K503" s="62"/>
      <c r="L503" s="57"/>
      <c r="M503" s="57"/>
      <c r="N503" s="57"/>
      <c r="O503" s="57" t="s">
        <v>2193</v>
      </c>
      <c r="P503" s="59"/>
      <c r="Q503" s="59">
        <v>0</v>
      </c>
      <c r="R503" s="59"/>
      <c r="S503" s="57"/>
      <c r="T503" s="65"/>
      <c r="Z503" s="2" t="s">
        <v>949</v>
      </c>
      <c r="AE503" s="2">
        <v>0.2</v>
      </c>
    </row>
    <row r="504" spans="2:31" ht="21.95" customHeight="1" x14ac:dyDescent="0.15">
      <c r="B504" s="9" t="s">
        <v>2192</v>
      </c>
      <c r="C504" s="80"/>
      <c r="D504" s="56" t="s">
        <v>998</v>
      </c>
      <c r="E504" s="62"/>
      <c r="F504" s="57"/>
      <c r="G504" s="57"/>
      <c r="H504" s="57"/>
      <c r="I504" s="57"/>
      <c r="J504" s="57"/>
      <c r="K504" s="62"/>
      <c r="L504" s="57"/>
      <c r="M504" s="57"/>
      <c r="N504" s="57"/>
      <c r="O504" s="57"/>
      <c r="P504" s="59"/>
      <c r="Q504" s="59"/>
      <c r="R504" s="59"/>
      <c r="S504" s="57"/>
      <c r="T504" s="65"/>
    </row>
    <row r="505" spans="2:31" ht="21.95" customHeight="1" x14ac:dyDescent="0.15">
      <c r="B505" s="9" t="s">
        <v>944</v>
      </c>
      <c r="C505" s="80" t="s">
        <v>662</v>
      </c>
      <c r="D505" s="56" t="s">
        <v>946</v>
      </c>
      <c r="E505" s="62" t="s">
        <v>951</v>
      </c>
      <c r="F505" s="57" t="s">
        <v>616</v>
      </c>
      <c r="G505" s="57">
        <v>1</v>
      </c>
      <c r="H505" s="57">
        <v>0</v>
      </c>
      <c r="I505" s="57">
        <v>1</v>
      </c>
      <c r="J505" s="57"/>
      <c r="K505" s="62" t="s">
        <v>925</v>
      </c>
      <c r="L505" s="57" t="s">
        <v>690</v>
      </c>
      <c r="M505" s="57">
        <v>0.11</v>
      </c>
      <c r="N505" s="57">
        <v>100</v>
      </c>
      <c r="O505" s="57">
        <v>0.11</v>
      </c>
      <c r="P505" s="59"/>
      <c r="Q505" s="59">
        <v>0</v>
      </c>
      <c r="R505" s="59"/>
      <c r="S505" s="57" t="s">
        <v>952</v>
      </c>
      <c r="T505" s="65"/>
      <c r="AE505" s="2">
        <v>0.11</v>
      </c>
    </row>
    <row r="506" spans="2:31" ht="21.95" customHeight="1" x14ac:dyDescent="0.15">
      <c r="B506" s="9" t="s">
        <v>944</v>
      </c>
      <c r="C506" s="80" t="s">
        <v>689</v>
      </c>
      <c r="D506" s="56" t="s">
        <v>70</v>
      </c>
      <c r="E506" s="62" t="s">
        <v>690</v>
      </c>
      <c r="F506" s="57" t="s">
        <v>678</v>
      </c>
      <c r="G506" s="57">
        <v>0.11</v>
      </c>
      <c r="H506" s="57">
        <v>100</v>
      </c>
      <c r="I506" s="57">
        <v>0.11</v>
      </c>
      <c r="J506" s="57"/>
      <c r="K506" s="62"/>
      <c r="L506" s="57"/>
      <c r="M506" s="57"/>
      <c r="N506" s="57"/>
      <c r="O506" s="57" t="s">
        <v>2193</v>
      </c>
      <c r="P506" s="59"/>
      <c r="Q506" s="59">
        <v>0</v>
      </c>
      <c r="R506" s="59"/>
      <c r="S506" s="57"/>
      <c r="T506" s="65"/>
      <c r="Z506" s="2" t="s">
        <v>949</v>
      </c>
      <c r="AE506" s="2">
        <v>0.11</v>
      </c>
    </row>
    <row r="507" spans="2:31" ht="21.95" customHeight="1" x14ac:dyDescent="0.15">
      <c r="B507" s="9" t="s">
        <v>2192</v>
      </c>
      <c r="C507" s="80"/>
      <c r="D507" s="56" t="s">
        <v>999</v>
      </c>
      <c r="E507" s="62"/>
      <c r="F507" s="57"/>
      <c r="G507" s="57"/>
      <c r="H507" s="57"/>
      <c r="I507" s="57"/>
      <c r="J507" s="57"/>
      <c r="K507" s="62"/>
      <c r="L507" s="57"/>
      <c r="M507" s="57"/>
      <c r="N507" s="57"/>
      <c r="O507" s="57"/>
      <c r="P507" s="59"/>
      <c r="Q507" s="59"/>
      <c r="R507" s="59"/>
      <c r="S507" s="57"/>
      <c r="T507" s="65"/>
    </row>
    <row r="508" spans="2:31" ht="21.95" customHeight="1" x14ac:dyDescent="0.15">
      <c r="B508" s="9" t="s">
        <v>944</v>
      </c>
      <c r="C508" s="80" t="s">
        <v>950</v>
      </c>
      <c r="D508" s="56" t="s">
        <v>946</v>
      </c>
      <c r="E508" s="62" t="s">
        <v>954</v>
      </c>
      <c r="F508" s="57" t="s">
        <v>616</v>
      </c>
      <c r="G508" s="57">
        <v>1</v>
      </c>
      <c r="H508" s="57">
        <v>0</v>
      </c>
      <c r="I508" s="57">
        <v>1</v>
      </c>
      <c r="J508" s="57"/>
      <c r="K508" s="62" t="s">
        <v>925</v>
      </c>
      <c r="L508" s="57" t="s">
        <v>690</v>
      </c>
      <c r="M508" s="57">
        <v>0.2</v>
      </c>
      <c r="N508" s="57">
        <v>100</v>
      </c>
      <c r="O508" s="57">
        <v>0.2</v>
      </c>
      <c r="P508" s="59"/>
      <c r="Q508" s="59">
        <v>0</v>
      </c>
      <c r="R508" s="59"/>
      <c r="S508" s="57" t="s">
        <v>955</v>
      </c>
      <c r="T508" s="65"/>
      <c r="AE508" s="2">
        <v>0.2</v>
      </c>
    </row>
    <row r="509" spans="2:31" ht="21.95" customHeight="1" x14ac:dyDescent="0.15">
      <c r="B509" s="9" t="s">
        <v>944</v>
      </c>
      <c r="C509" s="80" t="s">
        <v>689</v>
      </c>
      <c r="D509" s="56" t="s">
        <v>70</v>
      </c>
      <c r="E509" s="62" t="s">
        <v>690</v>
      </c>
      <c r="F509" s="57" t="s">
        <v>678</v>
      </c>
      <c r="G509" s="57">
        <v>0.2</v>
      </c>
      <c r="H509" s="57">
        <v>100</v>
      </c>
      <c r="I509" s="57">
        <v>0.2</v>
      </c>
      <c r="J509" s="57"/>
      <c r="K509" s="62"/>
      <c r="L509" s="57"/>
      <c r="M509" s="57"/>
      <c r="N509" s="57"/>
      <c r="O509" s="57" t="s">
        <v>2193</v>
      </c>
      <c r="P509" s="59"/>
      <c r="Q509" s="59">
        <v>0</v>
      </c>
      <c r="R509" s="59"/>
      <c r="S509" s="57"/>
      <c r="T509" s="65"/>
      <c r="Z509" s="2" t="s">
        <v>949</v>
      </c>
      <c r="AE509" s="2">
        <v>0.2</v>
      </c>
    </row>
    <row r="510" spans="2:31" ht="21.95" customHeight="1" x14ac:dyDescent="0.15">
      <c r="B510" s="9" t="s">
        <v>2192</v>
      </c>
      <c r="C510" s="80"/>
      <c r="D510" s="56" t="s">
        <v>1000</v>
      </c>
      <c r="E510" s="62"/>
      <c r="F510" s="57"/>
      <c r="G510" s="57"/>
      <c r="H510" s="57"/>
      <c r="I510" s="57"/>
      <c r="J510" s="57"/>
      <c r="K510" s="62"/>
      <c r="L510" s="57"/>
      <c r="M510" s="57"/>
      <c r="N510" s="57"/>
      <c r="O510" s="57"/>
      <c r="P510" s="59"/>
      <c r="Q510" s="59"/>
      <c r="R510" s="59"/>
      <c r="S510" s="57"/>
      <c r="T510" s="65"/>
    </row>
    <row r="511" spans="2:31" ht="21.95" customHeight="1" x14ac:dyDescent="0.15">
      <c r="B511" s="9" t="s">
        <v>944</v>
      </c>
      <c r="C511" s="80" t="s">
        <v>956</v>
      </c>
      <c r="D511" s="56" t="s">
        <v>946</v>
      </c>
      <c r="E511" s="62" t="s">
        <v>957</v>
      </c>
      <c r="F511" s="57" t="s">
        <v>616</v>
      </c>
      <c r="G511" s="57">
        <v>1</v>
      </c>
      <c r="H511" s="57">
        <v>0</v>
      </c>
      <c r="I511" s="57">
        <v>1</v>
      </c>
      <c r="J511" s="57"/>
      <c r="K511" s="62" t="s">
        <v>925</v>
      </c>
      <c r="L511" s="57" t="s">
        <v>690</v>
      </c>
      <c r="M511" s="57">
        <v>1.7999999999999999E-2</v>
      </c>
      <c r="N511" s="57">
        <v>100</v>
      </c>
      <c r="O511" s="57">
        <v>1.7999999999999999E-2</v>
      </c>
      <c r="P511" s="59"/>
      <c r="Q511" s="59">
        <v>0</v>
      </c>
      <c r="R511" s="59"/>
      <c r="S511" s="57" t="s">
        <v>958</v>
      </c>
      <c r="T511" s="65"/>
      <c r="AE511" s="2">
        <v>1.7999999999999999E-2</v>
      </c>
    </row>
    <row r="512" spans="2:31" ht="21.95" customHeight="1" x14ac:dyDescent="0.15">
      <c r="B512" s="9" t="s">
        <v>944</v>
      </c>
      <c r="C512" s="80" t="s">
        <v>689</v>
      </c>
      <c r="D512" s="56" t="s">
        <v>70</v>
      </c>
      <c r="E512" s="62" t="s">
        <v>690</v>
      </c>
      <c r="F512" s="57" t="s">
        <v>678</v>
      </c>
      <c r="G512" s="57">
        <v>1.7999999999999999E-2</v>
      </c>
      <c r="H512" s="57">
        <v>100</v>
      </c>
      <c r="I512" s="57">
        <v>1.7999999999999999E-2</v>
      </c>
      <c r="J512" s="57"/>
      <c r="K512" s="62"/>
      <c r="L512" s="57"/>
      <c r="M512" s="57"/>
      <c r="N512" s="57"/>
      <c r="O512" s="57" t="s">
        <v>2193</v>
      </c>
      <c r="P512" s="59"/>
      <c r="Q512" s="59">
        <v>0</v>
      </c>
      <c r="R512" s="59"/>
      <c r="S512" s="57"/>
      <c r="T512" s="65"/>
      <c r="Z512" s="2" t="s">
        <v>949</v>
      </c>
      <c r="AE512" s="2">
        <v>1.7999999999999999E-2</v>
      </c>
    </row>
    <row r="513" spans="2:31" ht="21.95" customHeight="1" x14ac:dyDescent="0.15">
      <c r="B513" s="9" t="s">
        <v>2192</v>
      </c>
      <c r="C513" s="80"/>
      <c r="D513" s="56" t="s">
        <v>2411</v>
      </c>
      <c r="E513" s="62"/>
      <c r="F513" s="57"/>
      <c r="G513" s="57"/>
      <c r="H513" s="57"/>
      <c r="I513" s="57"/>
      <c r="J513" s="57"/>
      <c r="K513" s="62"/>
      <c r="L513" s="57"/>
      <c r="M513" s="57"/>
      <c r="N513" s="57"/>
      <c r="O513" s="57"/>
      <c r="P513" s="59"/>
      <c r="Q513" s="59"/>
      <c r="R513" s="59"/>
      <c r="S513" s="57"/>
      <c r="T513" s="65"/>
    </row>
    <row r="514" spans="2:31" ht="21.95" customHeight="1" x14ac:dyDescent="0.15">
      <c r="B514" s="9" t="s">
        <v>944</v>
      </c>
      <c r="C514" s="80" t="s">
        <v>391</v>
      </c>
      <c r="D514" s="56" t="s">
        <v>387</v>
      </c>
      <c r="E514" s="62" t="s">
        <v>392</v>
      </c>
      <c r="F514" s="57" t="s">
        <v>132</v>
      </c>
      <c r="G514" s="57">
        <v>2</v>
      </c>
      <c r="H514" s="57">
        <v>0</v>
      </c>
      <c r="I514" s="57">
        <v>2</v>
      </c>
      <c r="J514" s="57">
        <v>10</v>
      </c>
      <c r="K514" s="62" t="s">
        <v>919</v>
      </c>
      <c r="L514" s="57" t="s">
        <v>677</v>
      </c>
      <c r="M514" s="57">
        <v>6.0000000000000001E-3</v>
      </c>
      <c r="N514" s="57">
        <v>150</v>
      </c>
      <c r="O514" s="57">
        <v>1.8000000000000002E-2</v>
      </c>
      <c r="P514" s="59"/>
      <c r="Q514" s="59">
        <v>0</v>
      </c>
      <c r="R514" s="59"/>
      <c r="S514" s="57" t="s">
        <v>975</v>
      </c>
      <c r="T514" s="65"/>
      <c r="AA514" s="2">
        <v>1.8000000000000002E-2</v>
      </c>
    </row>
    <row r="515" spans="2:31" ht="21.95" customHeight="1" x14ac:dyDescent="0.15">
      <c r="B515" s="9" t="s">
        <v>944</v>
      </c>
      <c r="C515" s="80" t="s">
        <v>484</v>
      </c>
      <c r="D515" s="56" t="s">
        <v>485</v>
      </c>
      <c r="E515" s="62" t="s">
        <v>486</v>
      </c>
      <c r="F515" s="57" t="s">
        <v>181</v>
      </c>
      <c r="G515" s="57">
        <v>1</v>
      </c>
      <c r="H515" s="57">
        <v>0</v>
      </c>
      <c r="I515" s="57">
        <v>1</v>
      </c>
      <c r="J515" s="57"/>
      <c r="K515" s="62" t="s">
        <v>919</v>
      </c>
      <c r="L515" s="57" t="s">
        <v>677</v>
      </c>
      <c r="M515" s="57">
        <v>0.11</v>
      </c>
      <c r="N515" s="57">
        <v>100</v>
      </c>
      <c r="O515" s="57">
        <v>0.11</v>
      </c>
      <c r="P515" s="59"/>
      <c r="Q515" s="59">
        <v>0</v>
      </c>
      <c r="R515" s="59"/>
      <c r="S515" s="57" t="s">
        <v>975</v>
      </c>
      <c r="T515" s="65"/>
      <c r="AA515" s="2">
        <v>0.11</v>
      </c>
    </row>
    <row r="516" spans="2:31" ht="21.95" customHeight="1" x14ac:dyDescent="0.15">
      <c r="B516" s="9" t="s">
        <v>944</v>
      </c>
      <c r="C516" s="80" t="s">
        <v>484</v>
      </c>
      <c r="D516" s="56"/>
      <c r="E516" s="62"/>
      <c r="F516" s="57"/>
      <c r="G516" s="57">
        <v>1</v>
      </c>
      <c r="H516" s="57">
        <v>0</v>
      </c>
      <c r="I516" s="57">
        <v>1</v>
      </c>
      <c r="J516" s="57"/>
      <c r="K516" s="62" t="s">
        <v>925</v>
      </c>
      <c r="L516" s="57" t="s">
        <v>690</v>
      </c>
      <c r="M516" s="57">
        <v>0.08</v>
      </c>
      <c r="N516" s="57">
        <v>100</v>
      </c>
      <c r="O516" s="57">
        <v>0.08</v>
      </c>
      <c r="P516" s="59"/>
      <c r="Q516" s="59">
        <v>0</v>
      </c>
      <c r="R516" s="59"/>
      <c r="S516" s="57" t="s">
        <v>975</v>
      </c>
      <c r="T516" s="65"/>
      <c r="AE516" s="2">
        <v>0.08</v>
      </c>
    </row>
    <row r="517" spans="2:31" ht="21.95" customHeight="1" x14ac:dyDescent="0.15">
      <c r="B517" s="9" t="s">
        <v>944</v>
      </c>
      <c r="C517" s="80" t="s">
        <v>2220</v>
      </c>
      <c r="D517" s="56" t="s">
        <v>2221</v>
      </c>
      <c r="E517" s="62" t="s">
        <v>2222</v>
      </c>
      <c r="F517" s="57" t="s">
        <v>275</v>
      </c>
      <c r="G517" s="57">
        <v>1</v>
      </c>
      <c r="H517" s="57">
        <v>0</v>
      </c>
      <c r="I517" s="57">
        <v>1</v>
      </c>
      <c r="J517" s="57"/>
      <c r="K517" s="62" t="s">
        <v>919</v>
      </c>
      <c r="L517" s="57" t="s">
        <v>677</v>
      </c>
      <c r="M517" s="57">
        <v>0.08</v>
      </c>
      <c r="N517" s="57">
        <v>100</v>
      </c>
      <c r="O517" s="57">
        <v>0.08</v>
      </c>
      <c r="P517" s="59"/>
      <c r="Q517" s="59">
        <v>0</v>
      </c>
      <c r="R517" s="59"/>
      <c r="S517" s="57" t="s">
        <v>2241</v>
      </c>
      <c r="T517" s="65"/>
      <c r="AA517" s="2">
        <v>0.08</v>
      </c>
    </row>
    <row r="518" spans="2:31" ht="21.95" customHeight="1" x14ac:dyDescent="0.15">
      <c r="B518" s="9" t="s">
        <v>944</v>
      </c>
      <c r="C518" s="80" t="s">
        <v>2220</v>
      </c>
      <c r="D518" s="56"/>
      <c r="E518" s="62"/>
      <c r="F518" s="57"/>
      <c r="G518" s="57">
        <v>1</v>
      </c>
      <c r="H518" s="57">
        <v>0</v>
      </c>
      <c r="I518" s="57">
        <v>1</v>
      </c>
      <c r="J518" s="57"/>
      <c r="K518" s="62" t="s">
        <v>925</v>
      </c>
      <c r="L518" s="57" t="s">
        <v>690</v>
      </c>
      <c r="M518" s="57">
        <v>0.19</v>
      </c>
      <c r="N518" s="57">
        <v>100</v>
      </c>
      <c r="O518" s="57">
        <v>0.19</v>
      </c>
      <c r="P518" s="59"/>
      <c r="Q518" s="59">
        <v>0</v>
      </c>
      <c r="R518" s="59"/>
      <c r="S518" s="57" t="s">
        <v>2241</v>
      </c>
      <c r="T518" s="65"/>
      <c r="AE518" s="2">
        <v>0.19</v>
      </c>
    </row>
    <row r="519" spans="2:31" ht="21.95" customHeight="1" x14ac:dyDescent="0.15">
      <c r="B519" s="9" t="s">
        <v>944</v>
      </c>
      <c r="C519" s="80" t="s">
        <v>2224</v>
      </c>
      <c r="D519" s="56" t="s">
        <v>2225</v>
      </c>
      <c r="E519" s="62" t="s">
        <v>2226</v>
      </c>
      <c r="F519" s="57" t="s">
        <v>181</v>
      </c>
      <c r="G519" s="57">
        <v>4</v>
      </c>
      <c r="H519" s="57">
        <v>0</v>
      </c>
      <c r="I519" s="57">
        <v>4</v>
      </c>
      <c r="J519" s="57"/>
      <c r="K519" s="62" t="s">
        <v>919</v>
      </c>
      <c r="L519" s="57" t="s">
        <v>677</v>
      </c>
      <c r="M519" s="57">
        <v>0.23</v>
      </c>
      <c r="N519" s="57">
        <v>100</v>
      </c>
      <c r="O519" s="57">
        <v>0.92</v>
      </c>
      <c r="P519" s="59"/>
      <c r="Q519" s="59">
        <v>0</v>
      </c>
      <c r="R519" s="59"/>
      <c r="S519" s="57" t="s">
        <v>959</v>
      </c>
      <c r="T519" s="65"/>
      <c r="AA519" s="2">
        <v>0.92</v>
      </c>
    </row>
    <row r="520" spans="2:31" ht="21.95" customHeight="1" x14ac:dyDescent="0.15">
      <c r="B520" s="9" t="s">
        <v>944</v>
      </c>
      <c r="C520" s="80" t="s">
        <v>676</v>
      </c>
      <c r="D520" s="56" t="s">
        <v>70</v>
      </c>
      <c r="E520" s="62" t="s">
        <v>677</v>
      </c>
      <c r="F520" s="57" t="s">
        <v>678</v>
      </c>
      <c r="G520" s="57">
        <v>1.1279999999999999</v>
      </c>
      <c r="H520" s="57">
        <v>100</v>
      </c>
      <c r="I520" s="57">
        <v>1.1280000000000001</v>
      </c>
      <c r="J520" s="57"/>
      <c r="K520" s="62"/>
      <c r="L520" s="57"/>
      <c r="M520" s="57"/>
      <c r="N520" s="57"/>
      <c r="O520" s="57" t="s">
        <v>2193</v>
      </c>
      <c r="P520" s="59"/>
      <c r="Q520" s="59">
        <v>0</v>
      </c>
      <c r="R520" s="59"/>
      <c r="S520" s="57"/>
      <c r="T520" s="65"/>
      <c r="Z520" s="2" t="s">
        <v>949</v>
      </c>
      <c r="AA520" s="2">
        <v>1.1280000000000001</v>
      </c>
      <c r="AE520" s="2">
        <v>0.27</v>
      </c>
    </row>
    <row r="521" spans="2:31" ht="21.95" customHeight="1" x14ac:dyDescent="0.15">
      <c r="B521" s="9" t="s">
        <v>944</v>
      </c>
      <c r="C521" s="80" t="s">
        <v>689</v>
      </c>
      <c r="D521" s="56" t="s">
        <v>70</v>
      </c>
      <c r="E521" s="62" t="s">
        <v>690</v>
      </c>
      <c r="F521" s="57" t="s">
        <v>678</v>
      </c>
      <c r="G521" s="57">
        <v>0.27</v>
      </c>
      <c r="H521" s="57">
        <v>100</v>
      </c>
      <c r="I521" s="57">
        <v>0.27</v>
      </c>
      <c r="J521" s="57"/>
      <c r="K521" s="62"/>
      <c r="L521" s="57"/>
      <c r="M521" s="57"/>
      <c r="N521" s="57"/>
      <c r="O521" s="57" t="s">
        <v>2193</v>
      </c>
      <c r="P521" s="59"/>
      <c r="Q521" s="59">
        <v>0</v>
      </c>
      <c r="R521" s="59"/>
      <c r="S521" s="57"/>
      <c r="T521" s="65"/>
    </row>
    <row r="522" spans="2:31" ht="21.95" customHeight="1" x14ac:dyDescent="0.15">
      <c r="B522" s="9" t="s">
        <v>2192</v>
      </c>
      <c r="C522" s="80"/>
      <c r="D522" s="56" t="s">
        <v>2412</v>
      </c>
      <c r="E522" s="62"/>
      <c r="F522" s="57"/>
      <c r="G522" s="57"/>
      <c r="H522" s="57"/>
      <c r="I522" s="57"/>
      <c r="J522" s="57"/>
      <c r="K522" s="62"/>
      <c r="L522" s="57"/>
      <c r="M522" s="57"/>
      <c r="N522" s="57"/>
      <c r="O522" s="57"/>
      <c r="P522" s="59"/>
      <c r="Q522" s="59"/>
      <c r="R522" s="59"/>
      <c r="S522" s="57"/>
      <c r="T522" s="65"/>
    </row>
    <row r="523" spans="2:31" ht="21.95" customHeight="1" x14ac:dyDescent="0.15">
      <c r="B523" s="9" t="s">
        <v>944</v>
      </c>
      <c r="C523" s="80" t="s">
        <v>945</v>
      </c>
      <c r="D523" s="56" t="s">
        <v>946</v>
      </c>
      <c r="E523" s="62" t="s">
        <v>2202</v>
      </c>
      <c r="F523" s="57" t="s">
        <v>616</v>
      </c>
      <c r="G523" s="57">
        <v>1</v>
      </c>
      <c r="H523" s="57">
        <v>0</v>
      </c>
      <c r="I523" s="57">
        <v>1</v>
      </c>
      <c r="J523" s="57"/>
      <c r="K523" s="62" t="s">
        <v>919</v>
      </c>
      <c r="L523" s="57" t="s">
        <v>677</v>
      </c>
      <c r="M523" s="57">
        <v>0.31</v>
      </c>
      <c r="N523" s="57">
        <v>100</v>
      </c>
      <c r="O523" s="57">
        <v>0.31</v>
      </c>
      <c r="P523" s="59"/>
      <c r="Q523" s="59">
        <v>0</v>
      </c>
      <c r="R523" s="59"/>
      <c r="S523" s="57" t="s">
        <v>2243</v>
      </c>
      <c r="T523" s="65"/>
      <c r="AA523" s="2">
        <v>0.31</v>
      </c>
    </row>
    <row r="524" spans="2:31" ht="21.95" customHeight="1" x14ac:dyDescent="0.15">
      <c r="B524" s="9" t="s">
        <v>944</v>
      </c>
      <c r="C524" s="80" t="s">
        <v>676</v>
      </c>
      <c r="D524" s="56" t="s">
        <v>70</v>
      </c>
      <c r="E524" s="62" t="s">
        <v>677</v>
      </c>
      <c r="F524" s="57" t="s">
        <v>678</v>
      </c>
      <c r="G524" s="57">
        <v>0.31</v>
      </c>
      <c r="H524" s="57">
        <v>100</v>
      </c>
      <c r="I524" s="57">
        <v>0.31</v>
      </c>
      <c r="J524" s="57"/>
      <c r="K524" s="62"/>
      <c r="L524" s="57"/>
      <c r="M524" s="57"/>
      <c r="N524" s="57"/>
      <c r="O524" s="57" t="s">
        <v>2193</v>
      </c>
      <c r="P524" s="59"/>
      <c r="Q524" s="59">
        <v>0</v>
      </c>
      <c r="R524" s="59"/>
      <c r="S524" s="57"/>
      <c r="T524" s="65"/>
      <c r="Z524" s="2" t="s">
        <v>949</v>
      </c>
      <c r="AA524" s="2">
        <v>0.31</v>
      </c>
    </row>
    <row r="525" spans="2:31" ht="21.95" customHeight="1" x14ac:dyDescent="0.15">
      <c r="B525" s="9" t="s">
        <v>2192</v>
      </c>
      <c r="C525" s="80"/>
      <c r="D525" s="56" t="s">
        <v>2413</v>
      </c>
      <c r="E525" s="62"/>
      <c r="F525" s="57"/>
      <c r="G525" s="57"/>
      <c r="H525" s="57"/>
      <c r="I525" s="57"/>
      <c r="J525" s="57"/>
      <c r="K525" s="62"/>
      <c r="L525" s="57"/>
      <c r="M525" s="57"/>
      <c r="N525" s="57"/>
      <c r="O525" s="57"/>
      <c r="P525" s="59"/>
      <c r="Q525" s="59"/>
      <c r="R525" s="59"/>
      <c r="S525" s="57"/>
      <c r="T525" s="65"/>
    </row>
    <row r="526" spans="2:31" ht="21.95" customHeight="1" x14ac:dyDescent="0.15">
      <c r="B526" s="9" t="s">
        <v>944</v>
      </c>
      <c r="C526" s="80" t="s">
        <v>362</v>
      </c>
      <c r="D526" s="56" t="s">
        <v>363</v>
      </c>
      <c r="E526" s="62" t="s">
        <v>364</v>
      </c>
      <c r="F526" s="57" t="s">
        <v>181</v>
      </c>
      <c r="G526" s="57">
        <v>1</v>
      </c>
      <c r="H526" s="57">
        <v>0</v>
      </c>
      <c r="I526" s="57">
        <v>1</v>
      </c>
      <c r="J526" s="57"/>
      <c r="K526" s="62" t="s">
        <v>919</v>
      </c>
      <c r="L526" s="57" t="s">
        <v>677</v>
      </c>
      <c r="M526" s="57">
        <v>3.5999999999999997E-2</v>
      </c>
      <c r="N526" s="57">
        <v>150</v>
      </c>
      <c r="O526" s="57">
        <v>5.3999999999999992E-2</v>
      </c>
      <c r="P526" s="59"/>
      <c r="Q526" s="59">
        <v>0</v>
      </c>
      <c r="R526" s="59"/>
      <c r="S526" s="57" t="s">
        <v>959</v>
      </c>
      <c r="T526" s="65"/>
      <c r="AA526" s="2">
        <v>5.3999999999999992E-2</v>
      </c>
    </row>
    <row r="527" spans="2:31" ht="21.95" customHeight="1" x14ac:dyDescent="0.15">
      <c r="B527" s="9" t="s">
        <v>944</v>
      </c>
      <c r="C527" s="80" t="s">
        <v>676</v>
      </c>
      <c r="D527" s="56" t="s">
        <v>70</v>
      </c>
      <c r="E527" s="62" t="s">
        <v>677</v>
      </c>
      <c r="F527" s="57" t="s">
        <v>678</v>
      </c>
      <c r="G527" s="57">
        <v>5.3999999999999999E-2</v>
      </c>
      <c r="H527" s="57">
        <v>100</v>
      </c>
      <c r="I527" s="57">
        <v>5.3999999999999992E-2</v>
      </c>
      <c r="J527" s="57"/>
      <c r="K527" s="62"/>
      <c r="L527" s="57"/>
      <c r="M527" s="57"/>
      <c r="N527" s="57"/>
      <c r="O527" s="57" t="s">
        <v>2193</v>
      </c>
      <c r="P527" s="59"/>
      <c r="Q527" s="59">
        <v>0</v>
      </c>
      <c r="R527" s="59"/>
      <c r="S527" s="57"/>
      <c r="T527" s="65"/>
      <c r="Z527" s="2" t="s">
        <v>949</v>
      </c>
      <c r="AA527" s="2">
        <v>5.3999999999999992E-2</v>
      </c>
    </row>
    <row r="528" spans="2:31" ht="21.95" customHeight="1" x14ac:dyDescent="0.15">
      <c r="B528" s="9" t="s">
        <v>2192</v>
      </c>
      <c r="C528" s="80"/>
      <c r="D528" s="56" t="s">
        <v>2414</v>
      </c>
      <c r="E528" s="62"/>
      <c r="F528" s="57"/>
      <c r="G528" s="57"/>
      <c r="H528" s="57"/>
      <c r="I528" s="57"/>
      <c r="J528" s="57"/>
      <c r="K528" s="62"/>
      <c r="L528" s="57"/>
      <c r="M528" s="57"/>
      <c r="N528" s="57"/>
      <c r="O528" s="57"/>
      <c r="P528" s="59"/>
      <c r="Q528" s="59"/>
      <c r="R528" s="59"/>
      <c r="S528" s="57"/>
      <c r="T528" s="65"/>
    </row>
    <row r="529" spans="2:34" ht="21.95" customHeight="1" x14ac:dyDescent="0.15">
      <c r="B529" s="9" t="s">
        <v>944</v>
      </c>
      <c r="C529" s="80" t="s">
        <v>362</v>
      </c>
      <c r="D529" s="56" t="s">
        <v>363</v>
      </c>
      <c r="E529" s="62" t="s">
        <v>364</v>
      </c>
      <c r="F529" s="57" t="s">
        <v>181</v>
      </c>
      <c r="G529" s="57">
        <v>1</v>
      </c>
      <c r="H529" s="57">
        <v>0</v>
      </c>
      <c r="I529" s="57">
        <v>1</v>
      </c>
      <c r="J529" s="57"/>
      <c r="K529" s="62" t="s">
        <v>919</v>
      </c>
      <c r="L529" s="57" t="s">
        <v>677</v>
      </c>
      <c r="M529" s="57">
        <v>3.5999999999999997E-2</v>
      </c>
      <c r="N529" s="57">
        <v>150</v>
      </c>
      <c r="O529" s="57">
        <v>5.3999999999999992E-2</v>
      </c>
      <c r="P529" s="59"/>
      <c r="Q529" s="59">
        <v>0</v>
      </c>
      <c r="R529" s="59"/>
      <c r="S529" s="57" t="s">
        <v>959</v>
      </c>
      <c r="T529" s="65"/>
      <c r="AA529" s="2">
        <v>5.3999999999999992E-2</v>
      </c>
    </row>
    <row r="530" spans="2:34" ht="21.95" customHeight="1" x14ac:dyDescent="0.15">
      <c r="B530" s="9" t="s">
        <v>944</v>
      </c>
      <c r="C530" s="80" t="s">
        <v>676</v>
      </c>
      <c r="D530" s="56" t="s">
        <v>70</v>
      </c>
      <c r="E530" s="62" t="s">
        <v>677</v>
      </c>
      <c r="F530" s="57" t="s">
        <v>678</v>
      </c>
      <c r="G530" s="57">
        <v>5.3999999999999999E-2</v>
      </c>
      <c r="H530" s="57">
        <v>100</v>
      </c>
      <c r="I530" s="57">
        <v>5.3999999999999992E-2</v>
      </c>
      <c r="J530" s="57"/>
      <c r="K530" s="62"/>
      <c r="L530" s="57"/>
      <c r="M530" s="57"/>
      <c r="N530" s="57"/>
      <c r="O530" s="57" t="s">
        <v>2193</v>
      </c>
      <c r="P530" s="59"/>
      <c r="Q530" s="59">
        <v>0</v>
      </c>
      <c r="R530" s="59"/>
      <c r="S530" s="57"/>
      <c r="T530" s="65"/>
      <c r="Z530" s="2" t="s">
        <v>949</v>
      </c>
      <c r="AA530" s="2">
        <v>5.3999999999999992E-2</v>
      </c>
    </row>
    <row r="531" spans="2:34" ht="21.95" customHeight="1" x14ac:dyDescent="0.15">
      <c r="B531" s="9" t="s">
        <v>2192</v>
      </c>
      <c r="C531" s="80"/>
      <c r="D531" s="56" t="s">
        <v>2415</v>
      </c>
      <c r="E531" s="62"/>
      <c r="F531" s="57"/>
      <c r="G531" s="57"/>
      <c r="H531" s="57"/>
      <c r="I531" s="57"/>
      <c r="J531" s="57"/>
      <c r="K531" s="62"/>
      <c r="L531" s="57"/>
      <c r="M531" s="57"/>
      <c r="N531" s="57"/>
      <c r="O531" s="57"/>
      <c r="P531" s="59"/>
      <c r="Q531" s="59"/>
      <c r="R531" s="59"/>
      <c r="S531" s="57"/>
      <c r="T531" s="65"/>
    </row>
    <row r="532" spans="2:34" ht="21.95" customHeight="1" x14ac:dyDescent="0.15">
      <c r="B532" s="9" t="s">
        <v>944</v>
      </c>
      <c r="C532" s="80" t="s">
        <v>498</v>
      </c>
      <c r="D532" s="56" t="s">
        <v>208</v>
      </c>
      <c r="E532" s="62" t="s">
        <v>2304</v>
      </c>
      <c r="F532" s="57" t="s">
        <v>181</v>
      </c>
      <c r="G532" s="57">
        <v>1</v>
      </c>
      <c r="H532" s="57">
        <v>0</v>
      </c>
      <c r="I532" s="57">
        <v>1</v>
      </c>
      <c r="J532" s="57"/>
      <c r="K532" s="62" t="s">
        <v>920</v>
      </c>
      <c r="L532" s="57" t="s">
        <v>680</v>
      </c>
      <c r="M532" s="57">
        <v>0.13200000000000001</v>
      </c>
      <c r="N532" s="57">
        <v>100</v>
      </c>
      <c r="O532" s="57">
        <v>0.13200000000000001</v>
      </c>
      <c r="P532" s="59"/>
      <c r="Q532" s="59">
        <v>0</v>
      </c>
      <c r="R532" s="59"/>
      <c r="S532" s="57" t="s">
        <v>963</v>
      </c>
      <c r="T532" s="65"/>
      <c r="AB532" s="2">
        <v>0.13200000000000001</v>
      </c>
    </row>
    <row r="533" spans="2:34" ht="21.95" customHeight="1" x14ac:dyDescent="0.15">
      <c r="B533" s="9" t="s">
        <v>944</v>
      </c>
      <c r="C533" s="80" t="s">
        <v>498</v>
      </c>
      <c r="D533" s="56"/>
      <c r="E533" s="62"/>
      <c r="F533" s="57"/>
      <c r="G533" s="57">
        <v>1</v>
      </c>
      <c r="H533" s="57">
        <v>0</v>
      </c>
      <c r="I533" s="57">
        <v>1</v>
      </c>
      <c r="J533" s="57"/>
      <c r="K533" s="62" t="s">
        <v>925</v>
      </c>
      <c r="L533" s="57" t="s">
        <v>690</v>
      </c>
      <c r="M533" s="57">
        <v>0.13200000000000001</v>
      </c>
      <c r="N533" s="57">
        <v>100</v>
      </c>
      <c r="O533" s="57">
        <v>0.13200000000000001</v>
      </c>
      <c r="P533" s="59"/>
      <c r="Q533" s="59">
        <v>0</v>
      </c>
      <c r="R533" s="59"/>
      <c r="S533" s="57" t="s">
        <v>963</v>
      </c>
      <c r="T533" s="65"/>
      <c r="AE533" s="2">
        <v>0.13200000000000001</v>
      </c>
    </row>
    <row r="534" spans="2:34" ht="21.95" customHeight="1" x14ac:dyDescent="0.15">
      <c r="B534" s="9" t="s">
        <v>944</v>
      </c>
      <c r="C534" s="80" t="s">
        <v>679</v>
      </c>
      <c r="D534" s="56" t="s">
        <v>70</v>
      </c>
      <c r="E534" s="62" t="s">
        <v>680</v>
      </c>
      <c r="F534" s="57" t="s">
        <v>678</v>
      </c>
      <c r="G534" s="57">
        <v>0.13200000000000001</v>
      </c>
      <c r="H534" s="57">
        <v>100</v>
      </c>
      <c r="I534" s="57">
        <v>0.13200000000000001</v>
      </c>
      <c r="J534" s="57"/>
      <c r="K534" s="62"/>
      <c r="L534" s="57"/>
      <c r="M534" s="57"/>
      <c r="N534" s="57"/>
      <c r="O534" s="57" t="s">
        <v>2193</v>
      </c>
      <c r="P534" s="59"/>
      <c r="Q534" s="59">
        <v>0</v>
      </c>
      <c r="R534" s="59"/>
      <c r="S534" s="57"/>
      <c r="T534" s="65"/>
      <c r="Z534" s="2" t="s">
        <v>949</v>
      </c>
      <c r="AB534" s="2">
        <v>0.13200000000000001</v>
      </c>
      <c r="AE534" s="2">
        <v>0.13200000000000001</v>
      </c>
    </row>
    <row r="535" spans="2:34" ht="21.95" customHeight="1" x14ac:dyDescent="0.15">
      <c r="B535" s="9" t="s">
        <v>944</v>
      </c>
      <c r="C535" s="80" t="s">
        <v>689</v>
      </c>
      <c r="D535" s="56" t="s">
        <v>70</v>
      </c>
      <c r="E535" s="62" t="s">
        <v>690</v>
      </c>
      <c r="F535" s="57" t="s">
        <v>678</v>
      </c>
      <c r="G535" s="57">
        <v>0.13200000000000001</v>
      </c>
      <c r="H535" s="57">
        <v>100</v>
      </c>
      <c r="I535" s="57">
        <v>0.13200000000000001</v>
      </c>
      <c r="J535" s="57"/>
      <c r="K535" s="62"/>
      <c r="L535" s="57"/>
      <c r="M535" s="57"/>
      <c r="N535" s="57"/>
      <c r="O535" s="57" t="s">
        <v>2193</v>
      </c>
      <c r="P535" s="59"/>
      <c r="Q535" s="59">
        <v>0</v>
      </c>
      <c r="R535" s="59"/>
      <c r="S535" s="57"/>
      <c r="T535" s="65"/>
    </row>
    <row r="536" spans="2:34" ht="21.95" customHeight="1" x14ac:dyDescent="0.15">
      <c r="B536" s="9" t="s">
        <v>2192</v>
      </c>
      <c r="C536" s="80"/>
      <c r="D536" s="56" t="s">
        <v>2416</v>
      </c>
      <c r="E536" s="62"/>
      <c r="F536" s="57"/>
      <c r="G536" s="57"/>
      <c r="H536" s="57"/>
      <c r="I536" s="57"/>
      <c r="J536" s="57"/>
      <c r="K536" s="62"/>
      <c r="L536" s="57"/>
      <c r="M536" s="57"/>
      <c r="N536" s="57"/>
      <c r="O536" s="57"/>
      <c r="P536" s="59"/>
      <c r="Q536" s="59"/>
      <c r="R536" s="59"/>
      <c r="S536" s="57"/>
      <c r="T536" s="65"/>
    </row>
    <row r="537" spans="2:34" ht="21.95" customHeight="1" x14ac:dyDescent="0.15">
      <c r="B537" s="9" t="s">
        <v>944</v>
      </c>
      <c r="C537" s="80" t="s">
        <v>2310</v>
      </c>
      <c r="D537" s="56" t="s">
        <v>537</v>
      </c>
      <c r="E537" s="62" t="s">
        <v>2271</v>
      </c>
      <c r="F537" s="57" t="s">
        <v>539</v>
      </c>
      <c r="G537" s="57">
        <v>1</v>
      </c>
      <c r="H537" s="57">
        <v>0</v>
      </c>
      <c r="I537" s="57">
        <v>1</v>
      </c>
      <c r="J537" s="57"/>
      <c r="K537" s="62" t="s">
        <v>926</v>
      </c>
      <c r="L537" s="57" t="s">
        <v>692</v>
      </c>
      <c r="M537" s="57">
        <v>1.63</v>
      </c>
      <c r="N537" s="57">
        <v>100</v>
      </c>
      <c r="O537" s="57">
        <v>1.63</v>
      </c>
      <c r="P537" s="59"/>
      <c r="Q537" s="59">
        <v>0</v>
      </c>
      <c r="R537" s="59"/>
      <c r="S537" s="57" t="s">
        <v>961</v>
      </c>
      <c r="T537" s="65"/>
      <c r="AF537" s="2">
        <v>1.63</v>
      </c>
    </row>
    <row r="538" spans="2:34" ht="21.95" customHeight="1" x14ac:dyDescent="0.15">
      <c r="B538" s="9" t="s">
        <v>944</v>
      </c>
      <c r="C538" s="80" t="s">
        <v>2310</v>
      </c>
      <c r="D538" s="56"/>
      <c r="E538" s="62"/>
      <c r="F538" s="57"/>
      <c r="G538" s="57">
        <v>1</v>
      </c>
      <c r="H538" s="57">
        <v>0</v>
      </c>
      <c r="I538" s="57">
        <v>1</v>
      </c>
      <c r="J538" s="57"/>
      <c r="K538" s="62" t="s">
        <v>930</v>
      </c>
      <c r="L538" s="57" t="s">
        <v>700</v>
      </c>
      <c r="M538" s="57">
        <v>0.34</v>
      </c>
      <c r="N538" s="57">
        <v>100</v>
      </c>
      <c r="O538" s="57">
        <v>0.34</v>
      </c>
      <c r="P538" s="59"/>
      <c r="Q538" s="59">
        <v>0</v>
      </c>
      <c r="R538" s="59"/>
      <c r="S538" s="57" t="s">
        <v>961</v>
      </c>
      <c r="T538" s="65"/>
      <c r="AH538" s="2">
        <v>0.34</v>
      </c>
    </row>
    <row r="539" spans="2:34" ht="21.95" customHeight="1" x14ac:dyDescent="0.15">
      <c r="B539" s="9" t="s">
        <v>944</v>
      </c>
      <c r="C539" s="80" t="s">
        <v>2310</v>
      </c>
      <c r="D539" s="56"/>
      <c r="E539" s="62"/>
      <c r="F539" s="57"/>
      <c r="G539" s="57">
        <v>1</v>
      </c>
      <c r="H539" s="57">
        <v>0</v>
      </c>
      <c r="I539" s="57">
        <v>1</v>
      </c>
      <c r="J539" s="57"/>
      <c r="K539" s="62" t="s">
        <v>929</v>
      </c>
      <c r="L539" s="57" t="s">
        <v>698</v>
      </c>
      <c r="M539" s="57">
        <v>0.05</v>
      </c>
      <c r="N539" s="57">
        <v>100</v>
      </c>
      <c r="O539" s="57">
        <v>0.05</v>
      </c>
      <c r="P539" s="59"/>
      <c r="Q539" s="59">
        <v>0</v>
      </c>
      <c r="R539" s="59"/>
      <c r="S539" s="57" t="s">
        <v>961</v>
      </c>
      <c r="T539" s="65"/>
      <c r="AG539" s="2">
        <v>0.05</v>
      </c>
    </row>
    <row r="540" spans="2:34" ht="21.95" customHeight="1" x14ac:dyDescent="0.15">
      <c r="B540" s="9" t="s">
        <v>944</v>
      </c>
      <c r="C540" s="80" t="s">
        <v>2315</v>
      </c>
      <c r="D540" s="56" t="s">
        <v>505</v>
      </c>
      <c r="E540" s="62" t="s">
        <v>2316</v>
      </c>
      <c r="F540" s="57" t="s">
        <v>275</v>
      </c>
      <c r="G540" s="57">
        <v>2</v>
      </c>
      <c r="H540" s="57">
        <v>0</v>
      </c>
      <c r="I540" s="57">
        <v>2</v>
      </c>
      <c r="J540" s="57"/>
      <c r="K540" s="62" t="s">
        <v>921</v>
      </c>
      <c r="L540" s="57" t="s">
        <v>682</v>
      </c>
      <c r="M540" s="57">
        <v>0.22</v>
      </c>
      <c r="N540" s="57">
        <v>100</v>
      </c>
      <c r="O540" s="57">
        <v>0.44</v>
      </c>
      <c r="P540" s="59"/>
      <c r="Q540" s="59">
        <v>0</v>
      </c>
      <c r="R540" s="59"/>
      <c r="S540" s="57" t="s">
        <v>962</v>
      </c>
      <c r="T540" s="65"/>
      <c r="AC540" s="2">
        <v>0.44</v>
      </c>
    </row>
    <row r="541" spans="2:34" ht="21.95" customHeight="1" x14ac:dyDescent="0.15">
      <c r="B541" s="9" t="s">
        <v>944</v>
      </c>
      <c r="C541" s="80" t="s">
        <v>2315</v>
      </c>
      <c r="D541" s="56"/>
      <c r="E541" s="62"/>
      <c r="F541" s="57"/>
      <c r="G541" s="57">
        <v>2</v>
      </c>
      <c r="H541" s="57">
        <v>0</v>
      </c>
      <c r="I541" s="57">
        <v>2</v>
      </c>
      <c r="J541" s="57"/>
      <c r="K541" s="62" t="s">
        <v>925</v>
      </c>
      <c r="L541" s="57" t="s">
        <v>690</v>
      </c>
      <c r="M541" s="57">
        <v>0.11</v>
      </c>
      <c r="N541" s="57">
        <v>100</v>
      </c>
      <c r="O541" s="57">
        <v>0.22</v>
      </c>
      <c r="P541" s="59"/>
      <c r="Q541" s="59">
        <v>0</v>
      </c>
      <c r="R541" s="59"/>
      <c r="S541" s="57" t="s">
        <v>962</v>
      </c>
      <c r="T541" s="65"/>
      <c r="AE541" s="2">
        <v>0.22</v>
      </c>
    </row>
    <row r="542" spans="2:34" ht="21.95" customHeight="1" x14ac:dyDescent="0.15">
      <c r="B542" s="9" t="s">
        <v>944</v>
      </c>
      <c r="C542" s="80" t="s">
        <v>681</v>
      </c>
      <c r="D542" s="56" t="s">
        <v>70</v>
      </c>
      <c r="E542" s="62" t="s">
        <v>682</v>
      </c>
      <c r="F542" s="57" t="s">
        <v>678</v>
      </c>
      <c r="G542" s="57">
        <v>0.44</v>
      </c>
      <c r="H542" s="57">
        <v>100</v>
      </c>
      <c r="I542" s="57">
        <v>0.44</v>
      </c>
      <c r="J542" s="57"/>
      <c r="K542" s="62"/>
      <c r="L542" s="57"/>
      <c r="M542" s="57"/>
      <c r="N542" s="57"/>
      <c r="O542" s="57" t="s">
        <v>2193</v>
      </c>
      <c r="P542" s="59"/>
      <c r="Q542" s="59">
        <v>0</v>
      </c>
      <c r="R542" s="59"/>
      <c r="S542" s="57"/>
      <c r="T542" s="65"/>
      <c r="Z542" s="2" t="s">
        <v>949</v>
      </c>
      <c r="AC542" s="2">
        <v>0.44</v>
      </c>
      <c r="AE542" s="2">
        <v>0.22</v>
      </c>
      <c r="AF542" s="2">
        <v>1.63</v>
      </c>
      <c r="AG542" s="2">
        <v>0.05</v>
      </c>
      <c r="AH542" s="2">
        <v>0.34</v>
      </c>
    </row>
    <row r="543" spans="2:34" ht="21.95" customHeight="1" x14ac:dyDescent="0.15">
      <c r="B543" s="9" t="s">
        <v>944</v>
      </c>
      <c r="C543" s="80" t="s">
        <v>689</v>
      </c>
      <c r="D543" s="56" t="s">
        <v>70</v>
      </c>
      <c r="E543" s="62" t="s">
        <v>690</v>
      </c>
      <c r="F543" s="57" t="s">
        <v>678</v>
      </c>
      <c r="G543" s="57">
        <v>0.22</v>
      </c>
      <c r="H543" s="57">
        <v>100</v>
      </c>
      <c r="I543" s="57">
        <v>0.22</v>
      </c>
      <c r="J543" s="57"/>
      <c r="K543" s="62"/>
      <c r="L543" s="57"/>
      <c r="M543" s="57"/>
      <c r="N543" s="57"/>
      <c r="O543" s="57" t="s">
        <v>2193</v>
      </c>
      <c r="P543" s="59"/>
      <c r="Q543" s="59">
        <v>0</v>
      </c>
      <c r="R543" s="59"/>
      <c r="S543" s="57"/>
      <c r="T543" s="65"/>
    </row>
    <row r="544" spans="2:34" ht="21.95" customHeight="1" x14ac:dyDescent="0.15">
      <c r="B544" s="9" t="s">
        <v>944</v>
      </c>
      <c r="C544" s="80" t="s">
        <v>691</v>
      </c>
      <c r="D544" s="56" t="s">
        <v>70</v>
      </c>
      <c r="E544" s="62" t="s">
        <v>692</v>
      </c>
      <c r="F544" s="57" t="s">
        <v>678</v>
      </c>
      <c r="G544" s="57">
        <v>1.63</v>
      </c>
      <c r="H544" s="57">
        <v>100</v>
      </c>
      <c r="I544" s="57">
        <v>1.63</v>
      </c>
      <c r="J544" s="57"/>
      <c r="K544" s="62"/>
      <c r="L544" s="57"/>
      <c r="M544" s="57"/>
      <c r="N544" s="57"/>
      <c r="O544" s="57" t="s">
        <v>2193</v>
      </c>
      <c r="P544" s="59"/>
      <c r="Q544" s="59">
        <v>0</v>
      </c>
      <c r="R544" s="59"/>
      <c r="S544" s="57"/>
      <c r="T544" s="65"/>
    </row>
    <row r="545" spans="2:31" ht="21.95" customHeight="1" x14ac:dyDescent="0.15">
      <c r="B545" s="9" t="s">
        <v>944</v>
      </c>
      <c r="C545" s="80" t="s">
        <v>697</v>
      </c>
      <c r="D545" s="56" t="s">
        <v>70</v>
      </c>
      <c r="E545" s="62" t="s">
        <v>698</v>
      </c>
      <c r="F545" s="57" t="s">
        <v>678</v>
      </c>
      <c r="G545" s="57">
        <v>0.05</v>
      </c>
      <c r="H545" s="57">
        <v>100</v>
      </c>
      <c r="I545" s="57">
        <v>0.05</v>
      </c>
      <c r="J545" s="57"/>
      <c r="K545" s="62"/>
      <c r="L545" s="57"/>
      <c r="M545" s="57"/>
      <c r="N545" s="57"/>
      <c r="O545" s="57" t="s">
        <v>2193</v>
      </c>
      <c r="P545" s="59"/>
      <c r="Q545" s="59">
        <v>0</v>
      </c>
      <c r="R545" s="59"/>
      <c r="S545" s="57"/>
      <c r="T545" s="65"/>
    </row>
    <row r="546" spans="2:31" ht="21.95" customHeight="1" x14ac:dyDescent="0.15">
      <c r="B546" s="9" t="s">
        <v>944</v>
      </c>
      <c r="C546" s="80" t="s">
        <v>699</v>
      </c>
      <c r="D546" s="56" t="s">
        <v>70</v>
      </c>
      <c r="E546" s="62" t="s">
        <v>700</v>
      </c>
      <c r="F546" s="57" t="s">
        <v>678</v>
      </c>
      <c r="G546" s="57">
        <v>0.34</v>
      </c>
      <c r="H546" s="57">
        <v>100</v>
      </c>
      <c r="I546" s="57">
        <v>0.34</v>
      </c>
      <c r="J546" s="57"/>
      <c r="K546" s="62"/>
      <c r="L546" s="57"/>
      <c r="M546" s="57"/>
      <c r="N546" s="57"/>
      <c r="O546" s="57" t="s">
        <v>2193</v>
      </c>
      <c r="P546" s="59"/>
      <c r="Q546" s="59">
        <v>0</v>
      </c>
      <c r="R546" s="59"/>
      <c r="S546" s="57"/>
      <c r="T546" s="65"/>
    </row>
    <row r="547" spans="2:31" ht="21.95" customHeight="1" x14ac:dyDescent="0.15">
      <c r="B547" s="9" t="s">
        <v>2192</v>
      </c>
      <c r="C547" s="80"/>
      <c r="D547" s="56" t="s">
        <v>2417</v>
      </c>
      <c r="E547" s="62"/>
      <c r="F547" s="57"/>
      <c r="G547" s="57"/>
      <c r="H547" s="57"/>
      <c r="I547" s="57"/>
      <c r="J547" s="57"/>
      <c r="K547" s="62"/>
      <c r="L547" s="57"/>
      <c r="M547" s="57"/>
      <c r="N547" s="57"/>
      <c r="O547" s="57"/>
      <c r="P547" s="59"/>
      <c r="Q547" s="59"/>
      <c r="R547" s="59"/>
      <c r="S547" s="57"/>
      <c r="T547" s="65"/>
    </row>
    <row r="548" spans="2:31" ht="21.95" customHeight="1" x14ac:dyDescent="0.15">
      <c r="B548" s="9" t="s">
        <v>944</v>
      </c>
      <c r="C548" s="80" t="s">
        <v>2325</v>
      </c>
      <c r="D548" s="56" t="s">
        <v>208</v>
      </c>
      <c r="E548" s="62" t="s">
        <v>2326</v>
      </c>
      <c r="F548" s="57" t="s">
        <v>181</v>
      </c>
      <c r="G548" s="57">
        <v>1</v>
      </c>
      <c r="H548" s="57">
        <v>0</v>
      </c>
      <c r="I548" s="57">
        <v>1</v>
      </c>
      <c r="J548" s="57"/>
      <c r="K548" s="62" t="s">
        <v>920</v>
      </c>
      <c r="L548" s="57" t="s">
        <v>680</v>
      </c>
      <c r="M548" s="57">
        <v>0.13200000000000001</v>
      </c>
      <c r="N548" s="57">
        <v>100</v>
      </c>
      <c r="O548" s="57">
        <v>0.13200000000000001</v>
      </c>
      <c r="P548" s="59"/>
      <c r="Q548" s="59">
        <v>0</v>
      </c>
      <c r="R548" s="59"/>
      <c r="S548" s="57" t="s">
        <v>963</v>
      </c>
      <c r="T548" s="65"/>
      <c r="AB548" s="2">
        <v>0.13200000000000001</v>
      </c>
    </row>
    <row r="549" spans="2:31" ht="21.95" customHeight="1" x14ac:dyDescent="0.15">
      <c r="B549" s="9" t="s">
        <v>944</v>
      </c>
      <c r="C549" s="80" t="s">
        <v>2325</v>
      </c>
      <c r="D549" s="56"/>
      <c r="E549" s="62"/>
      <c r="F549" s="57"/>
      <c r="G549" s="57">
        <v>1</v>
      </c>
      <c r="H549" s="57">
        <v>0</v>
      </c>
      <c r="I549" s="57">
        <v>1</v>
      </c>
      <c r="J549" s="57"/>
      <c r="K549" s="62" t="s">
        <v>925</v>
      </c>
      <c r="L549" s="57" t="s">
        <v>690</v>
      </c>
      <c r="M549" s="57">
        <v>0.13200000000000001</v>
      </c>
      <c r="N549" s="57">
        <v>100</v>
      </c>
      <c r="O549" s="57">
        <v>0.13200000000000001</v>
      </c>
      <c r="P549" s="59"/>
      <c r="Q549" s="59">
        <v>0</v>
      </c>
      <c r="R549" s="59"/>
      <c r="S549" s="57" t="s">
        <v>963</v>
      </c>
      <c r="T549" s="65"/>
      <c r="AE549" s="2">
        <v>0.13200000000000001</v>
      </c>
    </row>
    <row r="550" spans="2:31" ht="21.95" customHeight="1" x14ac:dyDescent="0.15">
      <c r="B550" s="9" t="s">
        <v>944</v>
      </c>
      <c r="C550" s="80" t="s">
        <v>679</v>
      </c>
      <c r="D550" s="56" t="s">
        <v>70</v>
      </c>
      <c r="E550" s="62" t="s">
        <v>680</v>
      </c>
      <c r="F550" s="57" t="s">
        <v>678</v>
      </c>
      <c r="G550" s="57">
        <v>0.13200000000000001</v>
      </c>
      <c r="H550" s="57">
        <v>100</v>
      </c>
      <c r="I550" s="57">
        <v>0.13200000000000001</v>
      </c>
      <c r="J550" s="57"/>
      <c r="K550" s="62"/>
      <c r="L550" s="57"/>
      <c r="M550" s="57"/>
      <c r="N550" s="57"/>
      <c r="O550" s="57" t="s">
        <v>2193</v>
      </c>
      <c r="P550" s="59"/>
      <c r="Q550" s="59">
        <v>0</v>
      </c>
      <c r="R550" s="59"/>
      <c r="S550" s="57"/>
      <c r="T550" s="65"/>
      <c r="Z550" s="2" t="s">
        <v>949</v>
      </c>
      <c r="AB550" s="2">
        <v>0.13200000000000001</v>
      </c>
      <c r="AE550" s="2">
        <v>0.13200000000000001</v>
      </c>
    </row>
    <row r="551" spans="2:31" ht="21.95" customHeight="1" x14ac:dyDescent="0.15">
      <c r="B551" s="9" t="s">
        <v>944</v>
      </c>
      <c r="C551" s="80" t="s">
        <v>689</v>
      </c>
      <c r="D551" s="56" t="s">
        <v>70</v>
      </c>
      <c r="E551" s="62" t="s">
        <v>690</v>
      </c>
      <c r="F551" s="57" t="s">
        <v>678</v>
      </c>
      <c r="G551" s="57">
        <v>0.13200000000000001</v>
      </c>
      <c r="H551" s="57">
        <v>100</v>
      </c>
      <c r="I551" s="57">
        <v>0.13200000000000001</v>
      </c>
      <c r="J551" s="57"/>
      <c r="K551" s="62"/>
      <c r="L551" s="57"/>
      <c r="M551" s="57"/>
      <c r="N551" s="57"/>
      <c r="O551" s="57" t="s">
        <v>2193</v>
      </c>
      <c r="P551" s="59"/>
      <c r="Q551" s="59">
        <v>0</v>
      </c>
      <c r="R551" s="59"/>
      <c r="S551" s="57"/>
      <c r="T551" s="65"/>
    </row>
    <row r="552" spans="2:31" ht="21.95" customHeight="1" x14ac:dyDescent="0.15">
      <c r="B552" s="9" t="s">
        <v>2192</v>
      </c>
      <c r="C552" s="80"/>
      <c r="D552" s="56" t="s">
        <v>2418</v>
      </c>
      <c r="E552" s="62"/>
      <c r="F552" s="57"/>
      <c r="G552" s="57"/>
      <c r="H552" s="57"/>
      <c r="I552" s="57"/>
      <c r="J552" s="57"/>
      <c r="K552" s="62"/>
      <c r="L552" s="57"/>
      <c r="M552" s="57"/>
      <c r="N552" s="57"/>
      <c r="O552" s="57"/>
      <c r="P552" s="59"/>
      <c r="Q552" s="59"/>
      <c r="R552" s="59"/>
      <c r="S552" s="57"/>
      <c r="T552" s="65"/>
    </row>
    <row r="553" spans="2:31" ht="21.95" customHeight="1" x14ac:dyDescent="0.15">
      <c r="B553" s="9" t="s">
        <v>944</v>
      </c>
      <c r="C553" s="80" t="s">
        <v>146</v>
      </c>
      <c r="D553" s="56" t="s">
        <v>139</v>
      </c>
      <c r="E553" s="62" t="s">
        <v>147</v>
      </c>
      <c r="F553" s="57" t="s">
        <v>132</v>
      </c>
      <c r="G553" s="57">
        <v>1</v>
      </c>
      <c r="H553" s="57">
        <v>0</v>
      </c>
      <c r="I553" s="57">
        <v>1</v>
      </c>
      <c r="J553" s="57"/>
      <c r="K553" s="62" t="s">
        <v>919</v>
      </c>
      <c r="L553" s="57" t="s">
        <v>677</v>
      </c>
      <c r="M553" s="57">
        <v>0.1</v>
      </c>
      <c r="N553" s="57">
        <v>100</v>
      </c>
      <c r="O553" s="57">
        <v>0.1</v>
      </c>
      <c r="P553" s="59"/>
      <c r="Q553" s="59">
        <v>0</v>
      </c>
      <c r="R553" s="59"/>
      <c r="S553" s="57" t="s">
        <v>964</v>
      </c>
      <c r="T553" s="65"/>
      <c r="AA553" s="2">
        <v>0.1</v>
      </c>
    </row>
    <row r="554" spans="2:31" ht="21.95" customHeight="1" x14ac:dyDescent="0.15">
      <c r="B554" s="9" t="s">
        <v>944</v>
      </c>
      <c r="C554" s="80" t="s">
        <v>676</v>
      </c>
      <c r="D554" s="56" t="s">
        <v>70</v>
      </c>
      <c r="E554" s="62" t="s">
        <v>677</v>
      </c>
      <c r="F554" s="57" t="s">
        <v>678</v>
      </c>
      <c r="G554" s="57">
        <v>0.1</v>
      </c>
      <c r="H554" s="57">
        <v>100</v>
      </c>
      <c r="I554" s="57">
        <v>0.1</v>
      </c>
      <c r="J554" s="57"/>
      <c r="K554" s="62"/>
      <c r="L554" s="57"/>
      <c r="M554" s="57"/>
      <c r="N554" s="57"/>
      <c r="O554" s="57" t="s">
        <v>2193</v>
      </c>
      <c r="P554" s="59"/>
      <c r="Q554" s="59">
        <v>0</v>
      </c>
      <c r="R554" s="59"/>
      <c r="S554" s="57"/>
      <c r="T554" s="65"/>
      <c r="Z554" s="2" t="s">
        <v>949</v>
      </c>
      <c r="AA554" s="2">
        <v>0.1</v>
      </c>
    </row>
    <row r="555" spans="2:31" ht="21.95" customHeight="1" x14ac:dyDescent="0.15">
      <c r="B555" s="9" t="s">
        <v>2192</v>
      </c>
      <c r="C555" s="80"/>
      <c r="D555" s="56" t="s">
        <v>2419</v>
      </c>
      <c r="E555" s="62"/>
      <c r="F555" s="57"/>
      <c r="G555" s="57"/>
      <c r="H555" s="57"/>
      <c r="I555" s="57"/>
      <c r="J555" s="57"/>
      <c r="K555" s="62"/>
      <c r="L555" s="57"/>
      <c r="M555" s="57"/>
      <c r="N555" s="57"/>
      <c r="O555" s="57"/>
      <c r="P555" s="59"/>
      <c r="Q555" s="59"/>
      <c r="R555" s="59"/>
      <c r="S555" s="57"/>
      <c r="T555" s="65"/>
    </row>
    <row r="556" spans="2:31" ht="21.95" customHeight="1" x14ac:dyDescent="0.15">
      <c r="B556" s="9" t="s">
        <v>944</v>
      </c>
      <c r="C556" s="80" t="s">
        <v>148</v>
      </c>
      <c r="D556" s="56" t="s">
        <v>139</v>
      </c>
      <c r="E556" s="62" t="s">
        <v>149</v>
      </c>
      <c r="F556" s="57" t="s">
        <v>132</v>
      </c>
      <c r="G556" s="57">
        <v>1</v>
      </c>
      <c r="H556" s="57">
        <v>0</v>
      </c>
      <c r="I556" s="57">
        <v>1</v>
      </c>
      <c r="J556" s="57"/>
      <c r="K556" s="62" t="s">
        <v>919</v>
      </c>
      <c r="L556" s="57" t="s">
        <v>677</v>
      </c>
      <c r="M556" s="57">
        <v>0.13</v>
      </c>
      <c r="N556" s="57">
        <v>100</v>
      </c>
      <c r="O556" s="57">
        <v>0.13</v>
      </c>
      <c r="P556" s="59"/>
      <c r="Q556" s="59">
        <v>0</v>
      </c>
      <c r="R556" s="59"/>
      <c r="S556" s="57" t="s">
        <v>964</v>
      </c>
      <c r="T556" s="65"/>
      <c r="AA556" s="2">
        <v>0.13</v>
      </c>
    </row>
    <row r="557" spans="2:31" ht="21.95" customHeight="1" x14ac:dyDescent="0.15">
      <c r="B557" s="9" t="s">
        <v>944</v>
      </c>
      <c r="C557" s="80" t="s">
        <v>676</v>
      </c>
      <c r="D557" s="56" t="s">
        <v>70</v>
      </c>
      <c r="E557" s="62" t="s">
        <v>677</v>
      </c>
      <c r="F557" s="57" t="s">
        <v>678</v>
      </c>
      <c r="G557" s="57">
        <v>0.13</v>
      </c>
      <c r="H557" s="57">
        <v>100</v>
      </c>
      <c r="I557" s="57">
        <v>0.13</v>
      </c>
      <c r="J557" s="57"/>
      <c r="K557" s="62"/>
      <c r="L557" s="57"/>
      <c r="M557" s="57"/>
      <c r="N557" s="57"/>
      <c r="O557" s="57" t="s">
        <v>2193</v>
      </c>
      <c r="P557" s="59"/>
      <c r="Q557" s="59">
        <v>0</v>
      </c>
      <c r="R557" s="59"/>
      <c r="S557" s="57"/>
      <c r="T557" s="65"/>
      <c r="Z557" s="2" t="s">
        <v>949</v>
      </c>
      <c r="AA557" s="2">
        <v>0.13</v>
      </c>
    </row>
    <row r="558" spans="2:31" ht="21.95" customHeight="1" x14ac:dyDescent="0.15">
      <c r="B558" s="9" t="s">
        <v>2192</v>
      </c>
      <c r="C558" s="80"/>
      <c r="D558" s="56" t="s">
        <v>2420</v>
      </c>
      <c r="E558" s="62"/>
      <c r="F558" s="57"/>
      <c r="G558" s="57"/>
      <c r="H558" s="57"/>
      <c r="I558" s="57"/>
      <c r="J558" s="57"/>
      <c r="K558" s="62"/>
      <c r="L558" s="57"/>
      <c r="M558" s="57"/>
      <c r="N558" s="57"/>
      <c r="O558" s="57"/>
      <c r="P558" s="59"/>
      <c r="Q558" s="59"/>
      <c r="R558" s="59"/>
      <c r="S558" s="57"/>
      <c r="T558" s="65"/>
    </row>
    <row r="559" spans="2:31" ht="21.95" customHeight="1" x14ac:dyDescent="0.15">
      <c r="B559" s="9" t="s">
        <v>944</v>
      </c>
      <c r="C559" s="80" t="s">
        <v>155</v>
      </c>
      <c r="D559" s="56" t="s">
        <v>156</v>
      </c>
      <c r="E559" s="62" t="s">
        <v>157</v>
      </c>
      <c r="F559" s="57" t="s">
        <v>132</v>
      </c>
      <c r="G559" s="57">
        <v>1</v>
      </c>
      <c r="H559" s="57">
        <v>0</v>
      </c>
      <c r="I559" s="57">
        <v>1</v>
      </c>
      <c r="J559" s="57"/>
      <c r="K559" s="62" t="s">
        <v>919</v>
      </c>
      <c r="L559" s="57" t="s">
        <v>677</v>
      </c>
      <c r="M559" s="57">
        <v>0.05</v>
      </c>
      <c r="N559" s="57">
        <v>100</v>
      </c>
      <c r="O559" s="57">
        <v>0.05</v>
      </c>
      <c r="P559" s="59"/>
      <c r="Q559" s="59">
        <v>0</v>
      </c>
      <c r="R559" s="59"/>
      <c r="S559" s="57" t="s">
        <v>964</v>
      </c>
      <c r="T559" s="65"/>
      <c r="AA559" s="2">
        <v>0.05</v>
      </c>
    </row>
    <row r="560" spans="2:31" ht="21.95" customHeight="1" x14ac:dyDescent="0.15">
      <c r="B560" s="9" t="s">
        <v>944</v>
      </c>
      <c r="C560" s="80" t="s">
        <v>676</v>
      </c>
      <c r="D560" s="56" t="s">
        <v>70</v>
      </c>
      <c r="E560" s="62" t="s">
        <v>677</v>
      </c>
      <c r="F560" s="57" t="s">
        <v>678</v>
      </c>
      <c r="G560" s="57">
        <v>0.05</v>
      </c>
      <c r="H560" s="57">
        <v>100</v>
      </c>
      <c r="I560" s="57">
        <v>0.05</v>
      </c>
      <c r="J560" s="57"/>
      <c r="K560" s="62"/>
      <c r="L560" s="57"/>
      <c r="M560" s="57"/>
      <c r="N560" s="57"/>
      <c r="O560" s="57" t="s">
        <v>2193</v>
      </c>
      <c r="P560" s="59"/>
      <c r="Q560" s="59">
        <v>0</v>
      </c>
      <c r="R560" s="59"/>
      <c r="S560" s="57"/>
      <c r="T560" s="65"/>
      <c r="Z560" s="2" t="s">
        <v>949</v>
      </c>
      <c r="AA560" s="2">
        <v>0.05</v>
      </c>
    </row>
    <row r="561" spans="2:31" ht="21.95" customHeight="1" x14ac:dyDescent="0.15">
      <c r="B561" s="9" t="s">
        <v>2192</v>
      </c>
      <c r="C561" s="80"/>
      <c r="D561" s="56" t="s">
        <v>2421</v>
      </c>
      <c r="E561" s="62"/>
      <c r="F561" s="57"/>
      <c r="G561" s="57"/>
      <c r="H561" s="57"/>
      <c r="I561" s="57"/>
      <c r="J561" s="57"/>
      <c r="K561" s="62"/>
      <c r="L561" s="57"/>
      <c r="M561" s="57"/>
      <c r="N561" s="57"/>
      <c r="O561" s="57"/>
      <c r="P561" s="59"/>
      <c r="Q561" s="59"/>
      <c r="R561" s="59"/>
      <c r="S561" s="57"/>
      <c r="T561" s="65"/>
    </row>
    <row r="562" spans="2:31" ht="21.95" customHeight="1" x14ac:dyDescent="0.15">
      <c r="B562" s="9" t="s">
        <v>944</v>
      </c>
      <c r="C562" s="80" t="s">
        <v>161</v>
      </c>
      <c r="D562" s="56" t="s">
        <v>156</v>
      </c>
      <c r="E562" s="62" t="s">
        <v>162</v>
      </c>
      <c r="F562" s="57" t="s">
        <v>132</v>
      </c>
      <c r="G562" s="57">
        <v>1</v>
      </c>
      <c r="H562" s="57">
        <v>0</v>
      </c>
      <c r="I562" s="57">
        <v>1</v>
      </c>
      <c r="J562" s="57"/>
      <c r="K562" s="62" t="s">
        <v>919</v>
      </c>
      <c r="L562" s="57" t="s">
        <v>677</v>
      </c>
      <c r="M562" s="57">
        <v>0.08</v>
      </c>
      <c r="N562" s="57">
        <v>100</v>
      </c>
      <c r="O562" s="57">
        <v>0.08</v>
      </c>
      <c r="P562" s="59"/>
      <c r="Q562" s="59">
        <v>0</v>
      </c>
      <c r="R562" s="59"/>
      <c r="S562" s="57" t="s">
        <v>964</v>
      </c>
      <c r="T562" s="65"/>
      <c r="AA562" s="2">
        <v>0.08</v>
      </c>
    </row>
    <row r="563" spans="2:31" ht="21.95" customHeight="1" x14ac:dyDescent="0.15">
      <c r="B563" s="9" t="s">
        <v>944</v>
      </c>
      <c r="C563" s="80" t="s">
        <v>676</v>
      </c>
      <c r="D563" s="56" t="s">
        <v>70</v>
      </c>
      <c r="E563" s="62" t="s">
        <v>677</v>
      </c>
      <c r="F563" s="57" t="s">
        <v>678</v>
      </c>
      <c r="G563" s="57">
        <v>0.08</v>
      </c>
      <c r="H563" s="57">
        <v>100</v>
      </c>
      <c r="I563" s="57">
        <v>0.08</v>
      </c>
      <c r="J563" s="57"/>
      <c r="K563" s="62"/>
      <c r="L563" s="57"/>
      <c r="M563" s="57"/>
      <c r="N563" s="57"/>
      <c r="O563" s="57" t="s">
        <v>2193</v>
      </c>
      <c r="P563" s="59"/>
      <c r="Q563" s="59">
        <v>0</v>
      </c>
      <c r="R563" s="59"/>
      <c r="S563" s="57"/>
      <c r="T563" s="65"/>
      <c r="Z563" s="2" t="s">
        <v>949</v>
      </c>
      <c r="AA563" s="2">
        <v>0.08</v>
      </c>
    </row>
    <row r="564" spans="2:31" ht="21.95" customHeight="1" x14ac:dyDescent="0.15">
      <c r="B564" s="9" t="s">
        <v>2192</v>
      </c>
      <c r="C564" s="80"/>
      <c r="D564" s="56" t="s">
        <v>2422</v>
      </c>
      <c r="E564" s="62"/>
      <c r="F564" s="57"/>
      <c r="G564" s="57"/>
      <c r="H564" s="57"/>
      <c r="I564" s="57"/>
      <c r="J564" s="57"/>
      <c r="K564" s="62"/>
      <c r="L564" s="57"/>
      <c r="M564" s="57"/>
      <c r="N564" s="57"/>
      <c r="O564" s="57"/>
      <c r="P564" s="59"/>
      <c r="Q564" s="59"/>
      <c r="R564" s="59"/>
      <c r="S564" s="57"/>
      <c r="T564" s="65"/>
    </row>
    <row r="565" spans="2:31" ht="21.95" customHeight="1" x14ac:dyDescent="0.15">
      <c r="B565" s="9" t="s">
        <v>944</v>
      </c>
      <c r="C565" s="80" t="s">
        <v>155</v>
      </c>
      <c r="D565" s="56" t="s">
        <v>156</v>
      </c>
      <c r="E565" s="62" t="s">
        <v>157</v>
      </c>
      <c r="F565" s="57" t="s">
        <v>132</v>
      </c>
      <c r="G565" s="57">
        <v>1</v>
      </c>
      <c r="H565" s="57">
        <v>0</v>
      </c>
      <c r="I565" s="57">
        <v>1</v>
      </c>
      <c r="J565" s="57"/>
      <c r="K565" s="62" t="s">
        <v>919</v>
      </c>
      <c r="L565" s="57" t="s">
        <v>677</v>
      </c>
      <c r="M565" s="57">
        <v>0.05</v>
      </c>
      <c r="N565" s="57">
        <v>70</v>
      </c>
      <c r="O565" s="57">
        <v>3.4999999999999996E-2</v>
      </c>
      <c r="P565" s="59"/>
      <c r="Q565" s="59">
        <v>0</v>
      </c>
      <c r="R565" s="59"/>
      <c r="S565" s="57" t="s">
        <v>964</v>
      </c>
      <c r="T565" s="65"/>
      <c r="AA565" s="2">
        <v>3.4999999999999996E-2</v>
      </c>
    </row>
    <row r="566" spans="2:31" ht="21.95" customHeight="1" x14ac:dyDescent="0.15">
      <c r="B566" s="9" t="s">
        <v>944</v>
      </c>
      <c r="C566" s="80" t="s">
        <v>676</v>
      </c>
      <c r="D566" s="56" t="s">
        <v>70</v>
      </c>
      <c r="E566" s="62" t="s">
        <v>677</v>
      </c>
      <c r="F566" s="57" t="s">
        <v>678</v>
      </c>
      <c r="G566" s="57">
        <v>3.5000000000000003E-2</v>
      </c>
      <c r="H566" s="57">
        <v>100</v>
      </c>
      <c r="I566" s="57">
        <v>3.4999999999999996E-2</v>
      </c>
      <c r="J566" s="57"/>
      <c r="K566" s="62"/>
      <c r="L566" s="57"/>
      <c r="M566" s="57"/>
      <c r="N566" s="57"/>
      <c r="O566" s="57" t="s">
        <v>2193</v>
      </c>
      <c r="P566" s="59"/>
      <c r="Q566" s="59">
        <v>0</v>
      </c>
      <c r="R566" s="59"/>
      <c r="S566" s="57"/>
      <c r="T566" s="65"/>
      <c r="Z566" s="2" t="s">
        <v>949</v>
      </c>
      <c r="AA566" s="2">
        <v>3.4999999999999996E-2</v>
      </c>
    </row>
    <row r="567" spans="2:31" ht="21.95" customHeight="1" x14ac:dyDescent="0.15">
      <c r="B567" s="9" t="s">
        <v>2192</v>
      </c>
      <c r="C567" s="80"/>
      <c r="D567" s="56" t="s">
        <v>2423</v>
      </c>
      <c r="E567" s="62"/>
      <c r="F567" s="57"/>
      <c r="G567" s="57"/>
      <c r="H567" s="57"/>
      <c r="I567" s="57"/>
      <c r="J567" s="57"/>
      <c r="K567" s="62"/>
      <c r="L567" s="57"/>
      <c r="M567" s="57"/>
      <c r="N567" s="57"/>
      <c r="O567" s="57"/>
      <c r="P567" s="59"/>
      <c r="Q567" s="59"/>
      <c r="R567" s="59"/>
      <c r="S567" s="57"/>
      <c r="T567" s="65"/>
    </row>
    <row r="568" spans="2:31" ht="21.95" customHeight="1" x14ac:dyDescent="0.15">
      <c r="B568" s="9" t="s">
        <v>944</v>
      </c>
      <c r="C568" s="80" t="s">
        <v>165</v>
      </c>
      <c r="D568" s="56" t="s">
        <v>166</v>
      </c>
      <c r="E568" s="62" t="s">
        <v>167</v>
      </c>
      <c r="F568" s="57" t="s">
        <v>132</v>
      </c>
      <c r="G568" s="57">
        <v>1</v>
      </c>
      <c r="H568" s="57">
        <v>0</v>
      </c>
      <c r="I568" s="57">
        <v>1</v>
      </c>
      <c r="J568" s="57"/>
      <c r="K568" s="62" t="s">
        <v>919</v>
      </c>
      <c r="L568" s="57" t="s">
        <v>677</v>
      </c>
      <c r="M568" s="57">
        <v>0.04</v>
      </c>
      <c r="N568" s="57">
        <v>100</v>
      </c>
      <c r="O568" s="57">
        <v>0.04</v>
      </c>
      <c r="P568" s="59"/>
      <c r="Q568" s="59">
        <v>0</v>
      </c>
      <c r="R568" s="59"/>
      <c r="S568" s="57" t="s">
        <v>964</v>
      </c>
      <c r="T568" s="65"/>
      <c r="AA568" s="2">
        <v>0.04</v>
      </c>
    </row>
    <row r="569" spans="2:31" ht="21.95" customHeight="1" x14ac:dyDescent="0.15">
      <c r="B569" s="9" t="s">
        <v>944</v>
      </c>
      <c r="C569" s="80" t="s">
        <v>676</v>
      </c>
      <c r="D569" s="56" t="s">
        <v>70</v>
      </c>
      <c r="E569" s="62" t="s">
        <v>677</v>
      </c>
      <c r="F569" s="57" t="s">
        <v>678</v>
      </c>
      <c r="G569" s="57">
        <v>0.04</v>
      </c>
      <c r="H569" s="57">
        <v>100</v>
      </c>
      <c r="I569" s="57">
        <v>0.04</v>
      </c>
      <c r="J569" s="57"/>
      <c r="K569" s="62"/>
      <c r="L569" s="57"/>
      <c r="M569" s="57"/>
      <c r="N569" s="57"/>
      <c r="O569" s="57" t="s">
        <v>2193</v>
      </c>
      <c r="P569" s="59"/>
      <c r="Q569" s="59">
        <v>0</v>
      </c>
      <c r="R569" s="59"/>
      <c r="S569" s="57"/>
      <c r="T569" s="65"/>
      <c r="Z569" s="2" t="s">
        <v>949</v>
      </c>
      <c r="AA569" s="2">
        <v>0.04</v>
      </c>
    </row>
    <row r="570" spans="2:31" ht="21.95" customHeight="1" x14ac:dyDescent="0.15">
      <c r="B570" s="9" t="s">
        <v>2192</v>
      </c>
      <c r="C570" s="80"/>
      <c r="D570" s="56" t="s">
        <v>2424</v>
      </c>
      <c r="E570" s="62"/>
      <c r="F570" s="57"/>
      <c r="G570" s="57"/>
      <c r="H570" s="57"/>
      <c r="I570" s="57"/>
      <c r="J570" s="57"/>
      <c r="K570" s="62"/>
      <c r="L570" s="57"/>
      <c r="M570" s="57"/>
      <c r="N570" s="57"/>
      <c r="O570" s="57"/>
      <c r="P570" s="59"/>
      <c r="Q570" s="59"/>
      <c r="R570" s="59"/>
      <c r="S570" s="57"/>
      <c r="T570" s="65"/>
    </row>
    <row r="571" spans="2:31" ht="21.95" customHeight="1" x14ac:dyDescent="0.15">
      <c r="B571" s="9" t="s">
        <v>944</v>
      </c>
      <c r="C571" s="80" t="s">
        <v>170</v>
      </c>
      <c r="D571" s="56" t="s">
        <v>166</v>
      </c>
      <c r="E571" s="62" t="s">
        <v>171</v>
      </c>
      <c r="F571" s="57" t="s">
        <v>132</v>
      </c>
      <c r="G571" s="57">
        <v>1</v>
      </c>
      <c r="H571" s="57">
        <v>0</v>
      </c>
      <c r="I571" s="57">
        <v>1</v>
      </c>
      <c r="J571" s="57"/>
      <c r="K571" s="62" t="s">
        <v>919</v>
      </c>
      <c r="L571" s="57" t="s">
        <v>677</v>
      </c>
      <c r="M571" s="57">
        <v>4.8000000000000001E-2</v>
      </c>
      <c r="N571" s="57">
        <v>100</v>
      </c>
      <c r="O571" s="57">
        <v>4.8000000000000001E-2</v>
      </c>
      <c r="P571" s="59"/>
      <c r="Q571" s="59">
        <v>0</v>
      </c>
      <c r="R571" s="59"/>
      <c r="S571" s="57" t="s">
        <v>964</v>
      </c>
      <c r="T571" s="65"/>
      <c r="AA571" s="2">
        <v>4.8000000000000001E-2</v>
      </c>
    </row>
    <row r="572" spans="2:31" ht="21.95" customHeight="1" x14ac:dyDescent="0.15">
      <c r="B572" s="9" t="s">
        <v>944</v>
      </c>
      <c r="C572" s="80" t="s">
        <v>676</v>
      </c>
      <c r="D572" s="56" t="s">
        <v>70</v>
      </c>
      <c r="E572" s="62" t="s">
        <v>677</v>
      </c>
      <c r="F572" s="57" t="s">
        <v>678</v>
      </c>
      <c r="G572" s="57">
        <v>4.8000000000000001E-2</v>
      </c>
      <c r="H572" s="57">
        <v>100</v>
      </c>
      <c r="I572" s="57">
        <v>4.8000000000000001E-2</v>
      </c>
      <c r="J572" s="57"/>
      <c r="K572" s="62"/>
      <c r="L572" s="57"/>
      <c r="M572" s="57"/>
      <c r="N572" s="57"/>
      <c r="O572" s="57" t="s">
        <v>2193</v>
      </c>
      <c r="P572" s="59"/>
      <c r="Q572" s="59">
        <v>0</v>
      </c>
      <c r="R572" s="59"/>
      <c r="S572" s="57"/>
      <c r="T572" s="65"/>
      <c r="Z572" s="2" t="s">
        <v>949</v>
      </c>
      <c r="AA572" s="2">
        <v>4.8000000000000001E-2</v>
      </c>
    </row>
    <row r="573" spans="2:31" ht="21.95" customHeight="1" x14ac:dyDescent="0.15">
      <c r="B573" s="9" t="s">
        <v>2192</v>
      </c>
      <c r="C573" s="80"/>
      <c r="D573" s="56" t="s">
        <v>2425</v>
      </c>
      <c r="E573" s="62"/>
      <c r="F573" s="57"/>
      <c r="G573" s="57"/>
      <c r="H573" s="57"/>
      <c r="I573" s="57"/>
      <c r="J573" s="57"/>
      <c r="K573" s="62"/>
      <c r="L573" s="57"/>
      <c r="M573" s="57"/>
      <c r="N573" s="57"/>
      <c r="O573" s="57"/>
      <c r="P573" s="59"/>
      <c r="Q573" s="59"/>
      <c r="R573" s="59"/>
      <c r="S573" s="57"/>
      <c r="T573" s="65"/>
    </row>
    <row r="574" spans="2:31" ht="21.95" customHeight="1" x14ac:dyDescent="0.15">
      <c r="B574" s="9" t="s">
        <v>944</v>
      </c>
      <c r="C574" s="80" t="s">
        <v>2336</v>
      </c>
      <c r="D574" s="56" t="s">
        <v>175</v>
      </c>
      <c r="E574" s="62" t="s">
        <v>2337</v>
      </c>
      <c r="F574" s="57" t="s">
        <v>132</v>
      </c>
      <c r="G574" s="57">
        <v>1</v>
      </c>
      <c r="H574" s="57">
        <v>0</v>
      </c>
      <c r="I574" s="57">
        <v>1</v>
      </c>
      <c r="J574" s="57"/>
      <c r="K574" s="62" t="s">
        <v>921</v>
      </c>
      <c r="L574" s="57" t="s">
        <v>682</v>
      </c>
      <c r="M574" s="57">
        <v>6.0000000000000001E-3</v>
      </c>
      <c r="N574" s="57">
        <v>150</v>
      </c>
      <c r="O574" s="57">
        <v>9.0000000000000011E-3</v>
      </c>
      <c r="P574" s="59"/>
      <c r="Q574" s="59">
        <v>0</v>
      </c>
      <c r="R574" s="59"/>
      <c r="S574" s="57" t="s">
        <v>965</v>
      </c>
      <c r="T574" s="65"/>
      <c r="AC574" s="2">
        <v>9.0000000000000011E-3</v>
      </c>
    </row>
    <row r="575" spans="2:31" ht="21.95" customHeight="1" x14ac:dyDescent="0.15">
      <c r="B575" s="9" t="s">
        <v>944</v>
      </c>
      <c r="C575" s="80" t="s">
        <v>2336</v>
      </c>
      <c r="D575" s="56"/>
      <c r="E575" s="62"/>
      <c r="F575" s="57"/>
      <c r="G575" s="57">
        <v>1</v>
      </c>
      <c r="H575" s="57">
        <v>0</v>
      </c>
      <c r="I575" s="57">
        <v>1</v>
      </c>
      <c r="J575" s="57"/>
      <c r="K575" s="62" t="s">
        <v>925</v>
      </c>
      <c r="L575" s="57" t="s">
        <v>690</v>
      </c>
      <c r="M575" s="57">
        <v>1.4E-2</v>
      </c>
      <c r="N575" s="57">
        <v>150</v>
      </c>
      <c r="O575" s="57">
        <v>2.1000000000000001E-2</v>
      </c>
      <c r="P575" s="59"/>
      <c r="Q575" s="59">
        <v>0</v>
      </c>
      <c r="R575" s="59"/>
      <c r="S575" s="57" t="s">
        <v>965</v>
      </c>
      <c r="T575" s="65"/>
      <c r="AE575" s="2">
        <v>2.1000000000000001E-2</v>
      </c>
    </row>
    <row r="576" spans="2:31" ht="21.95" customHeight="1" x14ac:dyDescent="0.15">
      <c r="B576" s="9" t="s">
        <v>944</v>
      </c>
      <c r="C576" s="80" t="s">
        <v>681</v>
      </c>
      <c r="D576" s="56" t="s">
        <v>70</v>
      </c>
      <c r="E576" s="62" t="s">
        <v>682</v>
      </c>
      <c r="F576" s="57" t="s">
        <v>678</v>
      </c>
      <c r="G576" s="57">
        <v>8.9999999999999993E-3</v>
      </c>
      <c r="H576" s="57">
        <v>100</v>
      </c>
      <c r="I576" s="57">
        <v>9.0000000000000011E-3</v>
      </c>
      <c r="J576" s="57"/>
      <c r="K576" s="62"/>
      <c r="L576" s="57"/>
      <c r="M576" s="57"/>
      <c r="N576" s="57"/>
      <c r="O576" s="57" t="s">
        <v>2193</v>
      </c>
      <c r="P576" s="59"/>
      <c r="Q576" s="59">
        <v>0</v>
      </c>
      <c r="R576" s="59"/>
      <c r="S576" s="57"/>
      <c r="T576" s="65"/>
      <c r="Z576" s="2" t="s">
        <v>949</v>
      </c>
      <c r="AC576" s="2">
        <v>9.0000000000000011E-3</v>
      </c>
      <c r="AE576" s="2">
        <v>2.1000000000000001E-2</v>
      </c>
    </row>
    <row r="577" spans="2:31" ht="21.95" customHeight="1" x14ac:dyDescent="0.15">
      <c r="B577" s="9" t="s">
        <v>944</v>
      </c>
      <c r="C577" s="80" t="s">
        <v>689</v>
      </c>
      <c r="D577" s="56" t="s">
        <v>70</v>
      </c>
      <c r="E577" s="62" t="s">
        <v>690</v>
      </c>
      <c r="F577" s="57" t="s">
        <v>678</v>
      </c>
      <c r="G577" s="57">
        <v>2.1000000000000001E-2</v>
      </c>
      <c r="H577" s="57">
        <v>100</v>
      </c>
      <c r="I577" s="57">
        <v>2.1000000000000001E-2</v>
      </c>
      <c r="J577" s="57"/>
      <c r="K577" s="62"/>
      <c r="L577" s="57"/>
      <c r="M577" s="57"/>
      <c r="N577" s="57"/>
      <c r="O577" s="57" t="s">
        <v>2193</v>
      </c>
      <c r="P577" s="59"/>
      <c r="Q577" s="59">
        <v>0</v>
      </c>
      <c r="R577" s="59"/>
      <c r="S577" s="57"/>
      <c r="T577" s="65"/>
    </row>
    <row r="578" spans="2:31" ht="21.95" customHeight="1" x14ac:dyDescent="0.15">
      <c r="B578" s="9" t="s">
        <v>2192</v>
      </c>
      <c r="C578" s="80"/>
      <c r="D578" s="56" t="s">
        <v>2426</v>
      </c>
      <c r="E578" s="62"/>
      <c r="F578" s="57"/>
      <c r="G578" s="57"/>
      <c r="H578" s="57"/>
      <c r="I578" s="57"/>
      <c r="J578" s="57"/>
      <c r="K578" s="62"/>
      <c r="L578" s="57"/>
      <c r="M578" s="57"/>
      <c r="N578" s="57"/>
      <c r="O578" s="57"/>
      <c r="P578" s="59"/>
      <c r="Q578" s="59"/>
      <c r="R578" s="59"/>
      <c r="S578" s="57"/>
      <c r="T578" s="65"/>
    </row>
    <row r="579" spans="2:31" ht="21.95" customHeight="1" x14ac:dyDescent="0.15">
      <c r="B579" s="9" t="s">
        <v>944</v>
      </c>
      <c r="C579" s="80" t="s">
        <v>2340</v>
      </c>
      <c r="D579" s="56" t="s">
        <v>175</v>
      </c>
      <c r="E579" s="62" t="s">
        <v>2341</v>
      </c>
      <c r="F579" s="57" t="s">
        <v>132</v>
      </c>
      <c r="G579" s="57">
        <v>1</v>
      </c>
      <c r="H579" s="57">
        <v>0</v>
      </c>
      <c r="I579" s="57">
        <v>1</v>
      </c>
      <c r="J579" s="57"/>
      <c r="K579" s="62" t="s">
        <v>921</v>
      </c>
      <c r="L579" s="57" t="s">
        <v>682</v>
      </c>
      <c r="M579" s="57">
        <v>7.0000000000000001E-3</v>
      </c>
      <c r="N579" s="57">
        <v>150</v>
      </c>
      <c r="O579" s="57">
        <v>1.0500000000000001E-2</v>
      </c>
      <c r="P579" s="59"/>
      <c r="Q579" s="59">
        <v>0</v>
      </c>
      <c r="R579" s="59"/>
      <c r="S579" s="57" t="s">
        <v>965</v>
      </c>
      <c r="T579" s="65"/>
      <c r="AC579" s="2">
        <v>1.0500000000000001E-2</v>
      </c>
    </row>
    <row r="580" spans="2:31" ht="21.95" customHeight="1" x14ac:dyDescent="0.15">
      <c r="B580" s="9" t="s">
        <v>944</v>
      </c>
      <c r="C580" s="80" t="s">
        <v>2340</v>
      </c>
      <c r="D580" s="56"/>
      <c r="E580" s="62"/>
      <c r="F580" s="57"/>
      <c r="G580" s="57">
        <v>1</v>
      </c>
      <c r="H580" s="57">
        <v>0</v>
      </c>
      <c r="I580" s="57">
        <v>1</v>
      </c>
      <c r="J580" s="57"/>
      <c r="K580" s="62" t="s">
        <v>925</v>
      </c>
      <c r="L580" s="57" t="s">
        <v>690</v>
      </c>
      <c r="M580" s="57">
        <v>1.7999999999999999E-2</v>
      </c>
      <c r="N580" s="57">
        <v>150</v>
      </c>
      <c r="O580" s="57">
        <v>2.6999999999999996E-2</v>
      </c>
      <c r="P580" s="59"/>
      <c r="Q580" s="59">
        <v>0</v>
      </c>
      <c r="R580" s="59"/>
      <c r="S580" s="57" t="s">
        <v>965</v>
      </c>
      <c r="T580" s="65"/>
      <c r="AE580" s="2">
        <v>2.6999999999999996E-2</v>
      </c>
    </row>
    <row r="581" spans="2:31" ht="21.95" customHeight="1" x14ac:dyDescent="0.15">
      <c r="B581" s="9" t="s">
        <v>944</v>
      </c>
      <c r="C581" s="80" t="s">
        <v>681</v>
      </c>
      <c r="D581" s="56" t="s">
        <v>70</v>
      </c>
      <c r="E581" s="62" t="s">
        <v>682</v>
      </c>
      <c r="F581" s="57" t="s">
        <v>678</v>
      </c>
      <c r="G581" s="57">
        <v>1.0500000000000001E-2</v>
      </c>
      <c r="H581" s="57">
        <v>100</v>
      </c>
      <c r="I581" s="57">
        <v>1.0500000000000001E-2</v>
      </c>
      <c r="J581" s="57"/>
      <c r="K581" s="62"/>
      <c r="L581" s="57"/>
      <c r="M581" s="57"/>
      <c r="N581" s="57"/>
      <c r="O581" s="57" t="s">
        <v>2193</v>
      </c>
      <c r="P581" s="59"/>
      <c r="Q581" s="59">
        <v>0</v>
      </c>
      <c r="R581" s="59"/>
      <c r="S581" s="57"/>
      <c r="T581" s="65"/>
      <c r="Z581" s="2" t="s">
        <v>949</v>
      </c>
      <c r="AC581" s="2">
        <v>1.0500000000000001E-2</v>
      </c>
      <c r="AE581" s="2">
        <v>2.6999999999999996E-2</v>
      </c>
    </row>
    <row r="582" spans="2:31" ht="21.95" customHeight="1" x14ac:dyDescent="0.15">
      <c r="B582" s="9" t="s">
        <v>944</v>
      </c>
      <c r="C582" s="80" t="s">
        <v>689</v>
      </c>
      <c r="D582" s="56" t="s">
        <v>70</v>
      </c>
      <c r="E582" s="62" t="s">
        <v>690</v>
      </c>
      <c r="F582" s="57" t="s">
        <v>678</v>
      </c>
      <c r="G582" s="57">
        <v>2.7E-2</v>
      </c>
      <c r="H582" s="57">
        <v>100</v>
      </c>
      <c r="I582" s="57">
        <v>2.6999999999999996E-2</v>
      </c>
      <c r="J582" s="57"/>
      <c r="K582" s="62"/>
      <c r="L582" s="57"/>
      <c r="M582" s="57"/>
      <c r="N582" s="57"/>
      <c r="O582" s="57" t="s">
        <v>2193</v>
      </c>
      <c r="P582" s="59"/>
      <c r="Q582" s="59">
        <v>0</v>
      </c>
      <c r="R582" s="59"/>
      <c r="S582" s="57"/>
      <c r="T582" s="65"/>
    </row>
    <row r="583" spans="2:31" ht="21.95" customHeight="1" x14ac:dyDescent="0.15">
      <c r="B583" s="9" t="s">
        <v>2192</v>
      </c>
      <c r="C583" s="80"/>
      <c r="D583" s="56" t="s">
        <v>2427</v>
      </c>
      <c r="E583" s="62"/>
      <c r="F583" s="57"/>
      <c r="G583" s="57"/>
      <c r="H583" s="57"/>
      <c r="I583" s="57"/>
      <c r="J583" s="57"/>
      <c r="K583" s="62"/>
      <c r="L583" s="57"/>
      <c r="M583" s="57"/>
      <c r="N583" s="57"/>
      <c r="O583" s="57"/>
      <c r="P583" s="59"/>
      <c r="Q583" s="59"/>
      <c r="R583" s="59"/>
      <c r="S583" s="57"/>
      <c r="T583" s="65"/>
    </row>
    <row r="584" spans="2:31" ht="21.95" customHeight="1" x14ac:dyDescent="0.15">
      <c r="B584" s="9" t="s">
        <v>944</v>
      </c>
      <c r="C584" s="80" t="s">
        <v>2344</v>
      </c>
      <c r="D584" s="56" t="s">
        <v>175</v>
      </c>
      <c r="E584" s="62" t="s">
        <v>2345</v>
      </c>
      <c r="F584" s="57" t="s">
        <v>132</v>
      </c>
      <c r="G584" s="57">
        <v>1</v>
      </c>
      <c r="H584" s="57">
        <v>0</v>
      </c>
      <c r="I584" s="57">
        <v>1</v>
      </c>
      <c r="J584" s="57"/>
      <c r="K584" s="62" t="s">
        <v>921</v>
      </c>
      <c r="L584" s="57" t="s">
        <v>682</v>
      </c>
      <c r="M584" s="57">
        <v>7.0000000000000001E-3</v>
      </c>
      <c r="N584" s="57">
        <v>100</v>
      </c>
      <c r="O584" s="57">
        <v>7.0000000000000001E-3</v>
      </c>
      <c r="P584" s="59"/>
      <c r="Q584" s="59">
        <v>0</v>
      </c>
      <c r="R584" s="59"/>
      <c r="S584" s="57" t="s">
        <v>965</v>
      </c>
      <c r="T584" s="65"/>
      <c r="AC584" s="2">
        <v>7.0000000000000001E-3</v>
      </c>
    </row>
    <row r="585" spans="2:31" ht="21.95" customHeight="1" x14ac:dyDescent="0.15">
      <c r="B585" s="9" t="s">
        <v>944</v>
      </c>
      <c r="C585" s="80" t="s">
        <v>2344</v>
      </c>
      <c r="D585" s="56"/>
      <c r="E585" s="62"/>
      <c r="F585" s="57"/>
      <c r="G585" s="57">
        <v>1</v>
      </c>
      <c r="H585" s="57">
        <v>0</v>
      </c>
      <c r="I585" s="57">
        <v>1</v>
      </c>
      <c r="J585" s="57"/>
      <c r="K585" s="62" t="s">
        <v>925</v>
      </c>
      <c r="L585" s="57" t="s">
        <v>690</v>
      </c>
      <c r="M585" s="57">
        <v>1.7999999999999999E-2</v>
      </c>
      <c r="N585" s="57">
        <v>100</v>
      </c>
      <c r="O585" s="57">
        <v>1.7999999999999999E-2</v>
      </c>
      <c r="P585" s="59"/>
      <c r="Q585" s="59">
        <v>0</v>
      </c>
      <c r="R585" s="59"/>
      <c r="S585" s="57" t="s">
        <v>965</v>
      </c>
      <c r="T585" s="65"/>
      <c r="AE585" s="2">
        <v>1.7999999999999999E-2</v>
      </c>
    </row>
    <row r="586" spans="2:31" ht="21.95" customHeight="1" x14ac:dyDescent="0.15">
      <c r="B586" s="9" t="s">
        <v>944</v>
      </c>
      <c r="C586" s="80" t="s">
        <v>681</v>
      </c>
      <c r="D586" s="56" t="s">
        <v>70</v>
      </c>
      <c r="E586" s="62" t="s">
        <v>682</v>
      </c>
      <c r="F586" s="57" t="s">
        <v>678</v>
      </c>
      <c r="G586" s="57">
        <v>7.0000000000000001E-3</v>
      </c>
      <c r="H586" s="57">
        <v>100</v>
      </c>
      <c r="I586" s="57">
        <v>7.0000000000000001E-3</v>
      </c>
      <c r="J586" s="57"/>
      <c r="K586" s="62"/>
      <c r="L586" s="57"/>
      <c r="M586" s="57"/>
      <c r="N586" s="57"/>
      <c r="O586" s="57" t="s">
        <v>2193</v>
      </c>
      <c r="P586" s="59"/>
      <c r="Q586" s="59">
        <v>0</v>
      </c>
      <c r="R586" s="59"/>
      <c r="S586" s="57"/>
      <c r="T586" s="65"/>
      <c r="Z586" s="2" t="s">
        <v>949</v>
      </c>
      <c r="AC586" s="2">
        <v>7.0000000000000001E-3</v>
      </c>
      <c r="AE586" s="2">
        <v>1.7999999999999999E-2</v>
      </c>
    </row>
    <row r="587" spans="2:31" ht="21.95" customHeight="1" x14ac:dyDescent="0.15">
      <c r="B587" s="9" t="s">
        <v>944</v>
      </c>
      <c r="C587" s="80" t="s">
        <v>689</v>
      </c>
      <c r="D587" s="56" t="s">
        <v>70</v>
      </c>
      <c r="E587" s="62" t="s">
        <v>690</v>
      </c>
      <c r="F587" s="57" t="s">
        <v>678</v>
      </c>
      <c r="G587" s="57">
        <v>1.7999999999999999E-2</v>
      </c>
      <c r="H587" s="57">
        <v>100</v>
      </c>
      <c r="I587" s="57">
        <v>1.7999999999999999E-2</v>
      </c>
      <c r="J587" s="57"/>
      <c r="K587" s="62"/>
      <c r="L587" s="57"/>
      <c r="M587" s="57"/>
      <c r="N587" s="57"/>
      <c r="O587" s="57" t="s">
        <v>2193</v>
      </c>
      <c r="P587" s="59"/>
      <c r="Q587" s="59">
        <v>0</v>
      </c>
      <c r="R587" s="59"/>
      <c r="S587" s="57"/>
      <c r="T587" s="65"/>
    </row>
    <row r="588" spans="2:31" ht="21.95" customHeight="1" x14ac:dyDescent="0.15">
      <c r="B588" s="9" t="s">
        <v>2192</v>
      </c>
      <c r="C588" s="80"/>
      <c r="D588" s="56" t="s">
        <v>2428</v>
      </c>
      <c r="E588" s="62"/>
      <c r="F588" s="57"/>
      <c r="G588" s="57"/>
      <c r="H588" s="57"/>
      <c r="I588" s="57"/>
      <c r="J588" s="57"/>
      <c r="K588" s="62"/>
      <c r="L588" s="57"/>
      <c r="M588" s="57"/>
      <c r="N588" s="57"/>
      <c r="O588" s="57"/>
      <c r="P588" s="59"/>
      <c r="Q588" s="59"/>
      <c r="R588" s="59"/>
      <c r="S588" s="57"/>
      <c r="T588" s="65"/>
    </row>
    <row r="589" spans="2:31" ht="21.95" customHeight="1" x14ac:dyDescent="0.15">
      <c r="B589" s="9" t="s">
        <v>944</v>
      </c>
      <c r="C589" s="80" t="s">
        <v>191</v>
      </c>
      <c r="D589" s="56" t="s">
        <v>179</v>
      </c>
      <c r="E589" s="62" t="s">
        <v>192</v>
      </c>
      <c r="F589" s="57" t="s">
        <v>132</v>
      </c>
      <c r="G589" s="57">
        <v>1</v>
      </c>
      <c r="H589" s="57">
        <v>0</v>
      </c>
      <c r="I589" s="57">
        <v>1</v>
      </c>
      <c r="J589" s="57"/>
      <c r="K589" s="62" t="s">
        <v>919</v>
      </c>
      <c r="L589" s="57" t="s">
        <v>677</v>
      </c>
      <c r="M589" s="57">
        <v>4.3999999999999997E-2</v>
      </c>
      <c r="N589" s="57">
        <v>100</v>
      </c>
      <c r="O589" s="57">
        <v>4.3999999999999997E-2</v>
      </c>
      <c r="P589" s="59"/>
      <c r="Q589" s="59">
        <v>0</v>
      </c>
      <c r="R589" s="59"/>
      <c r="S589" s="57" t="s">
        <v>964</v>
      </c>
      <c r="T589" s="65"/>
      <c r="AA589" s="2">
        <v>4.3999999999999997E-2</v>
      </c>
    </row>
    <row r="590" spans="2:31" ht="21.95" customHeight="1" x14ac:dyDescent="0.15">
      <c r="B590" s="9" t="s">
        <v>944</v>
      </c>
      <c r="C590" s="80" t="s">
        <v>676</v>
      </c>
      <c r="D590" s="56" t="s">
        <v>70</v>
      </c>
      <c r="E590" s="62" t="s">
        <v>677</v>
      </c>
      <c r="F590" s="57" t="s">
        <v>678</v>
      </c>
      <c r="G590" s="57">
        <v>4.3999999999999997E-2</v>
      </c>
      <c r="H590" s="57">
        <v>100</v>
      </c>
      <c r="I590" s="57">
        <v>4.3999999999999997E-2</v>
      </c>
      <c r="J590" s="57"/>
      <c r="K590" s="62"/>
      <c r="L590" s="57"/>
      <c r="M590" s="57"/>
      <c r="N590" s="57"/>
      <c r="O590" s="57" t="s">
        <v>2193</v>
      </c>
      <c r="P590" s="59"/>
      <c r="Q590" s="59">
        <v>0</v>
      </c>
      <c r="R590" s="59"/>
      <c r="S590" s="57"/>
      <c r="T590" s="65"/>
      <c r="Z590" s="2" t="s">
        <v>949</v>
      </c>
      <c r="AA590" s="2">
        <v>4.3999999999999997E-2</v>
      </c>
    </row>
    <row r="591" spans="2:31" ht="21.95" customHeight="1" x14ac:dyDescent="0.15">
      <c r="B591" s="9" t="s">
        <v>2192</v>
      </c>
      <c r="C591" s="80"/>
      <c r="D591" s="56" t="s">
        <v>2429</v>
      </c>
      <c r="E591" s="62"/>
      <c r="F591" s="57"/>
      <c r="G591" s="57"/>
      <c r="H591" s="57"/>
      <c r="I591" s="57"/>
      <c r="J591" s="57"/>
      <c r="K591" s="62"/>
      <c r="L591" s="57"/>
      <c r="M591" s="57"/>
      <c r="N591" s="57"/>
      <c r="O591" s="57"/>
      <c r="P591" s="59"/>
      <c r="Q591" s="59"/>
      <c r="R591" s="59"/>
      <c r="S591" s="57"/>
      <c r="T591" s="65"/>
    </row>
    <row r="592" spans="2:31" ht="21.95" customHeight="1" x14ac:dyDescent="0.15">
      <c r="B592" s="9" t="s">
        <v>944</v>
      </c>
      <c r="C592" s="80" t="s">
        <v>2349</v>
      </c>
      <c r="D592" s="56" t="s">
        <v>179</v>
      </c>
      <c r="E592" s="62" t="s">
        <v>2280</v>
      </c>
      <c r="F592" s="57" t="s">
        <v>132</v>
      </c>
      <c r="G592" s="57">
        <v>1</v>
      </c>
      <c r="H592" s="57">
        <v>0</v>
      </c>
      <c r="I592" s="57">
        <v>1</v>
      </c>
      <c r="J592" s="57"/>
      <c r="K592" s="62" t="s">
        <v>919</v>
      </c>
      <c r="L592" s="57" t="s">
        <v>677</v>
      </c>
      <c r="M592" s="57">
        <v>8.6999999999999994E-2</v>
      </c>
      <c r="N592" s="57">
        <v>100</v>
      </c>
      <c r="O592" s="57">
        <v>8.6999999999999994E-2</v>
      </c>
      <c r="P592" s="59"/>
      <c r="Q592" s="59">
        <v>0</v>
      </c>
      <c r="R592" s="59"/>
      <c r="S592" s="57" t="s">
        <v>964</v>
      </c>
      <c r="T592" s="65"/>
      <c r="AA592" s="2">
        <v>8.6999999999999994E-2</v>
      </c>
    </row>
    <row r="593" spans="2:27" ht="21.95" customHeight="1" x14ac:dyDescent="0.15">
      <c r="B593" s="9" t="s">
        <v>944</v>
      </c>
      <c r="C593" s="80" t="s">
        <v>676</v>
      </c>
      <c r="D593" s="56" t="s">
        <v>70</v>
      </c>
      <c r="E593" s="62" t="s">
        <v>677</v>
      </c>
      <c r="F593" s="57" t="s">
        <v>678</v>
      </c>
      <c r="G593" s="57">
        <v>8.6999999999999994E-2</v>
      </c>
      <c r="H593" s="57">
        <v>100</v>
      </c>
      <c r="I593" s="57">
        <v>8.6999999999999994E-2</v>
      </c>
      <c r="J593" s="57"/>
      <c r="K593" s="62"/>
      <c r="L593" s="57"/>
      <c r="M593" s="57"/>
      <c r="N593" s="57"/>
      <c r="O593" s="57" t="s">
        <v>2193</v>
      </c>
      <c r="P593" s="59"/>
      <c r="Q593" s="59">
        <v>0</v>
      </c>
      <c r="R593" s="59"/>
      <c r="S593" s="57"/>
      <c r="T593" s="65"/>
      <c r="Z593" s="2" t="s">
        <v>949</v>
      </c>
      <c r="AA593" s="2">
        <v>8.6999999999999994E-2</v>
      </c>
    </row>
    <row r="594" spans="2:27" ht="21.95" customHeight="1" x14ac:dyDescent="0.15">
      <c r="B594" s="9" t="s">
        <v>2192</v>
      </c>
      <c r="C594" s="80"/>
      <c r="D594" s="56" t="s">
        <v>2430</v>
      </c>
      <c r="E594" s="62"/>
      <c r="F594" s="57"/>
      <c r="G594" s="57"/>
      <c r="H594" s="57"/>
      <c r="I594" s="57"/>
      <c r="J594" s="57"/>
      <c r="K594" s="62"/>
      <c r="L594" s="57"/>
      <c r="M594" s="57"/>
      <c r="N594" s="57"/>
      <c r="O594" s="57"/>
      <c r="P594" s="59"/>
      <c r="Q594" s="59"/>
      <c r="R594" s="59"/>
      <c r="S594" s="57"/>
      <c r="T594" s="65"/>
    </row>
    <row r="595" spans="2:27" ht="21.95" customHeight="1" x14ac:dyDescent="0.15">
      <c r="B595" s="9" t="s">
        <v>944</v>
      </c>
      <c r="C595" s="80" t="s">
        <v>250</v>
      </c>
      <c r="D595" s="56" t="s">
        <v>251</v>
      </c>
      <c r="E595" s="62" t="s">
        <v>252</v>
      </c>
      <c r="F595" s="57" t="s">
        <v>181</v>
      </c>
      <c r="G595" s="57">
        <v>1</v>
      </c>
      <c r="H595" s="57">
        <v>0</v>
      </c>
      <c r="I595" s="57">
        <v>1</v>
      </c>
      <c r="J595" s="57"/>
      <c r="K595" s="62" t="s">
        <v>919</v>
      </c>
      <c r="L595" s="57" t="s">
        <v>677</v>
      </c>
      <c r="M595" s="57">
        <v>0.12</v>
      </c>
      <c r="N595" s="57">
        <v>100</v>
      </c>
      <c r="O595" s="57">
        <v>0.12</v>
      </c>
      <c r="P595" s="59"/>
      <c r="Q595" s="59">
        <v>0</v>
      </c>
      <c r="R595" s="59"/>
      <c r="S595" s="57" t="s">
        <v>966</v>
      </c>
      <c r="T595" s="65"/>
      <c r="AA595" s="2">
        <v>0.12</v>
      </c>
    </row>
    <row r="596" spans="2:27" ht="21.95" customHeight="1" x14ac:dyDescent="0.15">
      <c r="B596" s="9" t="s">
        <v>944</v>
      </c>
      <c r="C596" s="80" t="s">
        <v>676</v>
      </c>
      <c r="D596" s="56" t="s">
        <v>70</v>
      </c>
      <c r="E596" s="62" t="s">
        <v>677</v>
      </c>
      <c r="F596" s="57" t="s">
        <v>678</v>
      </c>
      <c r="G596" s="57">
        <v>0.12</v>
      </c>
      <c r="H596" s="57">
        <v>100</v>
      </c>
      <c r="I596" s="57">
        <v>0.12</v>
      </c>
      <c r="J596" s="57"/>
      <c r="K596" s="62"/>
      <c r="L596" s="57"/>
      <c r="M596" s="57"/>
      <c r="N596" s="57"/>
      <c r="O596" s="57" t="s">
        <v>2193</v>
      </c>
      <c r="P596" s="59"/>
      <c r="Q596" s="59">
        <v>0</v>
      </c>
      <c r="R596" s="59"/>
      <c r="S596" s="57"/>
      <c r="T596" s="65"/>
      <c r="Z596" s="2" t="s">
        <v>949</v>
      </c>
      <c r="AA596" s="2">
        <v>0.12</v>
      </c>
    </row>
    <row r="597" spans="2:27" ht="21.95" customHeight="1" x14ac:dyDescent="0.15">
      <c r="B597" s="9" t="s">
        <v>2192</v>
      </c>
      <c r="C597" s="80"/>
      <c r="D597" s="56" t="s">
        <v>2431</v>
      </c>
      <c r="E597" s="62"/>
      <c r="F597" s="57"/>
      <c r="G597" s="57"/>
      <c r="H597" s="57"/>
      <c r="I597" s="57"/>
      <c r="J597" s="57"/>
      <c r="K597" s="62"/>
      <c r="L597" s="57"/>
      <c r="M597" s="57"/>
      <c r="N597" s="57"/>
      <c r="O597" s="57"/>
      <c r="P597" s="59"/>
      <c r="Q597" s="59"/>
      <c r="R597" s="59"/>
      <c r="S597" s="57"/>
      <c r="T597" s="65"/>
    </row>
    <row r="598" spans="2:27" ht="21.95" customHeight="1" x14ac:dyDescent="0.15">
      <c r="B598" s="9" t="s">
        <v>944</v>
      </c>
      <c r="C598" s="80" t="s">
        <v>256</v>
      </c>
      <c r="D598" s="56" t="s">
        <v>251</v>
      </c>
      <c r="E598" s="62" t="s">
        <v>257</v>
      </c>
      <c r="F598" s="57" t="s">
        <v>181</v>
      </c>
      <c r="G598" s="57">
        <v>1</v>
      </c>
      <c r="H598" s="57">
        <v>0</v>
      </c>
      <c r="I598" s="57">
        <v>1</v>
      </c>
      <c r="J598" s="57"/>
      <c r="K598" s="62" t="s">
        <v>919</v>
      </c>
      <c r="L598" s="57" t="s">
        <v>677</v>
      </c>
      <c r="M598" s="57">
        <v>0.12</v>
      </c>
      <c r="N598" s="57">
        <v>100</v>
      </c>
      <c r="O598" s="57">
        <v>0.12</v>
      </c>
      <c r="P598" s="59"/>
      <c r="Q598" s="59">
        <v>0</v>
      </c>
      <c r="R598" s="59"/>
      <c r="S598" s="57" t="s">
        <v>966</v>
      </c>
      <c r="T598" s="65"/>
      <c r="AA598" s="2">
        <v>0.12</v>
      </c>
    </row>
    <row r="599" spans="2:27" ht="21.95" customHeight="1" x14ac:dyDescent="0.15">
      <c r="B599" s="9" t="s">
        <v>944</v>
      </c>
      <c r="C599" s="80" t="s">
        <v>676</v>
      </c>
      <c r="D599" s="56" t="s">
        <v>70</v>
      </c>
      <c r="E599" s="62" t="s">
        <v>677</v>
      </c>
      <c r="F599" s="57" t="s">
        <v>678</v>
      </c>
      <c r="G599" s="57">
        <v>0.12</v>
      </c>
      <c r="H599" s="57">
        <v>100</v>
      </c>
      <c r="I599" s="57">
        <v>0.12</v>
      </c>
      <c r="J599" s="57"/>
      <c r="K599" s="62"/>
      <c r="L599" s="57"/>
      <c r="M599" s="57"/>
      <c r="N599" s="57"/>
      <c r="O599" s="57" t="s">
        <v>2193</v>
      </c>
      <c r="P599" s="59"/>
      <c r="Q599" s="59">
        <v>0</v>
      </c>
      <c r="R599" s="59"/>
      <c r="S599" s="57"/>
      <c r="T599" s="65"/>
      <c r="Z599" s="2" t="s">
        <v>949</v>
      </c>
      <c r="AA599" s="2">
        <v>0.12</v>
      </c>
    </row>
    <row r="600" spans="2:27" ht="21.95" customHeight="1" x14ac:dyDescent="0.15">
      <c r="B600" s="9" t="s">
        <v>2192</v>
      </c>
      <c r="C600" s="80"/>
      <c r="D600" s="56" t="s">
        <v>2432</v>
      </c>
      <c r="E600" s="62"/>
      <c r="F600" s="57"/>
      <c r="G600" s="57"/>
      <c r="H600" s="57"/>
      <c r="I600" s="57"/>
      <c r="J600" s="57"/>
      <c r="K600" s="62"/>
      <c r="L600" s="57"/>
      <c r="M600" s="57"/>
      <c r="N600" s="57"/>
      <c r="O600" s="57"/>
      <c r="P600" s="59"/>
      <c r="Q600" s="59"/>
      <c r="R600" s="59"/>
      <c r="S600" s="57"/>
      <c r="T600" s="65"/>
    </row>
    <row r="601" spans="2:27" ht="21.95" customHeight="1" x14ac:dyDescent="0.15">
      <c r="B601" s="9" t="s">
        <v>944</v>
      </c>
      <c r="C601" s="80" t="s">
        <v>258</v>
      </c>
      <c r="D601" s="56" t="s">
        <v>259</v>
      </c>
      <c r="E601" s="62" t="s">
        <v>260</v>
      </c>
      <c r="F601" s="57" t="s">
        <v>181</v>
      </c>
      <c r="G601" s="57">
        <v>1</v>
      </c>
      <c r="H601" s="57">
        <v>0</v>
      </c>
      <c r="I601" s="57">
        <v>1</v>
      </c>
      <c r="J601" s="57"/>
      <c r="K601" s="62" t="s">
        <v>919</v>
      </c>
      <c r="L601" s="57" t="s">
        <v>677</v>
      </c>
      <c r="M601" s="57">
        <v>0.2</v>
      </c>
      <c r="N601" s="57">
        <v>100</v>
      </c>
      <c r="O601" s="57">
        <v>0.2</v>
      </c>
      <c r="P601" s="59"/>
      <c r="Q601" s="59">
        <v>0</v>
      </c>
      <c r="R601" s="59"/>
      <c r="S601" s="57" t="s">
        <v>966</v>
      </c>
      <c r="T601" s="65"/>
      <c r="AA601" s="2">
        <v>0.2</v>
      </c>
    </row>
    <row r="602" spans="2:27" ht="21.95" customHeight="1" x14ac:dyDescent="0.15">
      <c r="B602" s="9" t="s">
        <v>944</v>
      </c>
      <c r="C602" s="80" t="s">
        <v>676</v>
      </c>
      <c r="D602" s="56" t="s">
        <v>70</v>
      </c>
      <c r="E602" s="62" t="s">
        <v>677</v>
      </c>
      <c r="F602" s="57" t="s">
        <v>678</v>
      </c>
      <c r="G602" s="57">
        <v>0.2</v>
      </c>
      <c r="H602" s="57">
        <v>100</v>
      </c>
      <c r="I602" s="57">
        <v>0.2</v>
      </c>
      <c r="J602" s="57"/>
      <c r="K602" s="62"/>
      <c r="L602" s="57"/>
      <c r="M602" s="57"/>
      <c r="N602" s="57"/>
      <c r="O602" s="57" t="s">
        <v>2193</v>
      </c>
      <c r="P602" s="59"/>
      <c r="Q602" s="59">
        <v>0</v>
      </c>
      <c r="R602" s="59"/>
      <c r="S602" s="57"/>
      <c r="T602" s="65"/>
      <c r="Z602" s="2" t="s">
        <v>949</v>
      </c>
      <c r="AA602" s="2">
        <v>0.2</v>
      </c>
    </row>
    <row r="603" spans="2:27" ht="21.95" customHeight="1" x14ac:dyDescent="0.15">
      <c r="B603" s="9" t="s">
        <v>2192</v>
      </c>
      <c r="C603" s="80"/>
      <c r="D603" s="56" t="s">
        <v>2433</v>
      </c>
      <c r="E603" s="62"/>
      <c r="F603" s="57"/>
      <c r="G603" s="57"/>
      <c r="H603" s="57"/>
      <c r="I603" s="57"/>
      <c r="J603" s="57"/>
      <c r="K603" s="62"/>
      <c r="L603" s="57"/>
      <c r="M603" s="57"/>
      <c r="N603" s="57"/>
      <c r="O603" s="57"/>
      <c r="P603" s="59"/>
      <c r="Q603" s="59"/>
      <c r="R603" s="59"/>
      <c r="S603" s="57"/>
      <c r="T603" s="65"/>
    </row>
    <row r="604" spans="2:27" ht="21.95" customHeight="1" x14ac:dyDescent="0.15">
      <c r="B604" s="9" t="s">
        <v>944</v>
      </c>
      <c r="C604" s="80" t="s">
        <v>261</v>
      </c>
      <c r="D604" s="56" t="s">
        <v>259</v>
      </c>
      <c r="E604" s="62" t="s">
        <v>262</v>
      </c>
      <c r="F604" s="57" t="s">
        <v>181</v>
      </c>
      <c r="G604" s="57">
        <v>1</v>
      </c>
      <c r="H604" s="57">
        <v>0</v>
      </c>
      <c r="I604" s="57">
        <v>1</v>
      </c>
      <c r="J604" s="57"/>
      <c r="K604" s="62" t="s">
        <v>919</v>
      </c>
      <c r="L604" s="57" t="s">
        <v>677</v>
      </c>
      <c r="M604" s="57">
        <v>0.2</v>
      </c>
      <c r="N604" s="57">
        <v>100</v>
      </c>
      <c r="O604" s="57">
        <v>0.2</v>
      </c>
      <c r="P604" s="59"/>
      <c r="Q604" s="59">
        <v>0</v>
      </c>
      <c r="R604" s="59"/>
      <c r="S604" s="57" t="s">
        <v>966</v>
      </c>
      <c r="T604" s="65"/>
      <c r="AA604" s="2">
        <v>0.2</v>
      </c>
    </row>
    <row r="605" spans="2:27" ht="21.95" customHeight="1" x14ac:dyDescent="0.15">
      <c r="B605" s="9" t="s">
        <v>944</v>
      </c>
      <c r="C605" s="80" t="s">
        <v>676</v>
      </c>
      <c r="D605" s="56" t="s">
        <v>70</v>
      </c>
      <c r="E605" s="62" t="s">
        <v>677</v>
      </c>
      <c r="F605" s="57" t="s">
        <v>678</v>
      </c>
      <c r="G605" s="57">
        <v>0.2</v>
      </c>
      <c r="H605" s="57">
        <v>100</v>
      </c>
      <c r="I605" s="57">
        <v>0.2</v>
      </c>
      <c r="J605" s="57"/>
      <c r="K605" s="62"/>
      <c r="L605" s="57"/>
      <c r="M605" s="57"/>
      <c r="N605" s="57"/>
      <c r="O605" s="57" t="s">
        <v>2193</v>
      </c>
      <c r="P605" s="59"/>
      <c r="Q605" s="59">
        <v>0</v>
      </c>
      <c r="R605" s="59"/>
      <c r="S605" s="57"/>
      <c r="T605" s="65"/>
      <c r="Z605" s="2" t="s">
        <v>949</v>
      </c>
      <c r="AA605" s="2">
        <v>0.2</v>
      </c>
    </row>
    <row r="606" spans="2:27" ht="21.95" customHeight="1" x14ac:dyDescent="0.15">
      <c r="B606" s="9" t="s">
        <v>2192</v>
      </c>
      <c r="C606" s="80"/>
      <c r="D606" s="56" t="s">
        <v>2434</v>
      </c>
      <c r="E606" s="62"/>
      <c r="F606" s="57"/>
      <c r="G606" s="57"/>
      <c r="H606" s="57"/>
      <c r="I606" s="57"/>
      <c r="J606" s="57"/>
      <c r="K606" s="62"/>
      <c r="L606" s="57"/>
      <c r="M606" s="57"/>
      <c r="N606" s="57"/>
      <c r="O606" s="57"/>
      <c r="P606" s="59"/>
      <c r="Q606" s="59"/>
      <c r="R606" s="59"/>
      <c r="S606" s="57"/>
      <c r="T606" s="65"/>
    </row>
    <row r="607" spans="2:27" ht="21.95" customHeight="1" x14ac:dyDescent="0.15">
      <c r="B607" s="9" t="s">
        <v>944</v>
      </c>
      <c r="C607" s="80" t="s">
        <v>272</v>
      </c>
      <c r="D607" s="56" t="s">
        <v>273</v>
      </c>
      <c r="E607" s="62" t="s">
        <v>274</v>
      </c>
      <c r="F607" s="57" t="s">
        <v>275</v>
      </c>
      <c r="G607" s="57">
        <v>1</v>
      </c>
      <c r="H607" s="57">
        <v>0</v>
      </c>
      <c r="I607" s="57">
        <v>1</v>
      </c>
      <c r="J607" s="57"/>
      <c r="K607" s="62" t="s">
        <v>919</v>
      </c>
      <c r="L607" s="57" t="s">
        <v>677</v>
      </c>
      <c r="M607" s="57">
        <v>0.04</v>
      </c>
      <c r="N607" s="57">
        <v>100</v>
      </c>
      <c r="O607" s="57">
        <v>0.04</v>
      </c>
      <c r="P607" s="59"/>
      <c r="Q607" s="59">
        <v>0</v>
      </c>
      <c r="R607" s="59"/>
      <c r="S607" s="57" t="s">
        <v>966</v>
      </c>
      <c r="T607" s="65"/>
      <c r="AA607" s="2">
        <v>0.04</v>
      </c>
    </row>
    <row r="608" spans="2:27" ht="21.95" customHeight="1" x14ac:dyDescent="0.15">
      <c r="B608" s="9" t="s">
        <v>944</v>
      </c>
      <c r="C608" s="80" t="s">
        <v>676</v>
      </c>
      <c r="D608" s="56" t="s">
        <v>70</v>
      </c>
      <c r="E608" s="62" t="s">
        <v>677</v>
      </c>
      <c r="F608" s="57" t="s">
        <v>678</v>
      </c>
      <c r="G608" s="57">
        <v>0.04</v>
      </c>
      <c r="H608" s="57">
        <v>100</v>
      </c>
      <c r="I608" s="57">
        <v>0.04</v>
      </c>
      <c r="J608" s="57"/>
      <c r="K608" s="62"/>
      <c r="L608" s="57"/>
      <c r="M608" s="57"/>
      <c r="N608" s="57"/>
      <c r="O608" s="57" t="s">
        <v>2193</v>
      </c>
      <c r="P608" s="59"/>
      <c r="Q608" s="59">
        <v>0</v>
      </c>
      <c r="R608" s="59"/>
      <c r="S608" s="57"/>
      <c r="T608" s="65"/>
      <c r="Z608" s="2" t="s">
        <v>949</v>
      </c>
      <c r="AA608" s="2">
        <v>0.04</v>
      </c>
    </row>
    <row r="609" spans="2:27" ht="21.95" customHeight="1" x14ac:dyDescent="0.15">
      <c r="B609" s="9" t="s">
        <v>2192</v>
      </c>
      <c r="C609" s="80"/>
      <c r="D609" s="56" t="s">
        <v>2435</v>
      </c>
      <c r="E609" s="62"/>
      <c r="F609" s="57"/>
      <c r="G609" s="57"/>
      <c r="H609" s="57"/>
      <c r="I609" s="57"/>
      <c r="J609" s="57"/>
      <c r="K609" s="62"/>
      <c r="L609" s="57"/>
      <c r="M609" s="57"/>
      <c r="N609" s="57"/>
      <c r="O609" s="57"/>
      <c r="P609" s="59"/>
      <c r="Q609" s="59"/>
      <c r="R609" s="59"/>
      <c r="S609" s="57"/>
      <c r="T609" s="65"/>
    </row>
    <row r="610" spans="2:27" ht="21.95" customHeight="1" x14ac:dyDescent="0.15">
      <c r="B610" s="9" t="s">
        <v>944</v>
      </c>
      <c r="C610" s="80" t="s">
        <v>2357</v>
      </c>
      <c r="D610" s="56" t="s">
        <v>277</v>
      </c>
      <c r="E610" s="62" t="s">
        <v>2281</v>
      </c>
      <c r="F610" s="57" t="s">
        <v>181</v>
      </c>
      <c r="G610" s="57">
        <v>1</v>
      </c>
      <c r="H610" s="57">
        <v>0</v>
      </c>
      <c r="I610" s="57">
        <v>1</v>
      </c>
      <c r="J610" s="57"/>
      <c r="K610" s="62" t="s">
        <v>919</v>
      </c>
      <c r="L610" s="57" t="s">
        <v>677</v>
      </c>
      <c r="M610" s="57">
        <v>0.17</v>
      </c>
      <c r="N610" s="57">
        <v>100</v>
      </c>
      <c r="O610" s="57">
        <v>0.17</v>
      </c>
      <c r="P610" s="59"/>
      <c r="Q610" s="59">
        <v>0</v>
      </c>
      <c r="R610" s="59"/>
      <c r="S610" s="57" t="s">
        <v>971</v>
      </c>
      <c r="T610" s="65"/>
      <c r="AA610" s="2">
        <v>0.17</v>
      </c>
    </row>
    <row r="611" spans="2:27" ht="21.95" customHeight="1" x14ac:dyDescent="0.15">
      <c r="B611" s="9" t="s">
        <v>944</v>
      </c>
      <c r="C611" s="80" t="s">
        <v>676</v>
      </c>
      <c r="D611" s="56" t="s">
        <v>70</v>
      </c>
      <c r="E611" s="62" t="s">
        <v>677</v>
      </c>
      <c r="F611" s="57" t="s">
        <v>678</v>
      </c>
      <c r="G611" s="57">
        <v>0.17</v>
      </c>
      <c r="H611" s="57">
        <v>100</v>
      </c>
      <c r="I611" s="57">
        <v>0.17</v>
      </c>
      <c r="J611" s="57"/>
      <c r="K611" s="62"/>
      <c r="L611" s="57"/>
      <c r="M611" s="57"/>
      <c r="N611" s="57"/>
      <c r="O611" s="57" t="s">
        <v>2193</v>
      </c>
      <c r="P611" s="59"/>
      <c r="Q611" s="59">
        <v>0</v>
      </c>
      <c r="R611" s="59"/>
      <c r="S611" s="57"/>
      <c r="T611" s="65"/>
      <c r="Z611" s="2" t="s">
        <v>949</v>
      </c>
      <c r="AA611" s="2">
        <v>0.17</v>
      </c>
    </row>
    <row r="612" spans="2:27" ht="21.95" customHeight="1" x14ac:dyDescent="0.15">
      <c r="B612" s="9" t="s">
        <v>2192</v>
      </c>
      <c r="C612" s="80"/>
      <c r="D612" s="56" t="s">
        <v>2436</v>
      </c>
      <c r="E612" s="62"/>
      <c r="F612" s="57"/>
      <c r="G612" s="57"/>
      <c r="H612" s="57"/>
      <c r="I612" s="57"/>
      <c r="J612" s="57"/>
      <c r="K612" s="62"/>
      <c r="L612" s="57"/>
      <c r="M612" s="57"/>
      <c r="N612" s="57"/>
      <c r="O612" s="57"/>
      <c r="P612" s="59"/>
      <c r="Q612" s="59"/>
      <c r="R612" s="59"/>
      <c r="S612" s="57"/>
      <c r="T612" s="65"/>
    </row>
    <row r="613" spans="2:27" ht="21.95" customHeight="1" x14ac:dyDescent="0.15">
      <c r="B613" s="9" t="s">
        <v>944</v>
      </c>
      <c r="C613" s="80" t="s">
        <v>378</v>
      </c>
      <c r="D613" s="56" t="s">
        <v>379</v>
      </c>
      <c r="E613" s="62" t="s">
        <v>380</v>
      </c>
      <c r="F613" s="57" t="s">
        <v>132</v>
      </c>
      <c r="G613" s="57">
        <v>1</v>
      </c>
      <c r="H613" s="57">
        <v>0</v>
      </c>
      <c r="I613" s="57">
        <v>1</v>
      </c>
      <c r="J613" s="57"/>
      <c r="K613" s="62" t="s">
        <v>919</v>
      </c>
      <c r="L613" s="57" t="s">
        <v>677</v>
      </c>
      <c r="M613" s="57">
        <v>0.01</v>
      </c>
      <c r="N613" s="57">
        <v>80</v>
      </c>
      <c r="O613" s="57">
        <v>8.0000000000000002E-3</v>
      </c>
      <c r="P613" s="59"/>
      <c r="Q613" s="59">
        <v>0</v>
      </c>
      <c r="R613" s="59"/>
      <c r="S613" s="57" t="s">
        <v>974</v>
      </c>
      <c r="T613" s="65"/>
      <c r="AA613" s="2">
        <v>8.0000000000000002E-3</v>
      </c>
    </row>
    <row r="614" spans="2:27" ht="21.95" customHeight="1" x14ac:dyDescent="0.15">
      <c r="B614" s="9" t="s">
        <v>944</v>
      </c>
      <c r="C614" s="80" t="s">
        <v>676</v>
      </c>
      <c r="D614" s="56" t="s">
        <v>70</v>
      </c>
      <c r="E614" s="62" t="s">
        <v>677</v>
      </c>
      <c r="F614" s="57" t="s">
        <v>678</v>
      </c>
      <c r="G614" s="57">
        <v>8.0000000000000002E-3</v>
      </c>
      <c r="H614" s="57">
        <v>100</v>
      </c>
      <c r="I614" s="57">
        <v>8.0000000000000002E-3</v>
      </c>
      <c r="J614" s="57"/>
      <c r="K614" s="62"/>
      <c r="L614" s="57"/>
      <c r="M614" s="57"/>
      <c r="N614" s="57"/>
      <c r="O614" s="57" t="s">
        <v>2193</v>
      </c>
      <c r="P614" s="59"/>
      <c r="Q614" s="59">
        <v>0</v>
      </c>
      <c r="R614" s="59"/>
      <c r="S614" s="57"/>
      <c r="T614" s="65"/>
      <c r="Z614" s="2" t="s">
        <v>949</v>
      </c>
      <c r="AA614" s="2">
        <v>8.0000000000000002E-3</v>
      </c>
    </row>
    <row r="615" spans="2:27" ht="21.95" customHeight="1" x14ac:dyDescent="0.15">
      <c r="B615" s="9" t="s">
        <v>2192</v>
      </c>
      <c r="C615" s="80"/>
      <c r="D615" s="56" t="s">
        <v>2437</v>
      </c>
      <c r="E615" s="62"/>
      <c r="F615" s="57"/>
      <c r="G615" s="57"/>
      <c r="H615" s="57"/>
      <c r="I615" s="57"/>
      <c r="J615" s="57"/>
      <c r="K615" s="62"/>
      <c r="L615" s="57"/>
      <c r="M615" s="57"/>
      <c r="N615" s="57"/>
      <c r="O615" s="57"/>
      <c r="P615" s="59"/>
      <c r="Q615" s="59"/>
      <c r="R615" s="59"/>
      <c r="S615" s="57"/>
      <c r="T615" s="65"/>
    </row>
    <row r="616" spans="2:27" ht="21.95" customHeight="1" x14ac:dyDescent="0.15">
      <c r="B616" s="9" t="s">
        <v>944</v>
      </c>
      <c r="C616" s="80" t="s">
        <v>384</v>
      </c>
      <c r="D616" s="56" t="s">
        <v>379</v>
      </c>
      <c r="E616" s="62" t="s">
        <v>385</v>
      </c>
      <c r="F616" s="57" t="s">
        <v>132</v>
      </c>
      <c r="G616" s="57">
        <v>1</v>
      </c>
      <c r="H616" s="57">
        <v>0</v>
      </c>
      <c r="I616" s="57">
        <v>1</v>
      </c>
      <c r="J616" s="57"/>
      <c r="K616" s="62" t="s">
        <v>919</v>
      </c>
      <c r="L616" s="57" t="s">
        <v>677</v>
      </c>
      <c r="M616" s="57">
        <v>0.01</v>
      </c>
      <c r="N616" s="57">
        <v>100</v>
      </c>
      <c r="O616" s="57">
        <v>0.01</v>
      </c>
      <c r="P616" s="59"/>
      <c r="Q616" s="59">
        <v>0</v>
      </c>
      <c r="R616" s="59"/>
      <c r="S616" s="57" t="s">
        <v>974</v>
      </c>
      <c r="T616" s="65"/>
      <c r="AA616" s="2">
        <v>0.01</v>
      </c>
    </row>
    <row r="617" spans="2:27" ht="21.95" customHeight="1" x14ac:dyDescent="0.15">
      <c r="B617" s="9" t="s">
        <v>944</v>
      </c>
      <c r="C617" s="80" t="s">
        <v>676</v>
      </c>
      <c r="D617" s="56" t="s">
        <v>70</v>
      </c>
      <c r="E617" s="62" t="s">
        <v>677</v>
      </c>
      <c r="F617" s="57" t="s">
        <v>678</v>
      </c>
      <c r="G617" s="57">
        <v>0.01</v>
      </c>
      <c r="H617" s="57">
        <v>100</v>
      </c>
      <c r="I617" s="57">
        <v>0.01</v>
      </c>
      <c r="J617" s="57"/>
      <c r="K617" s="62"/>
      <c r="L617" s="57"/>
      <c r="M617" s="57"/>
      <c r="N617" s="57"/>
      <c r="O617" s="57" t="s">
        <v>2193</v>
      </c>
      <c r="P617" s="59"/>
      <c r="Q617" s="59">
        <v>0</v>
      </c>
      <c r="R617" s="59"/>
      <c r="S617" s="57"/>
      <c r="T617" s="65"/>
      <c r="Z617" s="2" t="s">
        <v>949</v>
      </c>
      <c r="AA617" s="2">
        <v>0.01</v>
      </c>
    </row>
    <row r="618" spans="2:27" ht="21.95" customHeight="1" x14ac:dyDescent="0.15">
      <c r="B618" s="9" t="s">
        <v>2192</v>
      </c>
      <c r="C618" s="80"/>
      <c r="D618" s="56" t="s">
        <v>2438</v>
      </c>
      <c r="E618" s="62"/>
      <c r="F618" s="57"/>
      <c r="G618" s="57"/>
      <c r="H618" s="57"/>
      <c r="I618" s="57"/>
      <c r="J618" s="57"/>
      <c r="K618" s="62"/>
      <c r="L618" s="57"/>
      <c r="M618" s="57"/>
      <c r="N618" s="57"/>
      <c r="O618" s="57"/>
      <c r="P618" s="59"/>
      <c r="Q618" s="59"/>
      <c r="R618" s="59"/>
      <c r="S618" s="57"/>
      <c r="T618" s="65"/>
    </row>
    <row r="619" spans="2:27" ht="21.95" customHeight="1" x14ac:dyDescent="0.15">
      <c r="B619" s="9" t="s">
        <v>944</v>
      </c>
      <c r="C619" s="80" t="s">
        <v>386</v>
      </c>
      <c r="D619" s="56" t="s">
        <v>387</v>
      </c>
      <c r="E619" s="62" t="s">
        <v>388</v>
      </c>
      <c r="F619" s="57" t="s">
        <v>132</v>
      </c>
      <c r="G619" s="57">
        <v>1</v>
      </c>
      <c r="H619" s="57">
        <v>0</v>
      </c>
      <c r="I619" s="57">
        <v>1</v>
      </c>
      <c r="J619" s="57"/>
      <c r="K619" s="62" t="s">
        <v>919</v>
      </c>
      <c r="L619" s="57" t="s">
        <v>677</v>
      </c>
      <c r="M619" s="57">
        <v>6.0000000000000001E-3</v>
      </c>
      <c r="N619" s="57">
        <v>150</v>
      </c>
      <c r="O619" s="57">
        <v>9.0000000000000011E-3</v>
      </c>
      <c r="P619" s="59"/>
      <c r="Q619" s="59">
        <v>0</v>
      </c>
      <c r="R619" s="59"/>
      <c r="S619" s="57" t="s">
        <v>975</v>
      </c>
      <c r="T619" s="65"/>
      <c r="AA619" s="2">
        <v>9.0000000000000011E-3</v>
      </c>
    </row>
    <row r="620" spans="2:27" ht="21.95" customHeight="1" x14ac:dyDescent="0.15">
      <c r="B620" s="9" t="s">
        <v>944</v>
      </c>
      <c r="C620" s="80" t="s">
        <v>676</v>
      </c>
      <c r="D620" s="56" t="s">
        <v>70</v>
      </c>
      <c r="E620" s="62" t="s">
        <v>677</v>
      </c>
      <c r="F620" s="57" t="s">
        <v>678</v>
      </c>
      <c r="G620" s="57">
        <v>8.9999999999999993E-3</v>
      </c>
      <c r="H620" s="57">
        <v>100</v>
      </c>
      <c r="I620" s="57">
        <v>9.0000000000000011E-3</v>
      </c>
      <c r="J620" s="57"/>
      <c r="K620" s="62"/>
      <c r="L620" s="57"/>
      <c r="M620" s="57"/>
      <c r="N620" s="57"/>
      <c r="O620" s="57" t="s">
        <v>2193</v>
      </c>
      <c r="P620" s="59"/>
      <c r="Q620" s="59">
        <v>0</v>
      </c>
      <c r="R620" s="59"/>
      <c r="S620" s="57"/>
      <c r="T620" s="65"/>
      <c r="Z620" s="2" t="s">
        <v>949</v>
      </c>
      <c r="AA620" s="2">
        <v>9.0000000000000011E-3</v>
      </c>
    </row>
    <row r="621" spans="2:27" ht="21.95" customHeight="1" x14ac:dyDescent="0.15">
      <c r="B621" s="9" t="s">
        <v>2192</v>
      </c>
      <c r="C621" s="80"/>
      <c r="D621" s="56" t="s">
        <v>2439</v>
      </c>
      <c r="E621" s="62"/>
      <c r="F621" s="57"/>
      <c r="G621" s="57"/>
      <c r="H621" s="57"/>
      <c r="I621" s="57"/>
      <c r="J621" s="57"/>
      <c r="K621" s="62"/>
      <c r="L621" s="57"/>
      <c r="M621" s="57"/>
      <c r="N621" s="57"/>
      <c r="O621" s="57"/>
      <c r="P621" s="59"/>
      <c r="Q621" s="59"/>
      <c r="R621" s="59"/>
      <c r="S621" s="57"/>
      <c r="T621" s="65"/>
    </row>
    <row r="622" spans="2:27" ht="21.95" customHeight="1" x14ac:dyDescent="0.15">
      <c r="B622" s="9" t="s">
        <v>944</v>
      </c>
      <c r="C622" s="80" t="s">
        <v>393</v>
      </c>
      <c r="D622" s="56" t="s">
        <v>387</v>
      </c>
      <c r="E622" s="62" t="s">
        <v>394</v>
      </c>
      <c r="F622" s="57" t="s">
        <v>132</v>
      </c>
      <c r="G622" s="57">
        <v>1</v>
      </c>
      <c r="H622" s="57">
        <v>0</v>
      </c>
      <c r="I622" s="57">
        <v>1</v>
      </c>
      <c r="J622" s="57"/>
      <c r="K622" s="62" t="s">
        <v>919</v>
      </c>
      <c r="L622" s="57" t="s">
        <v>677</v>
      </c>
      <c r="M622" s="57">
        <v>6.0000000000000001E-3</v>
      </c>
      <c r="N622" s="57">
        <v>150</v>
      </c>
      <c r="O622" s="57">
        <v>9.0000000000000011E-3</v>
      </c>
      <c r="P622" s="59"/>
      <c r="Q622" s="59">
        <v>0</v>
      </c>
      <c r="R622" s="59"/>
      <c r="S622" s="57" t="s">
        <v>975</v>
      </c>
      <c r="T622" s="65"/>
      <c r="AA622" s="2">
        <v>9.0000000000000011E-3</v>
      </c>
    </row>
    <row r="623" spans="2:27" ht="21.95" customHeight="1" x14ac:dyDescent="0.15">
      <c r="B623" s="9" t="s">
        <v>944</v>
      </c>
      <c r="C623" s="80" t="s">
        <v>676</v>
      </c>
      <c r="D623" s="56" t="s">
        <v>70</v>
      </c>
      <c r="E623" s="62" t="s">
        <v>677</v>
      </c>
      <c r="F623" s="57" t="s">
        <v>678</v>
      </c>
      <c r="G623" s="57">
        <v>8.9999999999999993E-3</v>
      </c>
      <c r="H623" s="57">
        <v>100</v>
      </c>
      <c r="I623" s="57">
        <v>9.0000000000000011E-3</v>
      </c>
      <c r="J623" s="57"/>
      <c r="K623" s="62"/>
      <c r="L623" s="57"/>
      <c r="M623" s="57"/>
      <c r="N623" s="57"/>
      <c r="O623" s="57" t="s">
        <v>2193</v>
      </c>
      <c r="P623" s="59"/>
      <c r="Q623" s="59">
        <v>0</v>
      </c>
      <c r="R623" s="59"/>
      <c r="S623" s="57"/>
      <c r="T623" s="65"/>
      <c r="Z623" s="2" t="s">
        <v>949</v>
      </c>
      <c r="AA623" s="2">
        <v>9.0000000000000011E-3</v>
      </c>
    </row>
    <row r="624" spans="2:27" ht="21.95" customHeight="1" x14ac:dyDescent="0.15">
      <c r="B624" s="9" t="s">
        <v>2192</v>
      </c>
      <c r="C624" s="80"/>
      <c r="D624" s="56" t="s">
        <v>2440</v>
      </c>
      <c r="E624" s="62"/>
      <c r="F624" s="57"/>
      <c r="G624" s="57"/>
      <c r="H624" s="57"/>
      <c r="I624" s="57"/>
      <c r="J624" s="57"/>
      <c r="K624" s="62"/>
      <c r="L624" s="57"/>
      <c r="M624" s="57"/>
      <c r="N624" s="57"/>
      <c r="O624" s="57"/>
      <c r="P624" s="59"/>
      <c r="Q624" s="59"/>
      <c r="R624" s="59"/>
      <c r="S624" s="57"/>
      <c r="T624" s="65"/>
    </row>
    <row r="625" spans="2:31" ht="21.95" customHeight="1" x14ac:dyDescent="0.15">
      <c r="B625" s="9" t="s">
        <v>944</v>
      </c>
      <c r="C625" s="80" t="s">
        <v>395</v>
      </c>
      <c r="D625" s="56" t="s">
        <v>387</v>
      </c>
      <c r="E625" s="62" t="s">
        <v>396</v>
      </c>
      <c r="F625" s="57" t="s">
        <v>132</v>
      </c>
      <c r="G625" s="57">
        <v>1</v>
      </c>
      <c r="H625" s="57">
        <v>0</v>
      </c>
      <c r="I625" s="57">
        <v>1</v>
      </c>
      <c r="J625" s="57"/>
      <c r="K625" s="62" t="s">
        <v>919</v>
      </c>
      <c r="L625" s="57" t="s">
        <v>677</v>
      </c>
      <c r="M625" s="57">
        <v>7.0000000000000001E-3</v>
      </c>
      <c r="N625" s="57">
        <v>150</v>
      </c>
      <c r="O625" s="57">
        <v>1.0500000000000001E-2</v>
      </c>
      <c r="P625" s="59"/>
      <c r="Q625" s="59">
        <v>0</v>
      </c>
      <c r="R625" s="59"/>
      <c r="S625" s="57" t="s">
        <v>975</v>
      </c>
      <c r="T625" s="65"/>
      <c r="AA625" s="2">
        <v>1.0500000000000001E-2</v>
      </c>
    </row>
    <row r="626" spans="2:31" ht="21.95" customHeight="1" x14ac:dyDescent="0.15">
      <c r="B626" s="9" t="s">
        <v>944</v>
      </c>
      <c r="C626" s="80" t="s">
        <v>676</v>
      </c>
      <c r="D626" s="56" t="s">
        <v>70</v>
      </c>
      <c r="E626" s="62" t="s">
        <v>677</v>
      </c>
      <c r="F626" s="57" t="s">
        <v>678</v>
      </c>
      <c r="G626" s="57">
        <v>1.0500000000000001E-2</v>
      </c>
      <c r="H626" s="57">
        <v>100</v>
      </c>
      <c r="I626" s="57">
        <v>1.0500000000000001E-2</v>
      </c>
      <c r="J626" s="57"/>
      <c r="K626" s="62"/>
      <c r="L626" s="57"/>
      <c r="M626" s="57"/>
      <c r="N626" s="57"/>
      <c r="O626" s="57" t="s">
        <v>2193</v>
      </c>
      <c r="P626" s="59"/>
      <c r="Q626" s="59">
        <v>0</v>
      </c>
      <c r="R626" s="59"/>
      <c r="S626" s="57"/>
      <c r="T626" s="65"/>
      <c r="Z626" s="2" t="s">
        <v>949</v>
      </c>
      <c r="AA626" s="2">
        <v>1.0500000000000001E-2</v>
      </c>
    </row>
    <row r="627" spans="2:31" ht="21.95" customHeight="1" x14ac:dyDescent="0.15">
      <c r="B627" s="9" t="s">
        <v>2192</v>
      </c>
      <c r="C627" s="80"/>
      <c r="D627" s="56" t="s">
        <v>2441</v>
      </c>
      <c r="E627" s="62"/>
      <c r="F627" s="57"/>
      <c r="G627" s="57"/>
      <c r="H627" s="57"/>
      <c r="I627" s="57"/>
      <c r="J627" s="57"/>
      <c r="K627" s="62"/>
      <c r="L627" s="57"/>
      <c r="M627" s="57"/>
      <c r="N627" s="57"/>
      <c r="O627" s="57"/>
      <c r="P627" s="59"/>
      <c r="Q627" s="59"/>
      <c r="R627" s="59"/>
      <c r="S627" s="57"/>
      <c r="T627" s="65"/>
    </row>
    <row r="628" spans="2:31" ht="21.95" customHeight="1" x14ac:dyDescent="0.15">
      <c r="B628" s="9" t="s">
        <v>944</v>
      </c>
      <c r="C628" s="80" t="s">
        <v>397</v>
      </c>
      <c r="D628" s="56" t="s">
        <v>387</v>
      </c>
      <c r="E628" s="62" t="s">
        <v>398</v>
      </c>
      <c r="F628" s="57" t="s">
        <v>132</v>
      </c>
      <c r="G628" s="57">
        <v>1</v>
      </c>
      <c r="H628" s="57">
        <v>0</v>
      </c>
      <c r="I628" s="57">
        <v>1</v>
      </c>
      <c r="J628" s="57"/>
      <c r="K628" s="62" t="s">
        <v>919</v>
      </c>
      <c r="L628" s="57" t="s">
        <v>677</v>
      </c>
      <c r="M628" s="57">
        <v>8.0000000000000002E-3</v>
      </c>
      <c r="N628" s="57">
        <v>150</v>
      </c>
      <c r="O628" s="57">
        <v>1.2E-2</v>
      </c>
      <c r="P628" s="59"/>
      <c r="Q628" s="59">
        <v>0</v>
      </c>
      <c r="R628" s="59"/>
      <c r="S628" s="57" t="s">
        <v>975</v>
      </c>
      <c r="T628" s="65"/>
      <c r="AA628" s="2">
        <v>1.2E-2</v>
      </c>
    </row>
    <row r="629" spans="2:31" ht="21.95" customHeight="1" x14ac:dyDescent="0.15">
      <c r="B629" s="9" t="s">
        <v>944</v>
      </c>
      <c r="C629" s="80" t="s">
        <v>676</v>
      </c>
      <c r="D629" s="56" t="s">
        <v>70</v>
      </c>
      <c r="E629" s="62" t="s">
        <v>677</v>
      </c>
      <c r="F629" s="57" t="s">
        <v>678</v>
      </c>
      <c r="G629" s="57">
        <v>1.2E-2</v>
      </c>
      <c r="H629" s="57">
        <v>100</v>
      </c>
      <c r="I629" s="57">
        <v>1.2E-2</v>
      </c>
      <c r="J629" s="57"/>
      <c r="K629" s="62"/>
      <c r="L629" s="57"/>
      <c r="M629" s="57"/>
      <c r="N629" s="57"/>
      <c r="O629" s="57" t="s">
        <v>2193</v>
      </c>
      <c r="P629" s="59"/>
      <c r="Q629" s="59">
        <v>0</v>
      </c>
      <c r="R629" s="59"/>
      <c r="S629" s="57"/>
      <c r="T629" s="65"/>
      <c r="Z629" s="2" t="s">
        <v>949</v>
      </c>
      <c r="AA629" s="2">
        <v>1.2E-2</v>
      </c>
    </row>
    <row r="630" spans="2:31" ht="21.95" customHeight="1" x14ac:dyDescent="0.15">
      <c r="B630" s="9" t="s">
        <v>2192</v>
      </c>
      <c r="C630" s="80"/>
      <c r="D630" s="56" t="s">
        <v>2442</v>
      </c>
      <c r="E630" s="62"/>
      <c r="F630" s="57"/>
      <c r="G630" s="57"/>
      <c r="H630" s="57"/>
      <c r="I630" s="57"/>
      <c r="J630" s="57"/>
      <c r="K630" s="62"/>
      <c r="L630" s="57"/>
      <c r="M630" s="57"/>
      <c r="N630" s="57"/>
      <c r="O630" s="57"/>
      <c r="P630" s="59"/>
      <c r="Q630" s="59"/>
      <c r="R630" s="59"/>
      <c r="S630" s="57"/>
      <c r="T630" s="65"/>
    </row>
    <row r="631" spans="2:31" ht="21.95" customHeight="1" x14ac:dyDescent="0.15">
      <c r="B631" s="9" t="s">
        <v>944</v>
      </c>
      <c r="C631" s="80" t="s">
        <v>403</v>
      </c>
      <c r="D631" s="56" t="s">
        <v>404</v>
      </c>
      <c r="E631" s="62" t="s">
        <v>405</v>
      </c>
      <c r="F631" s="57" t="s">
        <v>132</v>
      </c>
      <c r="G631" s="57">
        <v>1</v>
      </c>
      <c r="H631" s="57">
        <v>0</v>
      </c>
      <c r="I631" s="57">
        <v>1</v>
      </c>
      <c r="J631" s="57"/>
      <c r="K631" s="62" t="s">
        <v>919</v>
      </c>
      <c r="L631" s="57" t="s">
        <v>677</v>
      </c>
      <c r="M631" s="57">
        <v>8.0000000000000002E-3</v>
      </c>
      <c r="N631" s="57">
        <v>100</v>
      </c>
      <c r="O631" s="57">
        <v>8.0000000000000002E-3</v>
      </c>
      <c r="P631" s="59"/>
      <c r="Q631" s="59">
        <v>0</v>
      </c>
      <c r="R631" s="59"/>
      <c r="S631" s="57" t="s">
        <v>975</v>
      </c>
      <c r="T631" s="65"/>
      <c r="AA631" s="2">
        <v>8.0000000000000002E-3</v>
      </c>
    </row>
    <row r="632" spans="2:31" ht="21.95" customHeight="1" x14ac:dyDescent="0.15">
      <c r="B632" s="9" t="s">
        <v>944</v>
      </c>
      <c r="C632" s="80" t="s">
        <v>676</v>
      </c>
      <c r="D632" s="56" t="s">
        <v>70</v>
      </c>
      <c r="E632" s="62" t="s">
        <v>677</v>
      </c>
      <c r="F632" s="57" t="s">
        <v>678</v>
      </c>
      <c r="G632" s="57">
        <v>8.0000000000000002E-3</v>
      </c>
      <c r="H632" s="57">
        <v>100</v>
      </c>
      <c r="I632" s="57">
        <v>8.0000000000000002E-3</v>
      </c>
      <c r="J632" s="57"/>
      <c r="K632" s="62"/>
      <c r="L632" s="57"/>
      <c r="M632" s="57"/>
      <c r="N632" s="57"/>
      <c r="O632" s="57" t="s">
        <v>2193</v>
      </c>
      <c r="P632" s="59"/>
      <c r="Q632" s="59">
        <v>0</v>
      </c>
      <c r="R632" s="59"/>
      <c r="S632" s="57"/>
      <c r="T632" s="65"/>
      <c r="Z632" s="2" t="s">
        <v>949</v>
      </c>
      <c r="AA632" s="2">
        <v>8.0000000000000002E-3</v>
      </c>
    </row>
    <row r="633" spans="2:31" ht="21.95" customHeight="1" x14ac:dyDescent="0.15">
      <c r="B633" s="9" t="s">
        <v>2192</v>
      </c>
      <c r="C633" s="80"/>
      <c r="D633" s="56" t="s">
        <v>2443</v>
      </c>
      <c r="E633" s="62"/>
      <c r="F633" s="57"/>
      <c r="G633" s="57"/>
      <c r="H633" s="57"/>
      <c r="I633" s="57"/>
      <c r="J633" s="57"/>
      <c r="K633" s="62"/>
      <c r="L633" s="57"/>
      <c r="M633" s="57"/>
      <c r="N633" s="57"/>
      <c r="O633" s="57"/>
      <c r="P633" s="59"/>
      <c r="Q633" s="59"/>
      <c r="R633" s="59"/>
      <c r="S633" s="57"/>
      <c r="T633" s="65"/>
    </row>
    <row r="634" spans="2:31" ht="21.95" customHeight="1" x14ac:dyDescent="0.15">
      <c r="B634" s="9" t="s">
        <v>944</v>
      </c>
      <c r="C634" s="80" t="s">
        <v>2367</v>
      </c>
      <c r="D634" s="56" t="s">
        <v>2257</v>
      </c>
      <c r="E634" s="62" t="s">
        <v>2258</v>
      </c>
      <c r="F634" s="57" t="s">
        <v>132</v>
      </c>
      <c r="G634" s="57">
        <v>1</v>
      </c>
      <c r="H634" s="57">
        <v>0</v>
      </c>
      <c r="I634" s="57">
        <v>1</v>
      </c>
      <c r="J634" s="57"/>
      <c r="K634" s="62" t="s">
        <v>920</v>
      </c>
      <c r="L634" s="57" t="s">
        <v>680</v>
      </c>
      <c r="M634" s="57">
        <v>9.7099999999999999E-3</v>
      </c>
      <c r="N634" s="57">
        <v>100</v>
      </c>
      <c r="O634" s="57">
        <v>9.7099999999999999E-3</v>
      </c>
      <c r="P634" s="59"/>
      <c r="Q634" s="59">
        <v>0</v>
      </c>
      <c r="R634" s="59"/>
      <c r="S634" s="57" t="s">
        <v>977</v>
      </c>
      <c r="T634" s="65"/>
      <c r="AB634" s="2">
        <v>9.7099999999999999E-3</v>
      </c>
    </row>
    <row r="635" spans="2:31" ht="21.95" customHeight="1" x14ac:dyDescent="0.15">
      <c r="B635" s="9" t="s">
        <v>944</v>
      </c>
      <c r="C635" s="80" t="s">
        <v>2367</v>
      </c>
      <c r="D635" s="56"/>
      <c r="E635" s="62"/>
      <c r="F635" s="57"/>
      <c r="G635" s="57">
        <v>1</v>
      </c>
      <c r="H635" s="57">
        <v>0</v>
      </c>
      <c r="I635" s="57">
        <v>1</v>
      </c>
      <c r="J635" s="57"/>
      <c r="K635" s="62" t="s">
        <v>925</v>
      </c>
      <c r="L635" s="57" t="s">
        <v>690</v>
      </c>
      <c r="M635" s="57">
        <v>9.7099999999999999E-3</v>
      </c>
      <c r="N635" s="57">
        <v>100</v>
      </c>
      <c r="O635" s="57">
        <v>9.7099999999999999E-3</v>
      </c>
      <c r="P635" s="59"/>
      <c r="Q635" s="59">
        <v>0</v>
      </c>
      <c r="R635" s="59"/>
      <c r="S635" s="57" t="s">
        <v>977</v>
      </c>
      <c r="T635" s="65"/>
      <c r="AE635" s="2">
        <v>9.7099999999999999E-3</v>
      </c>
    </row>
    <row r="636" spans="2:31" ht="21.95" customHeight="1" x14ac:dyDescent="0.15">
      <c r="B636" s="9" t="s">
        <v>944</v>
      </c>
      <c r="C636" s="80" t="s">
        <v>679</v>
      </c>
      <c r="D636" s="56" t="s">
        <v>70</v>
      </c>
      <c r="E636" s="62" t="s">
        <v>680</v>
      </c>
      <c r="F636" s="57" t="s">
        <v>678</v>
      </c>
      <c r="G636" s="57">
        <v>9.7099999999999999E-3</v>
      </c>
      <c r="H636" s="57">
        <v>100</v>
      </c>
      <c r="I636" s="57">
        <v>9.7099999999999999E-3</v>
      </c>
      <c r="J636" s="57"/>
      <c r="K636" s="62"/>
      <c r="L636" s="57"/>
      <c r="M636" s="57"/>
      <c r="N636" s="57"/>
      <c r="O636" s="57" t="s">
        <v>2193</v>
      </c>
      <c r="P636" s="59"/>
      <c r="Q636" s="59">
        <v>0</v>
      </c>
      <c r="R636" s="59"/>
      <c r="S636" s="57"/>
      <c r="T636" s="65"/>
      <c r="Z636" s="2" t="s">
        <v>949</v>
      </c>
      <c r="AB636" s="2">
        <v>9.7099999999999999E-3</v>
      </c>
      <c r="AE636" s="2">
        <v>9.7099999999999999E-3</v>
      </c>
    </row>
    <row r="637" spans="2:31" ht="21.95" customHeight="1" x14ac:dyDescent="0.15">
      <c r="B637" s="9" t="s">
        <v>944</v>
      </c>
      <c r="C637" s="80" t="s">
        <v>689</v>
      </c>
      <c r="D637" s="56" t="s">
        <v>70</v>
      </c>
      <c r="E637" s="62" t="s">
        <v>690</v>
      </c>
      <c r="F637" s="57" t="s">
        <v>678</v>
      </c>
      <c r="G637" s="57">
        <v>9.7099999999999999E-3</v>
      </c>
      <c r="H637" s="57">
        <v>100</v>
      </c>
      <c r="I637" s="57">
        <v>9.7099999999999999E-3</v>
      </c>
      <c r="J637" s="57"/>
      <c r="K637" s="62"/>
      <c r="L637" s="57"/>
      <c r="M637" s="57"/>
      <c r="N637" s="57"/>
      <c r="O637" s="57" t="s">
        <v>2193</v>
      </c>
      <c r="P637" s="59"/>
      <c r="Q637" s="59">
        <v>0</v>
      </c>
      <c r="R637" s="59"/>
      <c r="S637" s="57"/>
      <c r="T637" s="65"/>
    </row>
    <row r="638" spans="2:31" ht="21.95" customHeight="1" x14ac:dyDescent="0.15">
      <c r="B638" s="9" t="s">
        <v>2192</v>
      </c>
      <c r="C638" s="80"/>
      <c r="D638" s="56" t="s">
        <v>2444</v>
      </c>
      <c r="E638" s="62"/>
      <c r="F638" s="57"/>
      <c r="G638" s="57"/>
      <c r="H638" s="57"/>
      <c r="I638" s="57"/>
      <c r="J638" s="57"/>
      <c r="K638" s="62"/>
      <c r="L638" s="57"/>
      <c r="M638" s="57"/>
      <c r="N638" s="57"/>
      <c r="O638" s="57"/>
      <c r="P638" s="59"/>
      <c r="Q638" s="59"/>
      <c r="R638" s="59"/>
      <c r="S638" s="57"/>
      <c r="T638" s="65"/>
    </row>
    <row r="639" spans="2:31" ht="21.95" customHeight="1" x14ac:dyDescent="0.15">
      <c r="B639" s="9" t="s">
        <v>944</v>
      </c>
      <c r="C639" s="80" t="s">
        <v>2370</v>
      </c>
      <c r="D639" s="56" t="s">
        <v>2257</v>
      </c>
      <c r="E639" s="62" t="s">
        <v>2259</v>
      </c>
      <c r="F639" s="57" t="s">
        <v>132</v>
      </c>
      <c r="G639" s="57">
        <v>1</v>
      </c>
      <c r="H639" s="57">
        <v>0</v>
      </c>
      <c r="I639" s="57">
        <v>1</v>
      </c>
      <c r="J639" s="57"/>
      <c r="K639" s="62" t="s">
        <v>920</v>
      </c>
      <c r="L639" s="57" t="s">
        <v>680</v>
      </c>
      <c r="M639" s="57">
        <v>9.7099999999999999E-3</v>
      </c>
      <c r="N639" s="57">
        <v>90</v>
      </c>
      <c r="O639" s="57">
        <v>8.7390000000000002E-3</v>
      </c>
      <c r="P639" s="59"/>
      <c r="Q639" s="59">
        <v>0</v>
      </c>
      <c r="R639" s="59"/>
      <c r="S639" s="57" t="s">
        <v>977</v>
      </c>
      <c r="T639" s="65"/>
      <c r="AB639" s="2">
        <v>8.7390000000000002E-3</v>
      </c>
    </row>
    <row r="640" spans="2:31" ht="21.95" customHeight="1" x14ac:dyDescent="0.15">
      <c r="B640" s="9" t="s">
        <v>944</v>
      </c>
      <c r="C640" s="80" t="s">
        <v>2370</v>
      </c>
      <c r="D640" s="56"/>
      <c r="E640" s="62"/>
      <c r="F640" s="57"/>
      <c r="G640" s="57">
        <v>1</v>
      </c>
      <c r="H640" s="57">
        <v>0</v>
      </c>
      <c r="I640" s="57">
        <v>1</v>
      </c>
      <c r="J640" s="57"/>
      <c r="K640" s="62" t="s">
        <v>925</v>
      </c>
      <c r="L640" s="57" t="s">
        <v>690</v>
      </c>
      <c r="M640" s="57">
        <v>9.7099999999999999E-3</v>
      </c>
      <c r="N640" s="57">
        <v>90</v>
      </c>
      <c r="O640" s="57">
        <v>8.7390000000000002E-3</v>
      </c>
      <c r="P640" s="59"/>
      <c r="Q640" s="59">
        <v>0</v>
      </c>
      <c r="R640" s="59"/>
      <c r="S640" s="57" t="s">
        <v>977</v>
      </c>
      <c r="T640" s="65"/>
      <c r="AE640" s="2">
        <v>8.7390000000000002E-3</v>
      </c>
    </row>
    <row r="641" spans="2:31" ht="21.95" customHeight="1" x14ac:dyDescent="0.15">
      <c r="B641" s="9" t="s">
        <v>944</v>
      </c>
      <c r="C641" s="80" t="s">
        <v>679</v>
      </c>
      <c r="D641" s="56" t="s">
        <v>70</v>
      </c>
      <c r="E641" s="62" t="s">
        <v>680</v>
      </c>
      <c r="F641" s="57" t="s">
        <v>678</v>
      </c>
      <c r="G641" s="57">
        <v>8.7399999999999995E-3</v>
      </c>
      <c r="H641" s="57">
        <v>100</v>
      </c>
      <c r="I641" s="57">
        <v>8.7390000000000002E-3</v>
      </c>
      <c r="J641" s="57"/>
      <c r="K641" s="62"/>
      <c r="L641" s="57"/>
      <c r="M641" s="57"/>
      <c r="N641" s="57"/>
      <c r="O641" s="57" t="s">
        <v>2193</v>
      </c>
      <c r="P641" s="59"/>
      <c r="Q641" s="59">
        <v>0</v>
      </c>
      <c r="R641" s="59"/>
      <c r="S641" s="57"/>
      <c r="T641" s="65"/>
      <c r="Z641" s="2" t="s">
        <v>949</v>
      </c>
      <c r="AB641" s="2">
        <v>8.7390000000000002E-3</v>
      </c>
      <c r="AE641" s="2">
        <v>8.7390000000000002E-3</v>
      </c>
    </row>
    <row r="642" spans="2:31" ht="21.95" customHeight="1" x14ac:dyDescent="0.15">
      <c r="B642" s="9" t="s">
        <v>944</v>
      </c>
      <c r="C642" s="80" t="s">
        <v>689</v>
      </c>
      <c r="D642" s="56" t="s">
        <v>70</v>
      </c>
      <c r="E642" s="62" t="s">
        <v>690</v>
      </c>
      <c r="F642" s="57" t="s">
        <v>678</v>
      </c>
      <c r="G642" s="57">
        <v>8.7399999999999995E-3</v>
      </c>
      <c r="H642" s="57">
        <v>100</v>
      </c>
      <c r="I642" s="57">
        <v>8.7390000000000002E-3</v>
      </c>
      <c r="J642" s="57"/>
      <c r="K642" s="62"/>
      <c r="L642" s="57"/>
      <c r="M642" s="57"/>
      <c r="N642" s="57"/>
      <c r="O642" s="57" t="s">
        <v>2193</v>
      </c>
      <c r="P642" s="59"/>
      <c r="Q642" s="59">
        <v>0</v>
      </c>
      <c r="R642" s="59"/>
      <c r="S642" s="57"/>
      <c r="T642" s="65"/>
    </row>
    <row r="643" spans="2:31" ht="21.95" customHeight="1" x14ac:dyDescent="0.15">
      <c r="B643" s="9" t="s">
        <v>2192</v>
      </c>
      <c r="C643" s="80"/>
      <c r="D643" s="56" t="s">
        <v>2445</v>
      </c>
      <c r="E643" s="62"/>
      <c r="F643" s="57"/>
      <c r="G643" s="57"/>
      <c r="H643" s="57"/>
      <c r="I643" s="57"/>
      <c r="J643" s="57"/>
      <c r="K643" s="62"/>
      <c r="L643" s="57"/>
      <c r="M643" s="57"/>
      <c r="N643" s="57"/>
      <c r="O643" s="57"/>
      <c r="P643" s="59"/>
      <c r="Q643" s="59"/>
      <c r="R643" s="59"/>
      <c r="S643" s="57"/>
      <c r="T643" s="65"/>
    </row>
    <row r="644" spans="2:31" ht="21.95" customHeight="1" x14ac:dyDescent="0.15">
      <c r="B644" s="9" t="s">
        <v>944</v>
      </c>
      <c r="C644" s="80" t="s">
        <v>498</v>
      </c>
      <c r="D644" s="56" t="s">
        <v>2265</v>
      </c>
      <c r="E644" s="62" t="s">
        <v>424</v>
      </c>
      <c r="F644" s="57" t="s">
        <v>132</v>
      </c>
      <c r="G644" s="57">
        <v>1</v>
      </c>
      <c r="H644" s="57">
        <v>0</v>
      </c>
      <c r="I644" s="57">
        <v>1</v>
      </c>
      <c r="J644" s="57"/>
      <c r="K644" s="62" t="s">
        <v>920</v>
      </c>
      <c r="L644" s="57" t="s">
        <v>680</v>
      </c>
      <c r="M644" s="57">
        <v>1.2579999999999999E-2</v>
      </c>
      <c r="N644" s="57">
        <v>100</v>
      </c>
      <c r="O644" s="57">
        <v>1.2579999999999999E-2</v>
      </c>
      <c r="P644" s="59"/>
      <c r="Q644" s="59">
        <v>0</v>
      </c>
      <c r="R644" s="59"/>
      <c r="S644" s="57" t="s">
        <v>977</v>
      </c>
      <c r="T644" s="65"/>
      <c r="AB644" s="2">
        <v>1.2579999999999999E-2</v>
      </c>
    </row>
    <row r="645" spans="2:31" ht="21.95" customHeight="1" x14ac:dyDescent="0.15">
      <c r="B645" s="9" t="s">
        <v>944</v>
      </c>
      <c r="C645" s="80" t="s">
        <v>498</v>
      </c>
      <c r="D645" s="56"/>
      <c r="E645" s="62"/>
      <c r="F645" s="57"/>
      <c r="G645" s="57">
        <v>1</v>
      </c>
      <c r="H645" s="57">
        <v>0</v>
      </c>
      <c r="I645" s="57">
        <v>1</v>
      </c>
      <c r="J645" s="57"/>
      <c r="K645" s="62" t="s">
        <v>925</v>
      </c>
      <c r="L645" s="57" t="s">
        <v>690</v>
      </c>
      <c r="M645" s="57">
        <v>1.2579999999999999E-2</v>
      </c>
      <c r="N645" s="57">
        <v>100</v>
      </c>
      <c r="O645" s="57">
        <v>1.2579999999999999E-2</v>
      </c>
      <c r="P645" s="59"/>
      <c r="Q645" s="59">
        <v>0</v>
      </c>
      <c r="R645" s="59"/>
      <c r="S645" s="57" t="s">
        <v>977</v>
      </c>
      <c r="T645" s="65"/>
      <c r="AE645" s="2">
        <v>1.2579999999999999E-2</v>
      </c>
    </row>
    <row r="646" spans="2:31" ht="21.95" customHeight="1" x14ac:dyDescent="0.15">
      <c r="B646" s="9" t="s">
        <v>944</v>
      </c>
      <c r="C646" s="80" t="s">
        <v>679</v>
      </c>
      <c r="D646" s="56" t="s">
        <v>70</v>
      </c>
      <c r="E646" s="62" t="s">
        <v>680</v>
      </c>
      <c r="F646" s="57" t="s">
        <v>678</v>
      </c>
      <c r="G646" s="57">
        <v>1.2579999999999999E-2</v>
      </c>
      <c r="H646" s="57">
        <v>100</v>
      </c>
      <c r="I646" s="57">
        <v>1.2579999999999999E-2</v>
      </c>
      <c r="J646" s="57"/>
      <c r="K646" s="62"/>
      <c r="L646" s="57"/>
      <c r="M646" s="57"/>
      <c r="N646" s="57"/>
      <c r="O646" s="57" t="s">
        <v>2193</v>
      </c>
      <c r="P646" s="59"/>
      <c r="Q646" s="59">
        <v>0</v>
      </c>
      <c r="R646" s="59"/>
      <c r="S646" s="57"/>
      <c r="T646" s="65"/>
      <c r="Z646" s="2" t="s">
        <v>949</v>
      </c>
      <c r="AB646" s="2">
        <v>1.2579999999999999E-2</v>
      </c>
      <c r="AE646" s="2">
        <v>1.2579999999999999E-2</v>
      </c>
    </row>
    <row r="647" spans="2:31" ht="21.95" customHeight="1" x14ac:dyDescent="0.15">
      <c r="B647" s="9" t="s">
        <v>944</v>
      </c>
      <c r="C647" s="80" t="s">
        <v>689</v>
      </c>
      <c r="D647" s="56" t="s">
        <v>70</v>
      </c>
      <c r="E647" s="62" t="s">
        <v>690</v>
      </c>
      <c r="F647" s="57" t="s">
        <v>678</v>
      </c>
      <c r="G647" s="57">
        <v>1.2579999999999999E-2</v>
      </c>
      <c r="H647" s="57">
        <v>100</v>
      </c>
      <c r="I647" s="57">
        <v>1.2579999999999999E-2</v>
      </c>
      <c r="J647" s="57"/>
      <c r="K647" s="62"/>
      <c r="L647" s="57"/>
      <c r="M647" s="57"/>
      <c r="N647" s="57"/>
      <c r="O647" s="57" t="s">
        <v>2193</v>
      </c>
      <c r="P647" s="59"/>
      <c r="Q647" s="59">
        <v>0</v>
      </c>
      <c r="R647" s="59"/>
      <c r="S647" s="57"/>
      <c r="T647" s="65"/>
    </row>
    <row r="648" spans="2:31" ht="21.95" customHeight="1" x14ac:dyDescent="0.15">
      <c r="B648" s="9" t="s">
        <v>2192</v>
      </c>
      <c r="C648" s="80"/>
      <c r="D648" s="56" t="s">
        <v>2446</v>
      </c>
      <c r="E648" s="62"/>
      <c r="F648" s="57"/>
      <c r="G648" s="57"/>
      <c r="H648" s="57"/>
      <c r="I648" s="57"/>
      <c r="J648" s="57"/>
      <c r="K648" s="62"/>
      <c r="L648" s="57"/>
      <c r="M648" s="57"/>
      <c r="N648" s="57"/>
      <c r="O648" s="57"/>
      <c r="P648" s="59"/>
      <c r="Q648" s="59"/>
      <c r="R648" s="59"/>
      <c r="S648" s="57"/>
      <c r="T648" s="65"/>
    </row>
    <row r="649" spans="2:31" ht="21.95" customHeight="1" x14ac:dyDescent="0.15">
      <c r="B649" s="9" t="s">
        <v>944</v>
      </c>
      <c r="C649" s="80" t="s">
        <v>419</v>
      </c>
      <c r="D649" s="56" t="s">
        <v>417</v>
      </c>
      <c r="E649" s="62" t="s">
        <v>420</v>
      </c>
      <c r="F649" s="57" t="s">
        <v>132</v>
      </c>
      <c r="G649" s="57">
        <v>1</v>
      </c>
      <c r="H649" s="57">
        <v>0</v>
      </c>
      <c r="I649" s="57">
        <v>1</v>
      </c>
      <c r="J649" s="57"/>
      <c r="K649" s="62" t="s">
        <v>920</v>
      </c>
      <c r="L649" s="57" t="s">
        <v>680</v>
      </c>
      <c r="M649" s="57">
        <v>2.9000000000000001E-2</v>
      </c>
      <c r="N649" s="57">
        <v>100</v>
      </c>
      <c r="O649" s="57">
        <v>2.9000000000000001E-2</v>
      </c>
      <c r="P649" s="59"/>
      <c r="Q649" s="59">
        <v>0</v>
      </c>
      <c r="R649" s="59"/>
      <c r="S649" s="57" t="s">
        <v>978</v>
      </c>
      <c r="T649" s="65"/>
      <c r="AB649" s="2">
        <v>2.9000000000000001E-2</v>
      </c>
    </row>
    <row r="650" spans="2:31" ht="21.95" customHeight="1" x14ac:dyDescent="0.15">
      <c r="B650" s="9" t="s">
        <v>944</v>
      </c>
      <c r="C650" s="80" t="s">
        <v>679</v>
      </c>
      <c r="D650" s="56" t="s">
        <v>70</v>
      </c>
      <c r="E650" s="62" t="s">
        <v>680</v>
      </c>
      <c r="F650" s="57" t="s">
        <v>678</v>
      </c>
      <c r="G650" s="57">
        <v>2.9000000000000001E-2</v>
      </c>
      <c r="H650" s="57">
        <v>100</v>
      </c>
      <c r="I650" s="57">
        <v>2.9000000000000001E-2</v>
      </c>
      <c r="J650" s="57"/>
      <c r="K650" s="62"/>
      <c r="L650" s="57"/>
      <c r="M650" s="57"/>
      <c r="N650" s="57"/>
      <c r="O650" s="57" t="s">
        <v>2193</v>
      </c>
      <c r="P650" s="59"/>
      <c r="Q650" s="59">
        <v>0</v>
      </c>
      <c r="R650" s="59"/>
      <c r="S650" s="57"/>
      <c r="T650" s="65"/>
      <c r="Z650" s="2" t="s">
        <v>949</v>
      </c>
      <c r="AB650" s="2">
        <v>2.9000000000000001E-2</v>
      </c>
    </row>
    <row r="651" spans="2:31" ht="21.95" customHeight="1" x14ac:dyDescent="0.15">
      <c r="B651" s="9" t="s">
        <v>2192</v>
      </c>
      <c r="C651" s="80"/>
      <c r="D651" s="56" t="s">
        <v>2447</v>
      </c>
      <c r="E651" s="62"/>
      <c r="F651" s="57"/>
      <c r="G651" s="57"/>
      <c r="H651" s="57"/>
      <c r="I651" s="57"/>
      <c r="J651" s="57"/>
      <c r="K651" s="62"/>
      <c r="L651" s="57"/>
      <c r="M651" s="57"/>
      <c r="N651" s="57"/>
      <c r="O651" s="57"/>
      <c r="P651" s="59"/>
      <c r="Q651" s="59"/>
      <c r="R651" s="59"/>
      <c r="S651" s="57"/>
      <c r="T651" s="65"/>
    </row>
    <row r="652" spans="2:31" ht="21.95" customHeight="1" x14ac:dyDescent="0.15">
      <c r="B652" s="9" t="s">
        <v>944</v>
      </c>
      <c r="C652" s="80" t="s">
        <v>423</v>
      </c>
      <c r="D652" s="56" t="s">
        <v>417</v>
      </c>
      <c r="E652" s="62" t="s">
        <v>424</v>
      </c>
      <c r="F652" s="57" t="s">
        <v>132</v>
      </c>
      <c r="G652" s="57">
        <v>1</v>
      </c>
      <c r="H652" s="57">
        <v>0</v>
      </c>
      <c r="I652" s="57">
        <v>1</v>
      </c>
      <c r="J652" s="57"/>
      <c r="K652" s="62" t="s">
        <v>920</v>
      </c>
      <c r="L652" s="57" t="s">
        <v>680</v>
      </c>
      <c r="M652" s="57">
        <v>4.9000000000000002E-2</v>
      </c>
      <c r="N652" s="57">
        <v>100</v>
      </c>
      <c r="O652" s="57">
        <v>4.9000000000000002E-2</v>
      </c>
      <c r="P652" s="59"/>
      <c r="Q652" s="59">
        <v>0</v>
      </c>
      <c r="R652" s="59"/>
      <c r="S652" s="57" t="s">
        <v>978</v>
      </c>
      <c r="T652" s="65"/>
      <c r="AB652" s="2">
        <v>4.9000000000000002E-2</v>
      </c>
    </row>
    <row r="653" spans="2:31" ht="21.95" customHeight="1" x14ac:dyDescent="0.15">
      <c r="B653" s="9" t="s">
        <v>944</v>
      </c>
      <c r="C653" s="80" t="s">
        <v>679</v>
      </c>
      <c r="D653" s="56" t="s">
        <v>70</v>
      </c>
      <c r="E653" s="62" t="s">
        <v>680</v>
      </c>
      <c r="F653" s="57" t="s">
        <v>678</v>
      </c>
      <c r="G653" s="57">
        <v>4.9000000000000002E-2</v>
      </c>
      <c r="H653" s="57">
        <v>100</v>
      </c>
      <c r="I653" s="57">
        <v>4.9000000000000002E-2</v>
      </c>
      <c r="J653" s="57"/>
      <c r="K653" s="62"/>
      <c r="L653" s="57"/>
      <c r="M653" s="57"/>
      <c r="N653" s="57"/>
      <c r="O653" s="57" t="s">
        <v>2193</v>
      </c>
      <c r="P653" s="59"/>
      <c r="Q653" s="59">
        <v>0</v>
      </c>
      <c r="R653" s="59"/>
      <c r="S653" s="57"/>
      <c r="T653" s="65"/>
      <c r="Z653" s="2" t="s">
        <v>949</v>
      </c>
      <c r="AB653" s="2">
        <v>4.9000000000000002E-2</v>
      </c>
    </row>
    <row r="654" spans="2:31" ht="21.95" customHeight="1" x14ac:dyDescent="0.15">
      <c r="B654" s="9" t="s">
        <v>2192</v>
      </c>
      <c r="C654" s="80"/>
      <c r="D654" s="56" t="s">
        <v>2448</v>
      </c>
      <c r="E654" s="62"/>
      <c r="F654" s="57"/>
      <c r="G654" s="57"/>
      <c r="H654" s="57"/>
      <c r="I654" s="57"/>
      <c r="J654" s="57"/>
      <c r="K654" s="62"/>
      <c r="L654" s="57"/>
      <c r="M654" s="57"/>
      <c r="N654" s="57"/>
      <c r="O654" s="57"/>
      <c r="P654" s="59"/>
      <c r="Q654" s="59"/>
      <c r="R654" s="59"/>
      <c r="S654" s="57"/>
      <c r="T654" s="65"/>
    </row>
    <row r="655" spans="2:31" ht="21.95" customHeight="1" x14ac:dyDescent="0.15">
      <c r="B655" s="9" t="s">
        <v>944</v>
      </c>
      <c r="C655" s="80" t="s">
        <v>427</v>
      </c>
      <c r="D655" s="56" t="s">
        <v>417</v>
      </c>
      <c r="E655" s="62" t="s">
        <v>428</v>
      </c>
      <c r="F655" s="57" t="s">
        <v>132</v>
      </c>
      <c r="G655" s="57">
        <v>1</v>
      </c>
      <c r="H655" s="57">
        <v>0</v>
      </c>
      <c r="I655" s="57">
        <v>1</v>
      </c>
      <c r="J655" s="57"/>
      <c r="K655" s="62" t="s">
        <v>920</v>
      </c>
      <c r="L655" s="57" t="s">
        <v>680</v>
      </c>
      <c r="M655" s="57">
        <v>7.8E-2</v>
      </c>
      <c r="N655" s="57">
        <v>100</v>
      </c>
      <c r="O655" s="57">
        <v>7.8E-2</v>
      </c>
      <c r="P655" s="59"/>
      <c r="Q655" s="59">
        <v>0</v>
      </c>
      <c r="R655" s="59"/>
      <c r="S655" s="57" t="s">
        <v>976</v>
      </c>
      <c r="T655" s="65"/>
      <c r="AB655" s="2">
        <v>7.8E-2</v>
      </c>
    </row>
    <row r="656" spans="2:31" ht="21.95" customHeight="1" x14ac:dyDescent="0.15">
      <c r="B656" s="9" t="s">
        <v>944</v>
      </c>
      <c r="C656" s="80" t="s">
        <v>679</v>
      </c>
      <c r="D656" s="56" t="s">
        <v>70</v>
      </c>
      <c r="E656" s="62" t="s">
        <v>680</v>
      </c>
      <c r="F656" s="57" t="s">
        <v>678</v>
      </c>
      <c r="G656" s="57">
        <v>7.8E-2</v>
      </c>
      <c r="H656" s="57">
        <v>100</v>
      </c>
      <c r="I656" s="57">
        <v>7.8E-2</v>
      </c>
      <c r="J656" s="57"/>
      <c r="K656" s="62"/>
      <c r="L656" s="57"/>
      <c r="M656" s="57"/>
      <c r="N656" s="57"/>
      <c r="O656" s="57" t="s">
        <v>2193</v>
      </c>
      <c r="P656" s="59"/>
      <c r="Q656" s="59">
        <v>0</v>
      </c>
      <c r="R656" s="59"/>
      <c r="S656" s="57"/>
      <c r="T656" s="65"/>
      <c r="Z656" s="2" t="s">
        <v>949</v>
      </c>
      <c r="AB656" s="2">
        <v>7.8E-2</v>
      </c>
    </row>
    <row r="657" spans="2:30" ht="21.95" customHeight="1" x14ac:dyDescent="0.15">
      <c r="B657" s="9" t="s">
        <v>2192</v>
      </c>
      <c r="C657" s="80"/>
      <c r="D657" s="56" t="s">
        <v>2449</v>
      </c>
      <c r="E657" s="62"/>
      <c r="F657" s="57"/>
      <c r="G657" s="57"/>
      <c r="H657" s="57"/>
      <c r="I657" s="57"/>
      <c r="J657" s="57"/>
      <c r="K657" s="62"/>
      <c r="L657" s="57"/>
      <c r="M657" s="57"/>
      <c r="N657" s="57"/>
      <c r="O657" s="57"/>
      <c r="P657" s="59"/>
      <c r="Q657" s="59"/>
      <c r="R657" s="59"/>
      <c r="S657" s="57"/>
      <c r="T657" s="65"/>
    </row>
    <row r="658" spans="2:30" ht="21.95" customHeight="1" x14ac:dyDescent="0.15">
      <c r="B658" s="9" t="s">
        <v>944</v>
      </c>
      <c r="C658" s="80" t="s">
        <v>439</v>
      </c>
      <c r="D658" s="56" t="s">
        <v>440</v>
      </c>
      <c r="E658" s="62" t="s">
        <v>441</v>
      </c>
      <c r="F658" s="57" t="s">
        <v>132</v>
      </c>
      <c r="G658" s="57">
        <v>1</v>
      </c>
      <c r="H658" s="57">
        <v>0</v>
      </c>
      <c r="I658" s="57">
        <v>1</v>
      </c>
      <c r="J658" s="57"/>
      <c r="K658" s="62" t="s">
        <v>920</v>
      </c>
      <c r="L658" s="57" t="s">
        <v>680</v>
      </c>
      <c r="M658" s="57">
        <v>1.9E-2</v>
      </c>
      <c r="N658" s="57">
        <v>150</v>
      </c>
      <c r="O658" s="57">
        <v>2.8499999999999998E-2</v>
      </c>
      <c r="P658" s="59"/>
      <c r="Q658" s="59">
        <v>0</v>
      </c>
      <c r="R658" s="59"/>
      <c r="S658" s="57" t="s">
        <v>978</v>
      </c>
      <c r="T658" s="65"/>
      <c r="AB658" s="2">
        <v>2.8499999999999998E-2</v>
      </c>
    </row>
    <row r="659" spans="2:30" ht="21.95" customHeight="1" x14ac:dyDescent="0.15">
      <c r="B659" s="9" t="s">
        <v>944</v>
      </c>
      <c r="C659" s="80" t="s">
        <v>679</v>
      </c>
      <c r="D659" s="56" t="s">
        <v>70</v>
      </c>
      <c r="E659" s="62" t="s">
        <v>680</v>
      </c>
      <c r="F659" s="57" t="s">
        <v>678</v>
      </c>
      <c r="G659" s="57">
        <v>2.8500000000000001E-2</v>
      </c>
      <c r="H659" s="57">
        <v>100</v>
      </c>
      <c r="I659" s="57">
        <v>2.8499999999999998E-2</v>
      </c>
      <c r="J659" s="57"/>
      <c r="K659" s="62"/>
      <c r="L659" s="57"/>
      <c r="M659" s="57"/>
      <c r="N659" s="57"/>
      <c r="O659" s="57" t="s">
        <v>2193</v>
      </c>
      <c r="P659" s="59"/>
      <c r="Q659" s="59">
        <v>0</v>
      </c>
      <c r="R659" s="59"/>
      <c r="S659" s="57"/>
      <c r="T659" s="65"/>
      <c r="Z659" s="2" t="s">
        <v>949</v>
      </c>
      <c r="AB659" s="2">
        <v>2.8499999999999998E-2</v>
      </c>
    </row>
    <row r="660" spans="2:30" ht="21.95" customHeight="1" x14ac:dyDescent="0.15">
      <c r="B660" s="9" t="s">
        <v>2192</v>
      </c>
      <c r="C660" s="80"/>
      <c r="D660" s="56" t="s">
        <v>2450</v>
      </c>
      <c r="E660" s="62"/>
      <c r="F660" s="57"/>
      <c r="G660" s="57"/>
      <c r="H660" s="57"/>
      <c r="I660" s="57"/>
      <c r="J660" s="57"/>
      <c r="K660" s="62"/>
      <c r="L660" s="57"/>
      <c r="M660" s="57"/>
      <c r="N660" s="57"/>
      <c r="O660" s="57"/>
      <c r="P660" s="59"/>
      <c r="Q660" s="59"/>
      <c r="R660" s="59"/>
      <c r="S660" s="57"/>
      <c r="T660" s="65"/>
    </row>
    <row r="661" spans="2:30" ht="21.95" customHeight="1" x14ac:dyDescent="0.15">
      <c r="B661" s="9" t="s">
        <v>944</v>
      </c>
      <c r="C661" s="80" t="s">
        <v>453</v>
      </c>
      <c r="D661" s="56" t="s">
        <v>454</v>
      </c>
      <c r="E661" s="62" t="s">
        <v>455</v>
      </c>
      <c r="F661" s="57" t="s">
        <v>132</v>
      </c>
      <c r="G661" s="57">
        <v>1</v>
      </c>
      <c r="H661" s="57">
        <v>0</v>
      </c>
      <c r="I661" s="57">
        <v>1</v>
      </c>
      <c r="J661" s="57"/>
      <c r="K661" s="62" t="s">
        <v>924</v>
      </c>
      <c r="L661" s="57" t="s">
        <v>688</v>
      </c>
      <c r="M661" s="57">
        <v>1.4999999999999999E-2</v>
      </c>
      <c r="N661" s="57">
        <v>100</v>
      </c>
      <c r="O661" s="57">
        <v>1.4999999999999999E-2</v>
      </c>
      <c r="P661" s="59"/>
      <c r="Q661" s="59">
        <v>0</v>
      </c>
      <c r="R661" s="59"/>
      <c r="S661" s="57" t="s">
        <v>979</v>
      </c>
      <c r="T661" s="65"/>
      <c r="AD661" s="2">
        <v>1.4999999999999999E-2</v>
      </c>
    </row>
    <row r="662" spans="2:30" ht="21.95" customHeight="1" x14ac:dyDescent="0.15">
      <c r="B662" s="9" t="s">
        <v>944</v>
      </c>
      <c r="C662" s="80" t="s">
        <v>687</v>
      </c>
      <c r="D662" s="56" t="s">
        <v>70</v>
      </c>
      <c r="E662" s="62" t="s">
        <v>688</v>
      </c>
      <c r="F662" s="57" t="s">
        <v>678</v>
      </c>
      <c r="G662" s="57">
        <v>1.4999999999999999E-2</v>
      </c>
      <c r="H662" s="57">
        <v>100</v>
      </c>
      <c r="I662" s="57">
        <v>1.4999999999999999E-2</v>
      </c>
      <c r="J662" s="57"/>
      <c r="K662" s="62"/>
      <c r="L662" s="57"/>
      <c r="M662" s="57"/>
      <c r="N662" s="57"/>
      <c r="O662" s="57" t="s">
        <v>2193</v>
      </c>
      <c r="P662" s="59"/>
      <c r="Q662" s="59">
        <v>0</v>
      </c>
      <c r="R662" s="59"/>
      <c r="S662" s="57"/>
      <c r="T662" s="65"/>
      <c r="Z662" s="2" t="s">
        <v>949</v>
      </c>
      <c r="AD662" s="2">
        <v>1.4999999999999999E-2</v>
      </c>
    </row>
    <row r="663" spans="2:30" ht="21.95" customHeight="1" x14ac:dyDescent="0.15">
      <c r="B663" s="9" t="s">
        <v>2192</v>
      </c>
      <c r="C663" s="80"/>
      <c r="D663" s="56" t="s">
        <v>2451</v>
      </c>
      <c r="E663" s="62"/>
      <c r="F663" s="57"/>
      <c r="G663" s="57"/>
      <c r="H663" s="57"/>
      <c r="I663" s="57"/>
      <c r="J663" s="57"/>
      <c r="K663" s="62"/>
      <c r="L663" s="57"/>
      <c r="M663" s="57"/>
      <c r="N663" s="57"/>
      <c r="O663" s="57"/>
      <c r="P663" s="59"/>
      <c r="Q663" s="59"/>
      <c r="R663" s="59"/>
      <c r="S663" s="57"/>
      <c r="T663" s="65"/>
    </row>
    <row r="664" spans="2:30" ht="21.95" customHeight="1" x14ac:dyDescent="0.15">
      <c r="B664" s="9" t="s">
        <v>944</v>
      </c>
      <c r="C664" s="80" t="s">
        <v>466</v>
      </c>
      <c r="D664" s="56" t="s">
        <v>461</v>
      </c>
      <c r="E664" s="62" t="s">
        <v>467</v>
      </c>
      <c r="F664" s="57" t="s">
        <v>181</v>
      </c>
      <c r="G664" s="57">
        <v>1</v>
      </c>
      <c r="H664" s="57">
        <v>0</v>
      </c>
      <c r="I664" s="57">
        <v>1</v>
      </c>
      <c r="J664" s="57"/>
      <c r="K664" s="62" t="s">
        <v>919</v>
      </c>
      <c r="L664" s="57" t="s">
        <v>677</v>
      </c>
      <c r="M664" s="57">
        <v>8.5000000000000006E-2</v>
      </c>
      <c r="N664" s="57">
        <v>100</v>
      </c>
      <c r="O664" s="57">
        <v>8.5000000000000006E-2</v>
      </c>
      <c r="P664" s="59"/>
      <c r="Q664" s="59">
        <v>0</v>
      </c>
      <c r="R664" s="59"/>
      <c r="S664" s="57" t="s">
        <v>981</v>
      </c>
      <c r="T664" s="65"/>
      <c r="AA664" s="2">
        <v>8.5000000000000006E-2</v>
      </c>
    </row>
    <row r="665" spans="2:30" ht="21.95" customHeight="1" x14ac:dyDescent="0.15">
      <c r="B665" s="9" t="s">
        <v>944</v>
      </c>
      <c r="C665" s="80" t="s">
        <v>676</v>
      </c>
      <c r="D665" s="56" t="s">
        <v>70</v>
      </c>
      <c r="E665" s="62" t="s">
        <v>677</v>
      </c>
      <c r="F665" s="57" t="s">
        <v>678</v>
      </c>
      <c r="G665" s="57">
        <v>8.5000000000000006E-2</v>
      </c>
      <c r="H665" s="57">
        <v>100</v>
      </c>
      <c r="I665" s="57">
        <v>8.5000000000000006E-2</v>
      </c>
      <c r="J665" s="57"/>
      <c r="K665" s="62"/>
      <c r="L665" s="57"/>
      <c r="M665" s="57"/>
      <c r="N665" s="57"/>
      <c r="O665" s="57" t="s">
        <v>2193</v>
      </c>
      <c r="P665" s="59"/>
      <c r="Q665" s="59">
        <v>0</v>
      </c>
      <c r="R665" s="59"/>
      <c r="S665" s="57"/>
      <c r="T665" s="65"/>
      <c r="Z665" s="2" t="s">
        <v>949</v>
      </c>
      <c r="AA665" s="2">
        <v>8.5000000000000006E-2</v>
      </c>
    </row>
    <row r="666" spans="2:30" ht="21.95" customHeight="1" x14ac:dyDescent="0.15">
      <c r="B666" s="9" t="s">
        <v>2192</v>
      </c>
      <c r="C666" s="80"/>
      <c r="D666" s="56" t="s">
        <v>2452</v>
      </c>
      <c r="E666" s="62"/>
      <c r="F666" s="57"/>
      <c r="G666" s="57"/>
      <c r="H666" s="57"/>
      <c r="I666" s="57"/>
      <c r="J666" s="57"/>
      <c r="K666" s="62"/>
      <c r="L666" s="57"/>
      <c r="M666" s="57"/>
      <c r="N666" s="57"/>
      <c r="O666" s="57"/>
      <c r="P666" s="59"/>
      <c r="Q666" s="59"/>
      <c r="R666" s="59"/>
      <c r="S666" s="57"/>
      <c r="T666" s="65"/>
    </row>
    <row r="667" spans="2:30" ht="21.95" customHeight="1" x14ac:dyDescent="0.15">
      <c r="B667" s="9" t="s">
        <v>944</v>
      </c>
      <c r="C667" s="80" t="s">
        <v>470</v>
      </c>
      <c r="D667" s="56" t="s">
        <v>461</v>
      </c>
      <c r="E667" s="62" t="s">
        <v>471</v>
      </c>
      <c r="F667" s="57" t="s">
        <v>181</v>
      </c>
      <c r="G667" s="57">
        <v>1</v>
      </c>
      <c r="H667" s="57">
        <v>0</v>
      </c>
      <c r="I667" s="57">
        <v>1</v>
      </c>
      <c r="J667" s="57"/>
      <c r="K667" s="62" t="s">
        <v>919</v>
      </c>
      <c r="L667" s="57" t="s">
        <v>677</v>
      </c>
      <c r="M667" s="57">
        <v>8.5000000000000006E-2</v>
      </c>
      <c r="N667" s="57">
        <v>100</v>
      </c>
      <c r="O667" s="57">
        <v>8.5000000000000006E-2</v>
      </c>
      <c r="P667" s="59"/>
      <c r="Q667" s="59">
        <v>0</v>
      </c>
      <c r="R667" s="59"/>
      <c r="S667" s="57" t="s">
        <v>981</v>
      </c>
      <c r="T667" s="65"/>
      <c r="AA667" s="2">
        <v>8.5000000000000006E-2</v>
      </c>
    </row>
    <row r="668" spans="2:30" ht="21.95" customHeight="1" x14ac:dyDescent="0.15">
      <c r="B668" s="9" t="s">
        <v>944</v>
      </c>
      <c r="C668" s="80" t="s">
        <v>676</v>
      </c>
      <c r="D668" s="56" t="s">
        <v>70</v>
      </c>
      <c r="E668" s="62" t="s">
        <v>677</v>
      </c>
      <c r="F668" s="57" t="s">
        <v>678</v>
      </c>
      <c r="G668" s="57">
        <v>8.5000000000000006E-2</v>
      </c>
      <c r="H668" s="57">
        <v>100</v>
      </c>
      <c r="I668" s="57">
        <v>8.5000000000000006E-2</v>
      </c>
      <c r="J668" s="57"/>
      <c r="K668" s="62"/>
      <c r="L668" s="57"/>
      <c r="M668" s="57"/>
      <c r="N668" s="57"/>
      <c r="O668" s="57" t="s">
        <v>2193</v>
      </c>
      <c r="P668" s="59"/>
      <c r="Q668" s="59">
        <v>0</v>
      </c>
      <c r="R668" s="59"/>
      <c r="S668" s="57"/>
      <c r="T668" s="65"/>
      <c r="Z668" s="2" t="s">
        <v>949</v>
      </c>
      <c r="AA668" s="2">
        <v>8.5000000000000006E-2</v>
      </c>
    </row>
    <row r="669" spans="2:30" ht="21.95" customHeight="1" x14ac:dyDescent="0.15">
      <c r="B669" s="9" t="s">
        <v>2192</v>
      </c>
      <c r="C669" s="80"/>
      <c r="D669" s="56" t="s">
        <v>2453</v>
      </c>
      <c r="E669" s="62"/>
      <c r="F669" s="57"/>
      <c r="G669" s="57"/>
      <c r="H669" s="57"/>
      <c r="I669" s="57"/>
      <c r="J669" s="57"/>
      <c r="K669" s="62"/>
      <c r="L669" s="57"/>
      <c r="M669" s="57"/>
      <c r="N669" s="57"/>
      <c r="O669" s="57"/>
      <c r="P669" s="59"/>
      <c r="Q669" s="59"/>
      <c r="R669" s="59"/>
      <c r="S669" s="57"/>
      <c r="T669" s="65"/>
    </row>
    <row r="670" spans="2:30" ht="21.95" customHeight="1" x14ac:dyDescent="0.15">
      <c r="B670" s="9" t="s">
        <v>944</v>
      </c>
      <c r="C670" s="80" t="s">
        <v>474</v>
      </c>
      <c r="D670" s="56" t="s">
        <v>475</v>
      </c>
      <c r="E670" s="62" t="s">
        <v>476</v>
      </c>
      <c r="F670" s="57" t="s">
        <v>181</v>
      </c>
      <c r="G670" s="57">
        <v>1</v>
      </c>
      <c r="H670" s="57">
        <v>0</v>
      </c>
      <c r="I670" s="57">
        <v>1</v>
      </c>
      <c r="J670" s="57"/>
      <c r="K670" s="62" t="s">
        <v>919</v>
      </c>
      <c r="L670" s="57" t="s">
        <v>677</v>
      </c>
      <c r="M670" s="57">
        <v>0.08</v>
      </c>
      <c r="N670" s="57">
        <v>100</v>
      </c>
      <c r="O670" s="57">
        <v>0.08</v>
      </c>
      <c r="P670" s="59"/>
      <c r="Q670" s="59">
        <v>0</v>
      </c>
      <c r="R670" s="59"/>
      <c r="S670" s="57" t="s">
        <v>982</v>
      </c>
      <c r="T670" s="65"/>
      <c r="AA670" s="2">
        <v>0.08</v>
      </c>
    </row>
    <row r="671" spans="2:30" ht="21.95" customHeight="1" x14ac:dyDescent="0.15">
      <c r="B671" s="9" t="s">
        <v>944</v>
      </c>
      <c r="C671" s="80" t="s">
        <v>676</v>
      </c>
      <c r="D671" s="56" t="s">
        <v>70</v>
      </c>
      <c r="E671" s="62" t="s">
        <v>677</v>
      </c>
      <c r="F671" s="57" t="s">
        <v>678</v>
      </c>
      <c r="G671" s="57">
        <v>0.08</v>
      </c>
      <c r="H671" s="57">
        <v>100</v>
      </c>
      <c r="I671" s="57">
        <v>0.08</v>
      </c>
      <c r="J671" s="57"/>
      <c r="K671" s="62"/>
      <c r="L671" s="57"/>
      <c r="M671" s="57"/>
      <c r="N671" s="57"/>
      <c r="O671" s="57" t="s">
        <v>2193</v>
      </c>
      <c r="P671" s="59"/>
      <c r="Q671" s="59">
        <v>0</v>
      </c>
      <c r="R671" s="59"/>
      <c r="S671" s="57"/>
      <c r="T671" s="65"/>
      <c r="Z671" s="2" t="s">
        <v>949</v>
      </c>
      <c r="AA671" s="2">
        <v>0.08</v>
      </c>
    </row>
    <row r="672" spans="2:30" ht="21.95" customHeight="1" x14ac:dyDescent="0.15">
      <c r="B672" s="9" t="s">
        <v>2192</v>
      </c>
      <c r="C672" s="80"/>
      <c r="D672" s="56" t="s">
        <v>2454</v>
      </c>
      <c r="E672" s="62"/>
      <c r="F672" s="57"/>
      <c r="G672" s="57"/>
      <c r="H672" s="57"/>
      <c r="I672" s="57"/>
      <c r="J672" s="57"/>
      <c r="K672" s="62"/>
      <c r="L672" s="57"/>
      <c r="M672" s="57"/>
      <c r="N672" s="57"/>
      <c r="O672" s="57"/>
      <c r="P672" s="59"/>
      <c r="Q672" s="59"/>
      <c r="R672" s="59"/>
      <c r="S672" s="57"/>
      <c r="T672" s="65"/>
    </row>
    <row r="673" spans="2:31" ht="21.95" customHeight="1" x14ac:dyDescent="0.15">
      <c r="B673" s="9" t="s">
        <v>944</v>
      </c>
      <c r="C673" s="80" t="s">
        <v>479</v>
      </c>
      <c r="D673" s="56" t="s">
        <v>475</v>
      </c>
      <c r="E673" s="62" t="s">
        <v>480</v>
      </c>
      <c r="F673" s="57" t="s">
        <v>181</v>
      </c>
      <c r="G673" s="57">
        <v>1</v>
      </c>
      <c r="H673" s="57">
        <v>0</v>
      </c>
      <c r="I673" s="57">
        <v>1</v>
      </c>
      <c r="J673" s="57"/>
      <c r="K673" s="62" t="s">
        <v>919</v>
      </c>
      <c r="L673" s="57" t="s">
        <v>677</v>
      </c>
      <c r="M673" s="57">
        <v>0.08</v>
      </c>
      <c r="N673" s="57">
        <v>100</v>
      </c>
      <c r="O673" s="57">
        <v>0.08</v>
      </c>
      <c r="P673" s="59"/>
      <c r="Q673" s="59">
        <v>0</v>
      </c>
      <c r="R673" s="59"/>
      <c r="S673" s="57" t="s">
        <v>982</v>
      </c>
      <c r="T673" s="65"/>
      <c r="AA673" s="2">
        <v>0.08</v>
      </c>
    </row>
    <row r="674" spans="2:31" ht="21.95" customHeight="1" x14ac:dyDescent="0.15">
      <c r="B674" s="9" t="s">
        <v>944</v>
      </c>
      <c r="C674" s="80" t="s">
        <v>676</v>
      </c>
      <c r="D674" s="56" t="s">
        <v>70</v>
      </c>
      <c r="E674" s="62" t="s">
        <v>677</v>
      </c>
      <c r="F674" s="57" t="s">
        <v>678</v>
      </c>
      <c r="G674" s="57">
        <v>0.08</v>
      </c>
      <c r="H674" s="57">
        <v>100</v>
      </c>
      <c r="I674" s="57">
        <v>0.08</v>
      </c>
      <c r="J674" s="57"/>
      <c r="K674" s="62"/>
      <c r="L674" s="57"/>
      <c r="M674" s="57"/>
      <c r="N674" s="57"/>
      <c r="O674" s="57" t="s">
        <v>2193</v>
      </c>
      <c r="P674" s="59"/>
      <c r="Q674" s="59">
        <v>0</v>
      </c>
      <c r="R674" s="59"/>
      <c r="S674" s="57"/>
      <c r="T674" s="65"/>
      <c r="Z674" s="2" t="s">
        <v>949</v>
      </c>
      <c r="AA674" s="2">
        <v>0.08</v>
      </c>
    </row>
    <row r="675" spans="2:31" ht="21.95" customHeight="1" x14ac:dyDescent="0.15">
      <c r="B675" s="9" t="s">
        <v>2192</v>
      </c>
      <c r="C675" s="80"/>
      <c r="D675" s="56" t="s">
        <v>2455</v>
      </c>
      <c r="E675" s="62"/>
      <c r="F675" s="57"/>
      <c r="G675" s="57"/>
      <c r="H675" s="57"/>
      <c r="I675" s="57"/>
      <c r="J675" s="57"/>
      <c r="K675" s="62"/>
      <c r="L675" s="57"/>
      <c r="M675" s="57"/>
      <c r="N675" s="57"/>
      <c r="O675" s="57"/>
      <c r="P675" s="59"/>
      <c r="Q675" s="59"/>
      <c r="R675" s="59"/>
      <c r="S675" s="57"/>
      <c r="T675" s="65"/>
    </row>
    <row r="676" spans="2:31" ht="21.95" customHeight="1" x14ac:dyDescent="0.15">
      <c r="B676" s="9" t="s">
        <v>944</v>
      </c>
      <c r="C676" s="80" t="s">
        <v>481</v>
      </c>
      <c r="D676" s="56" t="s">
        <v>482</v>
      </c>
      <c r="E676" s="62" t="s">
        <v>476</v>
      </c>
      <c r="F676" s="57" t="s">
        <v>181</v>
      </c>
      <c r="G676" s="57">
        <v>1</v>
      </c>
      <c r="H676" s="57">
        <v>0</v>
      </c>
      <c r="I676" s="57">
        <v>1</v>
      </c>
      <c r="J676" s="57"/>
      <c r="K676" s="62" t="s">
        <v>919</v>
      </c>
      <c r="L676" s="57" t="s">
        <v>677</v>
      </c>
      <c r="M676" s="57">
        <v>0.08</v>
      </c>
      <c r="N676" s="57">
        <v>100</v>
      </c>
      <c r="O676" s="57">
        <v>0.08</v>
      </c>
      <c r="P676" s="59"/>
      <c r="Q676" s="59">
        <v>0</v>
      </c>
      <c r="R676" s="59"/>
      <c r="S676" s="57" t="s">
        <v>982</v>
      </c>
      <c r="T676" s="65"/>
      <c r="AA676" s="2">
        <v>0.08</v>
      </c>
    </row>
    <row r="677" spans="2:31" ht="21.95" customHeight="1" x14ac:dyDescent="0.15">
      <c r="B677" s="9" t="s">
        <v>944</v>
      </c>
      <c r="C677" s="80" t="s">
        <v>676</v>
      </c>
      <c r="D677" s="56" t="s">
        <v>70</v>
      </c>
      <c r="E677" s="62" t="s">
        <v>677</v>
      </c>
      <c r="F677" s="57" t="s">
        <v>678</v>
      </c>
      <c r="G677" s="57">
        <v>0.08</v>
      </c>
      <c r="H677" s="57">
        <v>100</v>
      </c>
      <c r="I677" s="57">
        <v>0.08</v>
      </c>
      <c r="J677" s="57"/>
      <c r="K677" s="62"/>
      <c r="L677" s="57"/>
      <c r="M677" s="57"/>
      <c r="N677" s="57"/>
      <c r="O677" s="57" t="s">
        <v>2193</v>
      </c>
      <c r="P677" s="59"/>
      <c r="Q677" s="59">
        <v>0</v>
      </c>
      <c r="R677" s="59"/>
      <c r="S677" s="57"/>
      <c r="T677" s="65"/>
      <c r="Z677" s="2" t="s">
        <v>949</v>
      </c>
      <c r="AA677" s="2">
        <v>0.08</v>
      </c>
    </row>
    <row r="678" spans="2:31" ht="21.95" customHeight="1" x14ac:dyDescent="0.15">
      <c r="B678" s="9" t="s">
        <v>2192</v>
      </c>
      <c r="C678" s="80"/>
      <c r="D678" s="56" t="s">
        <v>2456</v>
      </c>
      <c r="E678" s="62"/>
      <c r="F678" s="57"/>
      <c r="G678" s="57"/>
      <c r="H678" s="57"/>
      <c r="I678" s="57"/>
      <c r="J678" s="57"/>
      <c r="K678" s="62"/>
      <c r="L678" s="57"/>
      <c r="M678" s="57"/>
      <c r="N678" s="57"/>
      <c r="O678" s="57"/>
      <c r="P678" s="59"/>
      <c r="Q678" s="59"/>
      <c r="R678" s="59"/>
      <c r="S678" s="57"/>
      <c r="T678" s="65"/>
    </row>
    <row r="679" spans="2:31" ht="21.95" customHeight="1" x14ac:dyDescent="0.15">
      <c r="B679" s="9" t="s">
        <v>944</v>
      </c>
      <c r="C679" s="80" t="s">
        <v>483</v>
      </c>
      <c r="D679" s="56" t="s">
        <v>482</v>
      </c>
      <c r="E679" s="62" t="s">
        <v>480</v>
      </c>
      <c r="F679" s="57" t="s">
        <v>181</v>
      </c>
      <c r="G679" s="57">
        <v>1</v>
      </c>
      <c r="H679" s="57">
        <v>0</v>
      </c>
      <c r="I679" s="57">
        <v>1</v>
      </c>
      <c r="J679" s="57"/>
      <c r="K679" s="62" t="s">
        <v>919</v>
      </c>
      <c r="L679" s="57" t="s">
        <v>677</v>
      </c>
      <c r="M679" s="57">
        <v>0.08</v>
      </c>
      <c r="N679" s="57">
        <v>100</v>
      </c>
      <c r="O679" s="57">
        <v>0.08</v>
      </c>
      <c r="P679" s="59"/>
      <c r="Q679" s="59">
        <v>0</v>
      </c>
      <c r="R679" s="59"/>
      <c r="S679" s="57" t="s">
        <v>982</v>
      </c>
      <c r="T679" s="65"/>
      <c r="AA679" s="2">
        <v>0.08</v>
      </c>
    </row>
    <row r="680" spans="2:31" ht="21.95" customHeight="1" x14ac:dyDescent="0.15">
      <c r="B680" s="9" t="s">
        <v>944</v>
      </c>
      <c r="C680" s="80" t="s">
        <v>676</v>
      </c>
      <c r="D680" s="56" t="s">
        <v>70</v>
      </c>
      <c r="E680" s="62" t="s">
        <v>677</v>
      </c>
      <c r="F680" s="57" t="s">
        <v>678</v>
      </c>
      <c r="G680" s="57">
        <v>0.08</v>
      </c>
      <c r="H680" s="57">
        <v>100</v>
      </c>
      <c r="I680" s="57">
        <v>0.08</v>
      </c>
      <c r="J680" s="57"/>
      <c r="K680" s="62"/>
      <c r="L680" s="57"/>
      <c r="M680" s="57"/>
      <c r="N680" s="57"/>
      <c r="O680" s="57" t="s">
        <v>2193</v>
      </c>
      <c r="P680" s="59"/>
      <c r="Q680" s="59">
        <v>0</v>
      </c>
      <c r="R680" s="59"/>
      <c r="S680" s="57"/>
      <c r="T680" s="65"/>
      <c r="Z680" s="2" t="s">
        <v>949</v>
      </c>
      <c r="AA680" s="2">
        <v>0.08</v>
      </c>
    </row>
    <row r="681" spans="2:31" ht="21.95" customHeight="1" x14ac:dyDescent="0.15">
      <c r="B681" s="9" t="s">
        <v>2192</v>
      </c>
      <c r="C681" s="80"/>
      <c r="D681" s="56" t="s">
        <v>2457</v>
      </c>
      <c r="E681" s="62"/>
      <c r="F681" s="57"/>
      <c r="G681" s="57"/>
      <c r="H681" s="57"/>
      <c r="I681" s="57"/>
      <c r="J681" s="57"/>
      <c r="K681" s="62"/>
      <c r="L681" s="57"/>
      <c r="M681" s="57"/>
      <c r="N681" s="57"/>
      <c r="O681" s="57"/>
      <c r="P681" s="59"/>
      <c r="Q681" s="59"/>
      <c r="R681" s="59"/>
      <c r="S681" s="57"/>
      <c r="T681" s="65"/>
    </row>
    <row r="682" spans="2:31" ht="21.95" customHeight="1" x14ac:dyDescent="0.15">
      <c r="B682" s="9" t="s">
        <v>944</v>
      </c>
      <c r="C682" s="80" t="s">
        <v>484</v>
      </c>
      <c r="D682" s="56" t="s">
        <v>485</v>
      </c>
      <c r="E682" s="62" t="s">
        <v>486</v>
      </c>
      <c r="F682" s="57" t="s">
        <v>181</v>
      </c>
      <c r="G682" s="57">
        <v>1</v>
      </c>
      <c r="H682" s="57">
        <v>0</v>
      </c>
      <c r="I682" s="57">
        <v>1</v>
      </c>
      <c r="J682" s="57"/>
      <c r="K682" s="62" t="s">
        <v>919</v>
      </c>
      <c r="L682" s="57" t="s">
        <v>677</v>
      </c>
      <c r="M682" s="57">
        <v>0.11</v>
      </c>
      <c r="N682" s="57">
        <v>100</v>
      </c>
      <c r="O682" s="57">
        <v>0.11</v>
      </c>
      <c r="P682" s="59"/>
      <c r="Q682" s="59">
        <v>0</v>
      </c>
      <c r="R682" s="59"/>
      <c r="S682" s="57" t="s">
        <v>975</v>
      </c>
      <c r="T682" s="65"/>
      <c r="AA682" s="2">
        <v>0.11</v>
      </c>
    </row>
    <row r="683" spans="2:31" ht="21.95" customHeight="1" x14ac:dyDescent="0.15">
      <c r="B683" s="9" t="s">
        <v>944</v>
      </c>
      <c r="C683" s="80" t="s">
        <v>484</v>
      </c>
      <c r="D683" s="56"/>
      <c r="E683" s="62"/>
      <c r="F683" s="57"/>
      <c r="G683" s="57">
        <v>1</v>
      </c>
      <c r="H683" s="57">
        <v>0</v>
      </c>
      <c r="I683" s="57">
        <v>1</v>
      </c>
      <c r="J683" s="57"/>
      <c r="K683" s="62" t="s">
        <v>925</v>
      </c>
      <c r="L683" s="57" t="s">
        <v>690</v>
      </c>
      <c r="M683" s="57">
        <v>0.08</v>
      </c>
      <c r="N683" s="57">
        <v>100</v>
      </c>
      <c r="O683" s="57">
        <v>0.08</v>
      </c>
      <c r="P683" s="59"/>
      <c r="Q683" s="59">
        <v>0</v>
      </c>
      <c r="R683" s="59"/>
      <c r="S683" s="57" t="s">
        <v>975</v>
      </c>
      <c r="T683" s="65"/>
      <c r="AE683" s="2">
        <v>0.08</v>
      </c>
    </row>
    <row r="684" spans="2:31" ht="21.95" customHeight="1" x14ac:dyDescent="0.15">
      <c r="B684" s="9" t="s">
        <v>944</v>
      </c>
      <c r="C684" s="80" t="s">
        <v>676</v>
      </c>
      <c r="D684" s="56" t="s">
        <v>70</v>
      </c>
      <c r="E684" s="62" t="s">
        <v>677</v>
      </c>
      <c r="F684" s="57" t="s">
        <v>678</v>
      </c>
      <c r="G684" s="57">
        <v>0.11</v>
      </c>
      <c r="H684" s="57">
        <v>100</v>
      </c>
      <c r="I684" s="57">
        <v>0.11</v>
      </c>
      <c r="J684" s="57"/>
      <c r="K684" s="62"/>
      <c r="L684" s="57"/>
      <c r="M684" s="57"/>
      <c r="N684" s="57"/>
      <c r="O684" s="57" t="s">
        <v>2193</v>
      </c>
      <c r="P684" s="59"/>
      <c r="Q684" s="59">
        <v>0</v>
      </c>
      <c r="R684" s="59"/>
      <c r="S684" s="57"/>
      <c r="T684" s="65"/>
      <c r="Z684" s="2" t="s">
        <v>949</v>
      </c>
      <c r="AA684" s="2">
        <v>0.11</v>
      </c>
      <c r="AE684" s="2">
        <v>0.08</v>
      </c>
    </row>
    <row r="685" spans="2:31" ht="21.95" customHeight="1" x14ac:dyDescent="0.15">
      <c r="B685" s="9" t="s">
        <v>944</v>
      </c>
      <c r="C685" s="80" t="s">
        <v>689</v>
      </c>
      <c r="D685" s="56" t="s">
        <v>70</v>
      </c>
      <c r="E685" s="62" t="s">
        <v>690</v>
      </c>
      <c r="F685" s="57" t="s">
        <v>678</v>
      </c>
      <c r="G685" s="57">
        <v>0.08</v>
      </c>
      <c r="H685" s="57">
        <v>100</v>
      </c>
      <c r="I685" s="57">
        <v>0.08</v>
      </c>
      <c r="J685" s="57"/>
      <c r="K685" s="62"/>
      <c r="L685" s="57"/>
      <c r="M685" s="57"/>
      <c r="N685" s="57"/>
      <c r="O685" s="57" t="s">
        <v>2193</v>
      </c>
      <c r="P685" s="59"/>
      <c r="Q685" s="59">
        <v>0</v>
      </c>
      <c r="R685" s="59"/>
      <c r="S685" s="57"/>
      <c r="T685" s="65"/>
    </row>
    <row r="686" spans="2:31" ht="21.95" customHeight="1" x14ac:dyDescent="0.15">
      <c r="B686" s="9" t="s">
        <v>2192</v>
      </c>
      <c r="C686" s="80"/>
      <c r="D686" s="56" t="s">
        <v>2458</v>
      </c>
      <c r="E686" s="62"/>
      <c r="F686" s="57"/>
      <c r="G686" s="57"/>
      <c r="H686" s="57"/>
      <c r="I686" s="57"/>
      <c r="J686" s="57"/>
      <c r="K686" s="62"/>
      <c r="L686" s="57"/>
      <c r="M686" s="57"/>
      <c r="N686" s="57"/>
      <c r="O686" s="57"/>
      <c r="P686" s="59"/>
      <c r="Q686" s="59"/>
      <c r="R686" s="59"/>
      <c r="S686" s="57"/>
      <c r="T686" s="65"/>
    </row>
    <row r="687" spans="2:31" ht="21.95" customHeight="1" x14ac:dyDescent="0.15">
      <c r="B687" s="9" t="s">
        <v>944</v>
      </c>
      <c r="C687" s="80" t="s">
        <v>2387</v>
      </c>
      <c r="D687" s="56" t="s">
        <v>485</v>
      </c>
      <c r="E687" s="62" t="s">
        <v>2266</v>
      </c>
      <c r="F687" s="57" t="s">
        <v>181</v>
      </c>
      <c r="G687" s="57">
        <v>1</v>
      </c>
      <c r="H687" s="57">
        <v>0</v>
      </c>
      <c r="I687" s="57">
        <v>1</v>
      </c>
      <c r="J687" s="57"/>
      <c r="K687" s="62" t="s">
        <v>919</v>
      </c>
      <c r="L687" s="57" t="s">
        <v>677</v>
      </c>
      <c r="M687" s="57">
        <v>0.11</v>
      </c>
      <c r="N687" s="57">
        <v>100</v>
      </c>
      <c r="O687" s="57">
        <v>0.11</v>
      </c>
      <c r="P687" s="59"/>
      <c r="Q687" s="59">
        <v>0</v>
      </c>
      <c r="R687" s="59"/>
      <c r="S687" s="57" t="s">
        <v>975</v>
      </c>
      <c r="T687" s="65"/>
      <c r="AA687" s="2">
        <v>0.11</v>
      </c>
    </row>
    <row r="688" spans="2:31" ht="21.95" customHeight="1" x14ac:dyDescent="0.15">
      <c r="B688" s="9" t="s">
        <v>944</v>
      </c>
      <c r="C688" s="80" t="s">
        <v>2387</v>
      </c>
      <c r="D688" s="56"/>
      <c r="E688" s="62"/>
      <c r="F688" s="57"/>
      <c r="G688" s="57">
        <v>1</v>
      </c>
      <c r="H688" s="57">
        <v>0</v>
      </c>
      <c r="I688" s="57">
        <v>1</v>
      </c>
      <c r="J688" s="57"/>
      <c r="K688" s="62" t="s">
        <v>925</v>
      </c>
      <c r="L688" s="57" t="s">
        <v>690</v>
      </c>
      <c r="M688" s="57">
        <v>0.08</v>
      </c>
      <c r="N688" s="57">
        <v>100</v>
      </c>
      <c r="O688" s="57">
        <v>0.08</v>
      </c>
      <c r="P688" s="59"/>
      <c r="Q688" s="59">
        <v>0</v>
      </c>
      <c r="R688" s="59"/>
      <c r="S688" s="57" t="s">
        <v>975</v>
      </c>
      <c r="T688" s="65"/>
      <c r="AE688" s="2">
        <v>0.08</v>
      </c>
    </row>
    <row r="689" spans="2:31" ht="21.95" customHeight="1" x14ac:dyDescent="0.15">
      <c r="B689" s="9" t="s">
        <v>944</v>
      </c>
      <c r="C689" s="80" t="s">
        <v>676</v>
      </c>
      <c r="D689" s="56" t="s">
        <v>70</v>
      </c>
      <c r="E689" s="62" t="s">
        <v>677</v>
      </c>
      <c r="F689" s="57" t="s">
        <v>678</v>
      </c>
      <c r="G689" s="57">
        <v>0.11</v>
      </c>
      <c r="H689" s="57">
        <v>100</v>
      </c>
      <c r="I689" s="57">
        <v>0.11</v>
      </c>
      <c r="J689" s="57"/>
      <c r="K689" s="62"/>
      <c r="L689" s="57"/>
      <c r="M689" s="57"/>
      <c r="N689" s="57"/>
      <c r="O689" s="57" t="s">
        <v>2193</v>
      </c>
      <c r="P689" s="59"/>
      <c r="Q689" s="59">
        <v>0</v>
      </c>
      <c r="R689" s="59"/>
      <c r="S689" s="57"/>
      <c r="T689" s="65"/>
      <c r="Z689" s="2" t="s">
        <v>949</v>
      </c>
      <c r="AA689" s="2">
        <v>0.11</v>
      </c>
      <c r="AE689" s="2">
        <v>0.08</v>
      </c>
    </row>
    <row r="690" spans="2:31" ht="21.95" customHeight="1" x14ac:dyDescent="0.15">
      <c r="B690" s="9" t="s">
        <v>944</v>
      </c>
      <c r="C690" s="80" t="s">
        <v>689</v>
      </c>
      <c r="D690" s="56" t="s">
        <v>70</v>
      </c>
      <c r="E690" s="62" t="s">
        <v>690</v>
      </c>
      <c r="F690" s="57" t="s">
        <v>678</v>
      </c>
      <c r="G690" s="57">
        <v>0.08</v>
      </c>
      <c r="H690" s="57">
        <v>100</v>
      </c>
      <c r="I690" s="57">
        <v>0.08</v>
      </c>
      <c r="J690" s="57"/>
      <c r="K690" s="62"/>
      <c r="L690" s="57"/>
      <c r="M690" s="57"/>
      <c r="N690" s="57"/>
      <c r="O690" s="57" t="s">
        <v>2193</v>
      </c>
      <c r="P690" s="59"/>
      <c r="Q690" s="59">
        <v>0</v>
      </c>
      <c r="R690" s="59"/>
      <c r="S690" s="57"/>
      <c r="T690" s="65"/>
    </row>
    <row r="691" spans="2:31" ht="21.95" customHeight="1" x14ac:dyDescent="0.15">
      <c r="B691" s="9" t="s">
        <v>2192</v>
      </c>
      <c r="C691" s="80"/>
      <c r="D691" s="56" t="s">
        <v>2459</v>
      </c>
      <c r="E691" s="62"/>
      <c r="F691" s="57"/>
      <c r="G691" s="57"/>
      <c r="H691" s="57"/>
      <c r="I691" s="57"/>
      <c r="J691" s="57"/>
      <c r="K691" s="62"/>
      <c r="L691" s="57"/>
      <c r="M691" s="57"/>
      <c r="N691" s="57"/>
      <c r="O691" s="57"/>
      <c r="P691" s="59"/>
      <c r="Q691" s="59"/>
      <c r="R691" s="59"/>
      <c r="S691" s="57"/>
      <c r="T691" s="65"/>
    </row>
    <row r="692" spans="2:31" ht="21.95" customHeight="1" x14ac:dyDescent="0.15">
      <c r="B692" s="9" t="s">
        <v>944</v>
      </c>
      <c r="C692" s="80" t="s">
        <v>494</v>
      </c>
      <c r="D692" s="56" t="s">
        <v>490</v>
      </c>
      <c r="E692" s="62" t="s">
        <v>495</v>
      </c>
      <c r="F692" s="57" t="s">
        <v>492</v>
      </c>
      <c r="G692" s="57">
        <v>1</v>
      </c>
      <c r="H692" s="57">
        <v>0</v>
      </c>
      <c r="I692" s="57">
        <v>1</v>
      </c>
      <c r="J692" s="57"/>
      <c r="K692" s="62" t="s">
        <v>919</v>
      </c>
      <c r="L692" s="57" t="s">
        <v>677</v>
      </c>
      <c r="M692" s="57">
        <v>0.66</v>
      </c>
      <c r="N692" s="57">
        <v>100</v>
      </c>
      <c r="O692" s="57">
        <v>0.66</v>
      </c>
      <c r="P692" s="59"/>
      <c r="Q692" s="59">
        <v>0</v>
      </c>
      <c r="R692" s="59"/>
      <c r="S692" s="57" t="s">
        <v>975</v>
      </c>
      <c r="T692" s="65"/>
      <c r="AA692" s="2">
        <v>0.66</v>
      </c>
    </row>
    <row r="693" spans="2:31" ht="21.95" customHeight="1" x14ac:dyDescent="0.15">
      <c r="B693" s="9" t="s">
        <v>944</v>
      </c>
      <c r="C693" s="80" t="s">
        <v>676</v>
      </c>
      <c r="D693" s="56" t="s">
        <v>70</v>
      </c>
      <c r="E693" s="62" t="s">
        <v>677</v>
      </c>
      <c r="F693" s="57" t="s">
        <v>678</v>
      </c>
      <c r="G693" s="57">
        <v>0.66</v>
      </c>
      <c r="H693" s="57">
        <v>100</v>
      </c>
      <c r="I693" s="57">
        <v>0.66</v>
      </c>
      <c r="J693" s="57"/>
      <c r="K693" s="62"/>
      <c r="L693" s="57"/>
      <c r="M693" s="57"/>
      <c r="N693" s="57"/>
      <c r="O693" s="57" t="s">
        <v>2193</v>
      </c>
      <c r="P693" s="59"/>
      <c r="Q693" s="59">
        <v>0</v>
      </c>
      <c r="R693" s="59"/>
      <c r="S693" s="57"/>
      <c r="T693" s="65"/>
      <c r="Z693" s="2" t="s">
        <v>949</v>
      </c>
      <c r="AA693" s="2">
        <v>0.66</v>
      </c>
    </row>
    <row r="694" spans="2:31" ht="21.95" customHeight="1" x14ac:dyDescent="0.15">
      <c r="B694" s="9" t="s">
        <v>2192</v>
      </c>
      <c r="C694" s="80"/>
      <c r="D694" s="56" t="s">
        <v>2460</v>
      </c>
      <c r="E694" s="62"/>
      <c r="F694" s="57"/>
      <c r="G694" s="57"/>
      <c r="H694" s="57"/>
      <c r="I694" s="57"/>
      <c r="J694" s="57"/>
      <c r="K694" s="62"/>
      <c r="L694" s="57"/>
      <c r="M694" s="57"/>
      <c r="N694" s="57"/>
      <c r="O694" s="57"/>
      <c r="P694" s="59"/>
      <c r="Q694" s="59"/>
      <c r="R694" s="59"/>
      <c r="S694" s="57"/>
      <c r="T694" s="65"/>
    </row>
    <row r="695" spans="2:31" ht="21.95" customHeight="1" x14ac:dyDescent="0.15">
      <c r="B695" s="9" t="s">
        <v>944</v>
      </c>
      <c r="C695" s="80" t="s">
        <v>517</v>
      </c>
      <c r="D695" s="56" t="s">
        <v>518</v>
      </c>
      <c r="E695" s="62" t="s">
        <v>519</v>
      </c>
      <c r="F695" s="57" t="s">
        <v>181</v>
      </c>
      <c r="G695" s="57">
        <v>1</v>
      </c>
      <c r="H695" s="57">
        <v>0</v>
      </c>
      <c r="I695" s="57">
        <v>1</v>
      </c>
      <c r="J695" s="57"/>
      <c r="K695" s="62" t="s">
        <v>919</v>
      </c>
      <c r="L695" s="57" t="s">
        <v>677</v>
      </c>
      <c r="M695" s="57">
        <v>1.6E-2</v>
      </c>
      <c r="N695" s="57">
        <v>100</v>
      </c>
      <c r="O695" s="57">
        <v>1.6E-2</v>
      </c>
      <c r="P695" s="59"/>
      <c r="Q695" s="59">
        <v>0</v>
      </c>
      <c r="R695" s="59"/>
      <c r="S695" s="57" t="s">
        <v>975</v>
      </c>
      <c r="T695" s="65"/>
      <c r="AA695" s="2">
        <v>1.6E-2</v>
      </c>
    </row>
    <row r="696" spans="2:31" ht="21.95" customHeight="1" x14ac:dyDescent="0.15">
      <c r="B696" s="9" t="s">
        <v>944</v>
      </c>
      <c r="C696" s="80" t="s">
        <v>676</v>
      </c>
      <c r="D696" s="56" t="s">
        <v>70</v>
      </c>
      <c r="E696" s="62" t="s">
        <v>677</v>
      </c>
      <c r="F696" s="57" t="s">
        <v>678</v>
      </c>
      <c r="G696" s="57">
        <v>1.6E-2</v>
      </c>
      <c r="H696" s="57">
        <v>100</v>
      </c>
      <c r="I696" s="57">
        <v>1.6E-2</v>
      </c>
      <c r="J696" s="57"/>
      <c r="K696" s="62"/>
      <c r="L696" s="57"/>
      <c r="M696" s="57"/>
      <c r="N696" s="57"/>
      <c r="O696" s="57" t="s">
        <v>2193</v>
      </c>
      <c r="P696" s="59"/>
      <c r="Q696" s="59">
        <v>0</v>
      </c>
      <c r="R696" s="59"/>
      <c r="S696" s="57"/>
      <c r="T696" s="65"/>
      <c r="Z696" s="2" t="s">
        <v>949</v>
      </c>
      <c r="AA696" s="2">
        <v>1.6E-2</v>
      </c>
    </row>
    <row r="697" spans="2:31" ht="21.95" customHeight="1" x14ac:dyDescent="0.15">
      <c r="B697" s="9" t="s">
        <v>2192</v>
      </c>
      <c r="C697" s="80"/>
      <c r="D697" s="56" t="s">
        <v>2461</v>
      </c>
      <c r="E697" s="62"/>
      <c r="F697" s="57"/>
      <c r="G697" s="57"/>
      <c r="H697" s="57"/>
      <c r="I697" s="57"/>
      <c r="J697" s="57"/>
      <c r="K697" s="62"/>
      <c r="L697" s="57"/>
      <c r="M697" s="57"/>
      <c r="N697" s="57"/>
      <c r="O697" s="57"/>
      <c r="P697" s="59"/>
      <c r="Q697" s="59"/>
      <c r="R697" s="59"/>
      <c r="S697" s="57"/>
      <c r="T697" s="65"/>
    </row>
    <row r="698" spans="2:31" ht="21.95" customHeight="1" x14ac:dyDescent="0.15">
      <c r="B698" s="9" t="s">
        <v>944</v>
      </c>
      <c r="C698" s="80" t="s">
        <v>532</v>
      </c>
      <c r="D698" s="56" t="s">
        <v>533</v>
      </c>
      <c r="E698" s="62" t="s">
        <v>534</v>
      </c>
      <c r="F698" s="57" t="s">
        <v>132</v>
      </c>
      <c r="G698" s="57">
        <v>1</v>
      </c>
      <c r="H698" s="57">
        <v>0</v>
      </c>
      <c r="I698" s="57">
        <v>1</v>
      </c>
      <c r="J698" s="57"/>
      <c r="K698" s="62" t="s">
        <v>920</v>
      </c>
      <c r="L698" s="57" t="s">
        <v>680</v>
      </c>
      <c r="M698" s="57">
        <v>5.0000000000000001E-4</v>
      </c>
      <c r="N698" s="57">
        <v>100</v>
      </c>
      <c r="O698" s="57">
        <v>5.0000000000000001E-4</v>
      </c>
      <c r="P698" s="59"/>
      <c r="Q698" s="59">
        <v>0</v>
      </c>
      <c r="R698" s="59"/>
      <c r="S698" s="57" t="s">
        <v>987</v>
      </c>
      <c r="T698" s="65"/>
      <c r="AB698" s="2">
        <v>5.0000000000000001E-4</v>
      </c>
    </row>
    <row r="699" spans="2:31" ht="21.95" customHeight="1" x14ac:dyDescent="0.15">
      <c r="B699" s="9" t="s">
        <v>944</v>
      </c>
      <c r="C699" s="80" t="s">
        <v>532</v>
      </c>
      <c r="D699" s="56"/>
      <c r="E699" s="62"/>
      <c r="F699" s="57"/>
      <c r="G699" s="57">
        <v>1</v>
      </c>
      <c r="H699" s="57">
        <v>0</v>
      </c>
      <c r="I699" s="57">
        <v>1</v>
      </c>
      <c r="J699" s="57"/>
      <c r="K699" s="62" t="s">
        <v>925</v>
      </c>
      <c r="L699" s="57" t="s">
        <v>690</v>
      </c>
      <c r="M699" s="57">
        <v>1E-3</v>
      </c>
      <c r="N699" s="57">
        <v>100</v>
      </c>
      <c r="O699" s="57">
        <v>1E-3</v>
      </c>
      <c r="P699" s="59"/>
      <c r="Q699" s="59">
        <v>0</v>
      </c>
      <c r="R699" s="59"/>
      <c r="S699" s="57" t="s">
        <v>987</v>
      </c>
      <c r="T699" s="65"/>
      <c r="AE699" s="2">
        <v>1E-3</v>
      </c>
    </row>
    <row r="700" spans="2:31" ht="21.95" customHeight="1" x14ac:dyDescent="0.15">
      <c r="B700" s="9" t="s">
        <v>944</v>
      </c>
      <c r="C700" s="80" t="s">
        <v>679</v>
      </c>
      <c r="D700" s="56" t="s">
        <v>70</v>
      </c>
      <c r="E700" s="62" t="s">
        <v>680</v>
      </c>
      <c r="F700" s="57" t="s">
        <v>678</v>
      </c>
      <c r="G700" s="57">
        <v>5.0000000000000001E-4</v>
      </c>
      <c r="H700" s="57">
        <v>100</v>
      </c>
      <c r="I700" s="57">
        <v>5.0000000000000001E-4</v>
      </c>
      <c r="J700" s="57"/>
      <c r="K700" s="62"/>
      <c r="L700" s="57"/>
      <c r="M700" s="57"/>
      <c r="N700" s="57"/>
      <c r="O700" s="57" t="s">
        <v>2193</v>
      </c>
      <c r="P700" s="59"/>
      <c r="Q700" s="59">
        <v>0</v>
      </c>
      <c r="R700" s="59"/>
      <c r="S700" s="57"/>
      <c r="T700" s="65"/>
      <c r="Z700" s="2" t="s">
        <v>949</v>
      </c>
      <c r="AB700" s="2">
        <v>5.0000000000000001E-4</v>
      </c>
      <c r="AE700" s="2">
        <v>1E-3</v>
      </c>
    </row>
    <row r="701" spans="2:31" ht="21.95" customHeight="1" x14ac:dyDescent="0.15">
      <c r="B701" s="9" t="s">
        <v>944</v>
      </c>
      <c r="C701" s="80" t="s">
        <v>689</v>
      </c>
      <c r="D701" s="56" t="s">
        <v>70</v>
      </c>
      <c r="E701" s="62" t="s">
        <v>690</v>
      </c>
      <c r="F701" s="57" t="s">
        <v>678</v>
      </c>
      <c r="G701" s="57">
        <v>1E-3</v>
      </c>
      <c r="H701" s="57">
        <v>100</v>
      </c>
      <c r="I701" s="57">
        <v>1E-3</v>
      </c>
      <c r="J701" s="57"/>
      <c r="K701" s="62"/>
      <c r="L701" s="57"/>
      <c r="M701" s="57"/>
      <c r="N701" s="57"/>
      <c r="O701" s="57" t="s">
        <v>2193</v>
      </c>
      <c r="P701" s="59"/>
      <c r="Q701" s="59">
        <v>0</v>
      </c>
      <c r="R701" s="59"/>
      <c r="S701" s="57"/>
      <c r="T701" s="65"/>
    </row>
    <row r="702" spans="2:31" ht="21.95" customHeight="1" x14ac:dyDescent="0.15">
      <c r="B702" s="9" t="s">
        <v>2192</v>
      </c>
      <c r="C702" s="80"/>
      <c r="D702" s="56" t="s">
        <v>2462</v>
      </c>
      <c r="E702" s="62"/>
      <c r="F702" s="57"/>
      <c r="G702" s="57"/>
      <c r="H702" s="57"/>
      <c r="I702" s="57"/>
      <c r="J702" s="57"/>
      <c r="K702" s="62"/>
      <c r="L702" s="57"/>
      <c r="M702" s="57"/>
      <c r="N702" s="57"/>
      <c r="O702" s="57"/>
      <c r="P702" s="59"/>
      <c r="Q702" s="59"/>
      <c r="R702" s="59"/>
      <c r="S702" s="57"/>
      <c r="T702" s="65"/>
    </row>
    <row r="703" spans="2:31" ht="21.95" customHeight="1" x14ac:dyDescent="0.15">
      <c r="B703" s="9" t="s">
        <v>944</v>
      </c>
      <c r="C703" s="80" t="s">
        <v>2237</v>
      </c>
      <c r="D703" s="56" t="s">
        <v>2203</v>
      </c>
      <c r="E703" s="62" t="s">
        <v>2204</v>
      </c>
      <c r="F703" s="57" t="s">
        <v>275</v>
      </c>
      <c r="G703" s="57">
        <v>1</v>
      </c>
      <c r="H703" s="57">
        <v>0</v>
      </c>
      <c r="I703" s="57">
        <v>1</v>
      </c>
      <c r="J703" s="57"/>
      <c r="K703" s="62" t="s">
        <v>919</v>
      </c>
      <c r="L703" s="57" t="s">
        <v>677</v>
      </c>
      <c r="M703" s="57">
        <v>0.13300000000000001</v>
      </c>
      <c r="N703" s="57">
        <v>100</v>
      </c>
      <c r="O703" s="57">
        <v>0.13300000000000001</v>
      </c>
      <c r="P703" s="59"/>
      <c r="Q703" s="59">
        <v>0</v>
      </c>
      <c r="R703" s="59"/>
      <c r="S703" s="57" t="s">
        <v>2245</v>
      </c>
      <c r="T703" s="65"/>
      <c r="AA703" s="2">
        <v>0.13300000000000001</v>
      </c>
    </row>
    <row r="704" spans="2:31" ht="21.95" customHeight="1" x14ac:dyDescent="0.15">
      <c r="B704" s="9" t="s">
        <v>944</v>
      </c>
      <c r="C704" s="80" t="s">
        <v>676</v>
      </c>
      <c r="D704" s="56" t="s">
        <v>70</v>
      </c>
      <c r="E704" s="62" t="s">
        <v>677</v>
      </c>
      <c r="F704" s="57" t="s">
        <v>678</v>
      </c>
      <c r="G704" s="57">
        <v>0.13300000000000001</v>
      </c>
      <c r="H704" s="57">
        <v>100</v>
      </c>
      <c r="I704" s="57">
        <v>0.13300000000000001</v>
      </c>
      <c r="J704" s="57"/>
      <c r="K704" s="62"/>
      <c r="L704" s="57"/>
      <c r="M704" s="57"/>
      <c r="N704" s="57"/>
      <c r="O704" s="57" t="s">
        <v>2193</v>
      </c>
      <c r="P704" s="59"/>
      <c r="Q704" s="59">
        <v>0</v>
      </c>
      <c r="R704" s="59"/>
      <c r="S704" s="57"/>
      <c r="T704" s="65"/>
      <c r="Z704" s="2" t="s">
        <v>949</v>
      </c>
      <c r="AA704" s="2">
        <v>0.13300000000000001</v>
      </c>
    </row>
    <row r="705" spans="2:31" ht="21.95" customHeight="1" x14ac:dyDescent="0.15">
      <c r="B705" s="9" t="s">
        <v>2192</v>
      </c>
      <c r="C705" s="80"/>
      <c r="D705" s="56" t="s">
        <v>2463</v>
      </c>
      <c r="E705" s="62"/>
      <c r="F705" s="57"/>
      <c r="G705" s="57"/>
      <c r="H705" s="57"/>
      <c r="I705" s="57"/>
      <c r="J705" s="57"/>
      <c r="K705" s="62"/>
      <c r="L705" s="57"/>
      <c r="M705" s="57"/>
      <c r="N705" s="57"/>
      <c r="O705" s="57"/>
      <c r="P705" s="59"/>
      <c r="Q705" s="59"/>
      <c r="R705" s="59"/>
      <c r="S705" s="57"/>
      <c r="T705" s="65"/>
    </row>
    <row r="706" spans="2:31" ht="21.95" customHeight="1" x14ac:dyDescent="0.15">
      <c r="B706" s="9" t="s">
        <v>944</v>
      </c>
      <c r="C706" s="80" t="s">
        <v>578</v>
      </c>
      <c r="D706" s="56" t="s">
        <v>579</v>
      </c>
      <c r="E706" s="62"/>
      <c r="F706" s="57" t="s">
        <v>275</v>
      </c>
      <c r="G706" s="57">
        <v>1</v>
      </c>
      <c r="H706" s="57">
        <v>0</v>
      </c>
      <c r="I706" s="57">
        <v>1</v>
      </c>
      <c r="J706" s="57"/>
      <c r="K706" s="62" t="s">
        <v>919</v>
      </c>
      <c r="L706" s="57" t="s">
        <v>677</v>
      </c>
      <c r="M706" s="57">
        <v>6.5000000000000002E-2</v>
      </c>
      <c r="N706" s="57">
        <v>100</v>
      </c>
      <c r="O706" s="57">
        <v>6.5000000000000002E-2</v>
      </c>
      <c r="P706" s="59"/>
      <c r="Q706" s="59">
        <v>0</v>
      </c>
      <c r="R706" s="59"/>
      <c r="S706" s="57" t="s">
        <v>988</v>
      </c>
      <c r="T706" s="65"/>
      <c r="AA706" s="2">
        <v>6.5000000000000002E-2</v>
      </c>
    </row>
    <row r="707" spans="2:31" ht="21.95" customHeight="1" x14ac:dyDescent="0.15">
      <c r="B707" s="9" t="s">
        <v>944</v>
      </c>
      <c r="C707" s="80" t="s">
        <v>676</v>
      </c>
      <c r="D707" s="56" t="s">
        <v>70</v>
      </c>
      <c r="E707" s="62" t="s">
        <v>677</v>
      </c>
      <c r="F707" s="57" t="s">
        <v>678</v>
      </c>
      <c r="G707" s="57">
        <v>6.5000000000000002E-2</v>
      </c>
      <c r="H707" s="57">
        <v>100</v>
      </c>
      <c r="I707" s="57">
        <v>6.5000000000000002E-2</v>
      </c>
      <c r="J707" s="57"/>
      <c r="K707" s="62"/>
      <c r="L707" s="57"/>
      <c r="M707" s="57"/>
      <c r="N707" s="57"/>
      <c r="O707" s="57" t="s">
        <v>2193</v>
      </c>
      <c r="P707" s="59"/>
      <c r="Q707" s="59">
        <v>0</v>
      </c>
      <c r="R707" s="59"/>
      <c r="S707" s="57"/>
      <c r="T707" s="65"/>
      <c r="Z707" s="2" t="s">
        <v>949</v>
      </c>
      <c r="AA707" s="2">
        <v>6.5000000000000002E-2</v>
      </c>
    </row>
    <row r="708" spans="2:31" ht="21.95" customHeight="1" x14ac:dyDescent="0.15">
      <c r="B708" s="9" t="s">
        <v>2192</v>
      </c>
      <c r="C708" s="80"/>
      <c r="D708" s="56" t="s">
        <v>2464</v>
      </c>
      <c r="E708" s="62"/>
      <c r="F708" s="57"/>
      <c r="G708" s="57"/>
      <c r="H708" s="57"/>
      <c r="I708" s="57"/>
      <c r="J708" s="57"/>
      <c r="K708" s="62"/>
      <c r="L708" s="57"/>
      <c r="M708" s="57"/>
      <c r="N708" s="57"/>
      <c r="O708" s="57"/>
      <c r="P708" s="59"/>
      <c r="Q708" s="59"/>
      <c r="R708" s="59"/>
      <c r="S708" s="57"/>
      <c r="T708" s="65"/>
    </row>
    <row r="709" spans="2:31" ht="21.95" customHeight="1" x14ac:dyDescent="0.15">
      <c r="B709" s="9" t="s">
        <v>944</v>
      </c>
      <c r="C709" s="80" t="s">
        <v>581</v>
      </c>
      <c r="D709" s="56" t="s">
        <v>582</v>
      </c>
      <c r="E709" s="62"/>
      <c r="F709" s="57" t="s">
        <v>275</v>
      </c>
      <c r="G709" s="57">
        <v>1</v>
      </c>
      <c r="H709" s="57">
        <v>0</v>
      </c>
      <c r="I709" s="57">
        <v>1</v>
      </c>
      <c r="J709" s="57"/>
      <c r="K709" s="62" t="s">
        <v>919</v>
      </c>
      <c r="L709" s="57" t="s">
        <v>677</v>
      </c>
      <c r="M709" s="57">
        <v>6.5000000000000002E-2</v>
      </c>
      <c r="N709" s="57">
        <v>100</v>
      </c>
      <c r="O709" s="57">
        <v>6.5000000000000002E-2</v>
      </c>
      <c r="P709" s="59"/>
      <c r="Q709" s="59">
        <v>0</v>
      </c>
      <c r="R709" s="59"/>
      <c r="S709" s="57" t="s">
        <v>988</v>
      </c>
      <c r="T709" s="65"/>
      <c r="AA709" s="2">
        <v>6.5000000000000002E-2</v>
      </c>
    </row>
    <row r="710" spans="2:31" ht="21.95" customHeight="1" x14ac:dyDescent="0.15">
      <c r="B710" s="9" t="s">
        <v>944</v>
      </c>
      <c r="C710" s="80" t="s">
        <v>676</v>
      </c>
      <c r="D710" s="56" t="s">
        <v>70</v>
      </c>
      <c r="E710" s="62" t="s">
        <v>677</v>
      </c>
      <c r="F710" s="57" t="s">
        <v>678</v>
      </c>
      <c r="G710" s="57">
        <v>6.5000000000000002E-2</v>
      </c>
      <c r="H710" s="57">
        <v>100</v>
      </c>
      <c r="I710" s="57">
        <v>6.5000000000000002E-2</v>
      </c>
      <c r="J710" s="57"/>
      <c r="K710" s="62"/>
      <c r="L710" s="57"/>
      <c r="M710" s="57"/>
      <c r="N710" s="57"/>
      <c r="O710" s="57" t="s">
        <v>2193</v>
      </c>
      <c r="P710" s="59"/>
      <c r="Q710" s="59">
        <v>0</v>
      </c>
      <c r="R710" s="59"/>
      <c r="S710" s="57"/>
      <c r="T710" s="65"/>
      <c r="Z710" s="2" t="s">
        <v>949</v>
      </c>
      <c r="AA710" s="2">
        <v>6.5000000000000002E-2</v>
      </c>
    </row>
    <row r="711" spans="2:31" ht="21.95" customHeight="1" x14ac:dyDescent="0.15">
      <c r="B711" s="9" t="s">
        <v>2192</v>
      </c>
      <c r="C711" s="80"/>
      <c r="D711" s="56" t="s">
        <v>2465</v>
      </c>
      <c r="E711" s="62"/>
      <c r="F711" s="57"/>
      <c r="G711" s="57"/>
      <c r="H711" s="57"/>
      <c r="I711" s="57"/>
      <c r="J711" s="57"/>
      <c r="K711" s="62"/>
      <c r="L711" s="57"/>
      <c r="M711" s="57"/>
      <c r="N711" s="57"/>
      <c r="O711" s="57"/>
      <c r="P711" s="59"/>
      <c r="Q711" s="59"/>
      <c r="R711" s="59"/>
      <c r="S711" s="57"/>
      <c r="T711" s="65"/>
    </row>
    <row r="712" spans="2:31" ht="21.95" customHeight="1" x14ac:dyDescent="0.15">
      <c r="B712" s="9" t="s">
        <v>944</v>
      </c>
      <c r="C712" s="80" t="s">
        <v>2396</v>
      </c>
      <c r="D712" s="56" t="s">
        <v>2272</v>
      </c>
      <c r="E712" s="62" t="s">
        <v>2273</v>
      </c>
      <c r="F712" s="57" t="s">
        <v>275</v>
      </c>
      <c r="G712" s="57">
        <v>1</v>
      </c>
      <c r="H712" s="57">
        <v>0</v>
      </c>
      <c r="I712" s="57">
        <v>1</v>
      </c>
      <c r="J712" s="57"/>
      <c r="K712" s="62" t="s">
        <v>920</v>
      </c>
      <c r="L712" s="57" t="s">
        <v>680</v>
      </c>
      <c r="M712" s="57">
        <v>5.8000000000000003E-2</v>
      </c>
      <c r="N712" s="57">
        <v>100</v>
      </c>
      <c r="O712" s="57">
        <v>5.8000000000000003E-2</v>
      </c>
      <c r="P712" s="59"/>
      <c r="Q712" s="59">
        <v>0</v>
      </c>
      <c r="R712" s="59"/>
      <c r="S712" s="57" t="s">
        <v>2466</v>
      </c>
      <c r="T712" s="65"/>
      <c r="AB712" s="2">
        <v>5.8000000000000003E-2</v>
      </c>
    </row>
    <row r="713" spans="2:31" ht="21.95" customHeight="1" x14ac:dyDescent="0.15">
      <c r="B713" s="9" t="s">
        <v>944</v>
      </c>
      <c r="C713" s="80" t="s">
        <v>2396</v>
      </c>
      <c r="D713" s="56"/>
      <c r="E713" s="62"/>
      <c r="F713" s="57"/>
      <c r="G713" s="57">
        <v>1</v>
      </c>
      <c r="H713" s="57">
        <v>0</v>
      </c>
      <c r="I713" s="57">
        <v>1</v>
      </c>
      <c r="J713" s="57"/>
      <c r="K713" s="62" t="s">
        <v>925</v>
      </c>
      <c r="L713" s="57" t="s">
        <v>690</v>
      </c>
      <c r="M713" s="57">
        <v>2.9000000000000001E-2</v>
      </c>
      <c r="N713" s="57">
        <v>100</v>
      </c>
      <c r="O713" s="57">
        <v>2.9000000000000001E-2</v>
      </c>
      <c r="P713" s="59"/>
      <c r="Q713" s="59">
        <v>0</v>
      </c>
      <c r="R713" s="59"/>
      <c r="S713" s="57" t="s">
        <v>2466</v>
      </c>
      <c r="T713" s="65"/>
      <c r="AE713" s="2">
        <v>2.9000000000000001E-2</v>
      </c>
    </row>
    <row r="714" spans="2:31" ht="21.95" customHeight="1" x14ac:dyDescent="0.15">
      <c r="B714" s="9" t="s">
        <v>944</v>
      </c>
      <c r="C714" s="80" t="s">
        <v>679</v>
      </c>
      <c r="D714" s="56" t="s">
        <v>70</v>
      </c>
      <c r="E714" s="62" t="s">
        <v>680</v>
      </c>
      <c r="F714" s="57" t="s">
        <v>678</v>
      </c>
      <c r="G714" s="57">
        <v>5.8000000000000003E-2</v>
      </c>
      <c r="H714" s="57">
        <v>100</v>
      </c>
      <c r="I714" s="57">
        <v>5.8000000000000003E-2</v>
      </c>
      <c r="J714" s="57"/>
      <c r="K714" s="62"/>
      <c r="L714" s="57"/>
      <c r="M714" s="57"/>
      <c r="N714" s="57"/>
      <c r="O714" s="57" t="s">
        <v>2193</v>
      </c>
      <c r="P714" s="59"/>
      <c r="Q714" s="59">
        <v>0</v>
      </c>
      <c r="R714" s="59"/>
      <c r="S714" s="57"/>
      <c r="T714" s="65"/>
      <c r="Z714" s="2" t="s">
        <v>949</v>
      </c>
      <c r="AB714" s="2">
        <v>5.8000000000000003E-2</v>
      </c>
      <c r="AE714" s="2">
        <v>2.9000000000000001E-2</v>
      </c>
    </row>
    <row r="715" spans="2:31" ht="21.95" customHeight="1" x14ac:dyDescent="0.15">
      <c r="B715" s="9" t="s">
        <v>944</v>
      </c>
      <c r="C715" s="80" t="s">
        <v>689</v>
      </c>
      <c r="D715" s="56" t="s">
        <v>70</v>
      </c>
      <c r="E715" s="62" t="s">
        <v>690</v>
      </c>
      <c r="F715" s="57" t="s">
        <v>678</v>
      </c>
      <c r="G715" s="57">
        <v>2.9000000000000001E-2</v>
      </c>
      <c r="H715" s="57">
        <v>100</v>
      </c>
      <c r="I715" s="57">
        <v>2.9000000000000001E-2</v>
      </c>
      <c r="J715" s="57"/>
      <c r="K715" s="62"/>
      <c r="L715" s="57"/>
      <c r="M715" s="57"/>
      <c r="N715" s="57"/>
      <c r="O715" s="57" t="s">
        <v>2193</v>
      </c>
      <c r="P715" s="59"/>
      <c r="Q715" s="59">
        <v>0</v>
      </c>
      <c r="R715" s="59"/>
      <c r="S715" s="57"/>
      <c r="T715" s="65"/>
    </row>
    <row r="716" spans="2:31" ht="21.95" customHeight="1" x14ac:dyDescent="0.15">
      <c r="B716" s="9" t="s">
        <v>2192</v>
      </c>
      <c r="C716" s="80"/>
      <c r="D716" s="56" t="s">
        <v>2467</v>
      </c>
      <c r="E716" s="62"/>
      <c r="F716" s="57"/>
      <c r="G716" s="57"/>
      <c r="H716" s="57"/>
      <c r="I716" s="57"/>
      <c r="J716" s="57"/>
      <c r="K716" s="62"/>
      <c r="L716" s="57"/>
      <c r="M716" s="57"/>
      <c r="N716" s="57"/>
      <c r="O716" s="57"/>
      <c r="P716" s="59"/>
      <c r="Q716" s="59"/>
      <c r="R716" s="59"/>
      <c r="S716" s="57"/>
      <c r="T716" s="65"/>
    </row>
    <row r="717" spans="2:31" ht="21.95" customHeight="1" x14ac:dyDescent="0.15">
      <c r="B717" s="9" t="s">
        <v>944</v>
      </c>
      <c r="C717" s="80" t="s">
        <v>498</v>
      </c>
      <c r="D717" s="56" t="s">
        <v>620</v>
      </c>
      <c r="E717" s="62" t="s">
        <v>621</v>
      </c>
      <c r="F717" s="57" t="s">
        <v>275</v>
      </c>
      <c r="G717" s="57">
        <v>1</v>
      </c>
      <c r="H717" s="57">
        <v>0</v>
      </c>
      <c r="I717" s="57">
        <v>1</v>
      </c>
      <c r="J717" s="57"/>
      <c r="K717" s="62" t="s">
        <v>919</v>
      </c>
      <c r="L717" s="57" t="s">
        <v>677</v>
      </c>
      <c r="M717" s="57">
        <v>0.02</v>
      </c>
      <c r="N717" s="57">
        <v>100</v>
      </c>
      <c r="O717" s="57">
        <v>0.02</v>
      </c>
      <c r="P717" s="59"/>
      <c r="Q717" s="59">
        <v>0</v>
      </c>
      <c r="R717" s="59"/>
      <c r="S717" s="57" t="s">
        <v>975</v>
      </c>
      <c r="T717" s="65"/>
      <c r="AA717" s="2">
        <v>0.02</v>
      </c>
    </row>
    <row r="718" spans="2:31" ht="21.95" customHeight="1" x14ac:dyDescent="0.15">
      <c r="B718" s="9" t="s">
        <v>944</v>
      </c>
      <c r="C718" s="80" t="s">
        <v>676</v>
      </c>
      <c r="D718" s="56" t="s">
        <v>70</v>
      </c>
      <c r="E718" s="62" t="s">
        <v>677</v>
      </c>
      <c r="F718" s="57" t="s">
        <v>678</v>
      </c>
      <c r="G718" s="57">
        <v>0.02</v>
      </c>
      <c r="H718" s="57">
        <v>100</v>
      </c>
      <c r="I718" s="57">
        <v>0.02</v>
      </c>
      <c r="J718" s="57"/>
      <c r="K718" s="62"/>
      <c r="L718" s="57"/>
      <c r="M718" s="57"/>
      <c r="N718" s="57"/>
      <c r="O718" s="57" t="s">
        <v>2193</v>
      </c>
      <c r="P718" s="59"/>
      <c r="Q718" s="59">
        <v>0</v>
      </c>
      <c r="R718" s="59"/>
      <c r="S718" s="57"/>
      <c r="T718" s="65"/>
      <c r="Z718" s="2" t="s">
        <v>949</v>
      </c>
      <c r="AA718" s="2">
        <v>0.02</v>
      </c>
    </row>
    <row r="719" spans="2:31" ht="21.95" customHeight="1" x14ac:dyDescent="0.15">
      <c r="B719" s="9" t="s">
        <v>2192</v>
      </c>
      <c r="C719" s="80"/>
      <c r="D719" s="56" t="s">
        <v>2468</v>
      </c>
      <c r="E719" s="62"/>
      <c r="F719" s="57"/>
      <c r="G719" s="57"/>
      <c r="H719" s="57"/>
      <c r="I719" s="57"/>
      <c r="J719" s="57"/>
      <c r="K719" s="62"/>
      <c r="L719" s="57"/>
      <c r="M719" s="57"/>
      <c r="N719" s="57"/>
      <c r="O719" s="57"/>
      <c r="P719" s="59"/>
      <c r="Q719" s="59"/>
      <c r="R719" s="59"/>
      <c r="S719" s="57"/>
      <c r="T719" s="65"/>
    </row>
    <row r="720" spans="2:31" ht="21.95" customHeight="1" x14ac:dyDescent="0.15">
      <c r="B720" s="9" t="s">
        <v>944</v>
      </c>
      <c r="C720" s="80" t="s">
        <v>498</v>
      </c>
      <c r="D720" s="56" t="s">
        <v>623</v>
      </c>
      <c r="E720" s="62" t="s">
        <v>624</v>
      </c>
      <c r="F720" s="57" t="s">
        <v>275</v>
      </c>
      <c r="G720" s="57">
        <v>1</v>
      </c>
      <c r="H720" s="57">
        <v>0</v>
      </c>
      <c r="I720" s="57">
        <v>1</v>
      </c>
      <c r="J720" s="57"/>
      <c r="K720" s="62" t="s">
        <v>919</v>
      </c>
      <c r="L720" s="57" t="s">
        <v>677</v>
      </c>
      <c r="M720" s="57">
        <v>9.7000000000000003E-2</v>
      </c>
      <c r="N720" s="57">
        <v>100</v>
      </c>
      <c r="O720" s="57">
        <v>9.7000000000000003E-2</v>
      </c>
      <c r="P720" s="59"/>
      <c r="Q720" s="59">
        <v>0</v>
      </c>
      <c r="R720" s="59"/>
      <c r="S720" s="57" t="s">
        <v>975</v>
      </c>
      <c r="T720" s="65"/>
      <c r="AA720" s="2">
        <v>9.7000000000000003E-2</v>
      </c>
    </row>
    <row r="721" spans="2:31" ht="21.95" customHeight="1" x14ac:dyDescent="0.15">
      <c r="B721" s="9" t="s">
        <v>944</v>
      </c>
      <c r="C721" s="80" t="s">
        <v>676</v>
      </c>
      <c r="D721" s="56" t="s">
        <v>70</v>
      </c>
      <c r="E721" s="62" t="s">
        <v>677</v>
      </c>
      <c r="F721" s="57" t="s">
        <v>678</v>
      </c>
      <c r="G721" s="57">
        <v>9.7000000000000003E-2</v>
      </c>
      <c r="H721" s="57">
        <v>100</v>
      </c>
      <c r="I721" s="57">
        <v>9.7000000000000003E-2</v>
      </c>
      <c r="J721" s="57"/>
      <c r="K721" s="62"/>
      <c r="L721" s="57"/>
      <c r="M721" s="57"/>
      <c r="N721" s="57"/>
      <c r="O721" s="57" t="s">
        <v>2193</v>
      </c>
      <c r="P721" s="59"/>
      <c r="Q721" s="59">
        <v>0</v>
      </c>
      <c r="R721" s="59"/>
      <c r="S721" s="57"/>
      <c r="T721" s="65"/>
      <c r="Z721" s="2" t="s">
        <v>949</v>
      </c>
      <c r="AA721" s="2">
        <v>9.7000000000000003E-2</v>
      </c>
    </row>
    <row r="722" spans="2:31" ht="21.95" customHeight="1" x14ac:dyDescent="0.15">
      <c r="B722" s="9" t="s">
        <v>2192</v>
      </c>
      <c r="C722" s="80"/>
      <c r="D722" s="56" t="s">
        <v>2469</v>
      </c>
      <c r="E722" s="62"/>
      <c r="F722" s="57"/>
      <c r="G722" s="57"/>
      <c r="H722" s="57"/>
      <c r="I722" s="57"/>
      <c r="J722" s="57"/>
      <c r="K722" s="62"/>
      <c r="L722" s="57"/>
      <c r="M722" s="57"/>
      <c r="N722" s="57"/>
      <c r="O722" s="57"/>
      <c r="P722" s="59"/>
      <c r="Q722" s="59"/>
      <c r="R722" s="59"/>
      <c r="S722" s="57"/>
      <c r="T722" s="65"/>
    </row>
    <row r="723" spans="2:31" ht="21.95" customHeight="1" x14ac:dyDescent="0.15">
      <c r="B723" s="9" t="s">
        <v>944</v>
      </c>
      <c r="C723" s="80" t="s">
        <v>498</v>
      </c>
      <c r="D723" s="56" t="s">
        <v>625</v>
      </c>
      <c r="E723" s="62" t="s">
        <v>626</v>
      </c>
      <c r="F723" s="57" t="s">
        <v>275</v>
      </c>
      <c r="G723" s="57">
        <v>1</v>
      </c>
      <c r="H723" s="57">
        <v>0</v>
      </c>
      <c r="I723" s="57">
        <v>1</v>
      </c>
      <c r="J723" s="57"/>
      <c r="K723" s="62" t="s">
        <v>919</v>
      </c>
      <c r="L723" s="57" t="s">
        <v>677</v>
      </c>
      <c r="M723" s="57">
        <v>0.27</v>
      </c>
      <c r="N723" s="57">
        <v>100</v>
      </c>
      <c r="O723" s="57">
        <v>0.27</v>
      </c>
      <c r="P723" s="59"/>
      <c r="Q723" s="59">
        <v>0</v>
      </c>
      <c r="R723" s="59"/>
      <c r="S723" s="57" t="s">
        <v>975</v>
      </c>
      <c r="T723" s="65"/>
      <c r="AA723" s="2">
        <v>0.27</v>
      </c>
    </row>
    <row r="724" spans="2:31" ht="21.95" customHeight="1" x14ac:dyDescent="0.15">
      <c r="B724" s="9" t="s">
        <v>944</v>
      </c>
      <c r="C724" s="80" t="s">
        <v>498</v>
      </c>
      <c r="D724" s="56"/>
      <c r="E724" s="62"/>
      <c r="F724" s="57"/>
      <c r="G724" s="57">
        <v>1</v>
      </c>
      <c r="H724" s="57">
        <v>0</v>
      </c>
      <c r="I724" s="57">
        <v>1</v>
      </c>
      <c r="J724" s="57"/>
      <c r="K724" s="62" t="s">
        <v>925</v>
      </c>
      <c r="L724" s="57" t="s">
        <v>690</v>
      </c>
      <c r="M724" s="57">
        <v>0.46</v>
      </c>
      <c r="N724" s="57">
        <v>100</v>
      </c>
      <c r="O724" s="57">
        <v>0.46</v>
      </c>
      <c r="P724" s="59"/>
      <c r="Q724" s="59">
        <v>0</v>
      </c>
      <c r="R724" s="59"/>
      <c r="S724" s="57" t="s">
        <v>975</v>
      </c>
      <c r="T724" s="65"/>
      <c r="AE724" s="2">
        <v>0.46</v>
      </c>
    </row>
    <row r="725" spans="2:31" ht="21.95" customHeight="1" x14ac:dyDescent="0.15">
      <c r="B725" s="9" t="s">
        <v>944</v>
      </c>
      <c r="C725" s="80" t="s">
        <v>676</v>
      </c>
      <c r="D725" s="56" t="s">
        <v>70</v>
      </c>
      <c r="E725" s="62" t="s">
        <v>677</v>
      </c>
      <c r="F725" s="57" t="s">
        <v>678</v>
      </c>
      <c r="G725" s="57">
        <v>0.27</v>
      </c>
      <c r="H725" s="57">
        <v>100</v>
      </c>
      <c r="I725" s="57">
        <v>0.27</v>
      </c>
      <c r="J725" s="57"/>
      <c r="K725" s="62"/>
      <c r="L725" s="57"/>
      <c r="M725" s="57"/>
      <c r="N725" s="57"/>
      <c r="O725" s="57" t="s">
        <v>2193</v>
      </c>
      <c r="P725" s="59"/>
      <c r="Q725" s="59">
        <v>0</v>
      </c>
      <c r="R725" s="59"/>
      <c r="S725" s="57"/>
      <c r="T725" s="65"/>
      <c r="Z725" s="2" t="s">
        <v>949</v>
      </c>
      <c r="AA725" s="2">
        <v>0.27</v>
      </c>
      <c r="AE725" s="2">
        <v>0.46</v>
      </c>
    </row>
    <row r="726" spans="2:31" ht="21.95" customHeight="1" x14ac:dyDescent="0.15">
      <c r="B726" s="9" t="s">
        <v>944</v>
      </c>
      <c r="C726" s="80" t="s">
        <v>689</v>
      </c>
      <c r="D726" s="56" t="s">
        <v>70</v>
      </c>
      <c r="E726" s="62" t="s">
        <v>690</v>
      </c>
      <c r="F726" s="57" t="s">
        <v>678</v>
      </c>
      <c r="G726" s="57">
        <v>0.46</v>
      </c>
      <c r="H726" s="57">
        <v>100</v>
      </c>
      <c r="I726" s="57">
        <v>0.46</v>
      </c>
      <c r="J726" s="57"/>
      <c r="K726" s="62"/>
      <c r="L726" s="57"/>
      <c r="M726" s="57"/>
      <c r="N726" s="57"/>
      <c r="O726" s="57" t="s">
        <v>2193</v>
      </c>
      <c r="P726" s="59"/>
      <c r="Q726" s="59">
        <v>0</v>
      </c>
      <c r="R726" s="59"/>
      <c r="S726" s="57"/>
      <c r="T726" s="65"/>
    </row>
    <row r="727" spans="2:31" ht="21.95" customHeight="1" x14ac:dyDescent="0.15">
      <c r="B727" s="9" t="s">
        <v>2192</v>
      </c>
      <c r="C727" s="80"/>
      <c r="D727" s="56" t="s">
        <v>2470</v>
      </c>
      <c r="E727" s="62"/>
      <c r="F727" s="57"/>
      <c r="G727" s="57"/>
      <c r="H727" s="57"/>
      <c r="I727" s="57"/>
      <c r="J727" s="57"/>
      <c r="K727" s="62"/>
      <c r="L727" s="57"/>
      <c r="M727" s="57"/>
      <c r="N727" s="57"/>
      <c r="O727" s="57"/>
      <c r="P727" s="59"/>
      <c r="Q727" s="59"/>
      <c r="R727" s="59"/>
      <c r="S727" s="57"/>
      <c r="T727" s="65"/>
    </row>
    <row r="728" spans="2:31" ht="21.95" customHeight="1" x14ac:dyDescent="0.15">
      <c r="B728" s="9" t="s">
        <v>944</v>
      </c>
      <c r="C728" s="80" t="s">
        <v>498</v>
      </c>
      <c r="D728" s="56" t="s">
        <v>627</v>
      </c>
      <c r="E728" s="62" t="s">
        <v>628</v>
      </c>
      <c r="F728" s="57" t="s">
        <v>629</v>
      </c>
      <c r="G728" s="57">
        <v>1</v>
      </c>
      <c r="H728" s="57">
        <v>0</v>
      </c>
      <c r="I728" s="57">
        <v>1</v>
      </c>
      <c r="J728" s="57"/>
      <c r="K728" s="62" t="s">
        <v>919</v>
      </c>
      <c r="L728" s="57" t="s">
        <v>677</v>
      </c>
      <c r="M728" s="57">
        <v>0.11</v>
      </c>
      <c r="N728" s="57">
        <v>100</v>
      </c>
      <c r="O728" s="57">
        <v>0.11</v>
      </c>
      <c r="P728" s="59"/>
      <c r="Q728" s="59">
        <v>0</v>
      </c>
      <c r="R728" s="59"/>
      <c r="S728" s="57" t="s">
        <v>989</v>
      </c>
      <c r="T728" s="65"/>
      <c r="AA728" s="2">
        <v>0.11</v>
      </c>
    </row>
    <row r="729" spans="2:31" ht="21.95" customHeight="1" x14ac:dyDescent="0.15">
      <c r="B729" s="9" t="s">
        <v>944</v>
      </c>
      <c r="C729" s="80" t="s">
        <v>676</v>
      </c>
      <c r="D729" s="56" t="s">
        <v>70</v>
      </c>
      <c r="E729" s="62" t="s">
        <v>677</v>
      </c>
      <c r="F729" s="57" t="s">
        <v>678</v>
      </c>
      <c r="G729" s="57">
        <v>0.11</v>
      </c>
      <c r="H729" s="57">
        <v>100</v>
      </c>
      <c r="I729" s="57">
        <v>0.11</v>
      </c>
      <c r="J729" s="57"/>
      <c r="K729" s="62"/>
      <c r="L729" s="57"/>
      <c r="M729" s="57"/>
      <c r="N729" s="57"/>
      <c r="O729" s="57" t="s">
        <v>2193</v>
      </c>
      <c r="P729" s="59"/>
      <c r="Q729" s="59">
        <v>0</v>
      </c>
      <c r="R729" s="59"/>
      <c r="S729" s="57"/>
      <c r="T729" s="65"/>
      <c r="Z729" s="2" t="s">
        <v>949</v>
      </c>
      <c r="AA729" s="2">
        <v>0.11</v>
      </c>
    </row>
    <row r="730" spans="2:31" ht="21.95" customHeight="1" x14ac:dyDescent="0.15">
      <c r="B730" s="9" t="s">
        <v>2192</v>
      </c>
      <c r="C730" s="80"/>
      <c r="D730" s="56" t="s">
        <v>2471</v>
      </c>
      <c r="E730" s="62"/>
      <c r="F730" s="57"/>
      <c r="G730" s="57"/>
      <c r="H730" s="57"/>
      <c r="I730" s="57"/>
      <c r="J730" s="57"/>
      <c r="K730" s="62"/>
      <c r="L730" s="57"/>
      <c r="M730" s="57"/>
      <c r="N730" s="57"/>
      <c r="O730" s="57"/>
      <c r="P730" s="59"/>
      <c r="Q730" s="59"/>
      <c r="R730" s="59"/>
      <c r="S730" s="57"/>
      <c r="T730" s="65"/>
    </row>
    <row r="731" spans="2:31" ht="21.95" customHeight="1" x14ac:dyDescent="0.15">
      <c r="B731" s="9" t="s">
        <v>944</v>
      </c>
      <c r="C731" s="80" t="s">
        <v>498</v>
      </c>
      <c r="D731" s="56" t="s">
        <v>630</v>
      </c>
      <c r="E731" s="62" t="s">
        <v>631</v>
      </c>
      <c r="F731" s="57" t="s">
        <v>275</v>
      </c>
      <c r="G731" s="57">
        <v>1</v>
      </c>
      <c r="H731" s="57">
        <v>0</v>
      </c>
      <c r="I731" s="57">
        <v>1</v>
      </c>
      <c r="J731" s="57"/>
      <c r="K731" s="62" t="s">
        <v>919</v>
      </c>
      <c r="L731" s="57" t="s">
        <v>677</v>
      </c>
      <c r="M731" s="57">
        <v>0.19400000000000001</v>
      </c>
      <c r="N731" s="57">
        <v>100</v>
      </c>
      <c r="O731" s="57">
        <v>0.19400000000000001</v>
      </c>
      <c r="P731" s="59"/>
      <c r="Q731" s="59">
        <v>0</v>
      </c>
      <c r="R731" s="59"/>
      <c r="S731" s="57" t="s">
        <v>975</v>
      </c>
      <c r="T731" s="65"/>
      <c r="AA731" s="2">
        <v>0.19400000000000001</v>
      </c>
    </row>
    <row r="732" spans="2:31" ht="21.95" customHeight="1" x14ac:dyDescent="0.15">
      <c r="B732" s="9" t="s">
        <v>944</v>
      </c>
      <c r="C732" s="80" t="s">
        <v>676</v>
      </c>
      <c r="D732" s="56" t="s">
        <v>70</v>
      </c>
      <c r="E732" s="62" t="s">
        <v>677</v>
      </c>
      <c r="F732" s="57" t="s">
        <v>678</v>
      </c>
      <c r="G732" s="57">
        <v>0.19400000000000001</v>
      </c>
      <c r="H732" s="57">
        <v>100</v>
      </c>
      <c r="I732" s="57">
        <v>0.19400000000000001</v>
      </c>
      <c r="J732" s="57"/>
      <c r="K732" s="62"/>
      <c r="L732" s="57"/>
      <c r="M732" s="57"/>
      <c r="N732" s="57"/>
      <c r="O732" s="57" t="s">
        <v>2193</v>
      </c>
      <c r="P732" s="59"/>
      <c r="Q732" s="59">
        <v>0</v>
      </c>
      <c r="R732" s="59"/>
      <c r="S732" s="57"/>
      <c r="T732" s="65"/>
      <c r="Z732" s="2" t="s">
        <v>949</v>
      </c>
      <c r="AA732" s="2">
        <v>0.19400000000000001</v>
      </c>
    </row>
    <row r="733" spans="2:31" ht="21.95" customHeight="1" x14ac:dyDescent="0.15">
      <c r="B733" s="9" t="s">
        <v>2192</v>
      </c>
      <c r="C733" s="80"/>
      <c r="D733" s="56" t="s">
        <v>2472</v>
      </c>
      <c r="E733" s="62"/>
      <c r="F733" s="57"/>
      <c r="G733" s="57"/>
      <c r="H733" s="57"/>
      <c r="I733" s="57"/>
      <c r="J733" s="57"/>
      <c r="K733" s="62"/>
      <c r="L733" s="57"/>
      <c r="M733" s="57"/>
      <c r="N733" s="57"/>
      <c r="O733" s="57"/>
      <c r="P733" s="59"/>
      <c r="Q733" s="59"/>
      <c r="R733" s="59"/>
      <c r="S733" s="57"/>
      <c r="T733" s="65"/>
    </row>
    <row r="734" spans="2:31" ht="21.95" customHeight="1" x14ac:dyDescent="0.15">
      <c r="B734" s="9" t="s">
        <v>944</v>
      </c>
      <c r="C734" s="80" t="s">
        <v>498</v>
      </c>
      <c r="D734" s="56" t="s">
        <v>648</v>
      </c>
      <c r="E734" s="62"/>
      <c r="F734" s="57" t="s">
        <v>275</v>
      </c>
      <c r="G734" s="57">
        <v>1</v>
      </c>
      <c r="H734" s="57">
        <v>0</v>
      </c>
      <c r="I734" s="57">
        <v>1</v>
      </c>
      <c r="J734" s="57"/>
      <c r="K734" s="62" t="s">
        <v>919</v>
      </c>
      <c r="L734" s="57" t="s">
        <v>677</v>
      </c>
      <c r="M734" s="57">
        <v>0.16</v>
      </c>
      <c r="N734" s="57">
        <v>100</v>
      </c>
      <c r="O734" s="57">
        <v>0.16</v>
      </c>
      <c r="P734" s="59"/>
      <c r="Q734" s="59">
        <v>0</v>
      </c>
      <c r="R734" s="59"/>
      <c r="S734" s="57" t="s">
        <v>993</v>
      </c>
      <c r="T734" s="65"/>
      <c r="AA734" s="2">
        <v>0.16</v>
      </c>
    </row>
    <row r="735" spans="2:31" ht="21.95" customHeight="1" x14ac:dyDescent="0.15">
      <c r="B735" s="9" t="s">
        <v>944</v>
      </c>
      <c r="C735" s="80" t="s">
        <v>676</v>
      </c>
      <c r="D735" s="56" t="s">
        <v>70</v>
      </c>
      <c r="E735" s="62" t="s">
        <v>677</v>
      </c>
      <c r="F735" s="57" t="s">
        <v>678</v>
      </c>
      <c r="G735" s="57">
        <v>0.16</v>
      </c>
      <c r="H735" s="57">
        <v>100</v>
      </c>
      <c r="I735" s="57">
        <v>0.16</v>
      </c>
      <c r="J735" s="57"/>
      <c r="K735" s="62"/>
      <c r="L735" s="57"/>
      <c r="M735" s="57"/>
      <c r="N735" s="57"/>
      <c r="O735" s="57" t="s">
        <v>2193</v>
      </c>
      <c r="P735" s="59"/>
      <c r="Q735" s="59">
        <v>0</v>
      </c>
      <c r="R735" s="59"/>
      <c r="S735" s="57"/>
      <c r="T735" s="65"/>
      <c r="Z735" s="2" t="s">
        <v>949</v>
      </c>
      <c r="AA735" s="2">
        <v>0.16</v>
      </c>
    </row>
    <row r="736" spans="2:31" ht="21.95" customHeight="1" x14ac:dyDescent="0.15">
      <c r="B736" s="9" t="s">
        <v>2192</v>
      </c>
      <c r="C736" s="80"/>
      <c r="D736" s="56" t="s">
        <v>2473</v>
      </c>
      <c r="E736" s="62"/>
      <c r="F736" s="57"/>
      <c r="G736" s="57"/>
      <c r="H736" s="57"/>
      <c r="I736" s="57"/>
      <c r="J736" s="57"/>
      <c r="K736" s="62"/>
      <c r="L736" s="57"/>
      <c r="M736" s="57"/>
      <c r="N736" s="57"/>
      <c r="O736" s="57"/>
      <c r="P736" s="59"/>
      <c r="Q736" s="59"/>
      <c r="R736" s="59"/>
      <c r="S736" s="57"/>
      <c r="T736" s="65"/>
    </row>
    <row r="737" spans="2:27" ht="21.95" customHeight="1" x14ac:dyDescent="0.15">
      <c r="B737" s="9" t="s">
        <v>944</v>
      </c>
      <c r="C737" s="80" t="s">
        <v>498</v>
      </c>
      <c r="D737" s="56" t="s">
        <v>2283</v>
      </c>
      <c r="E737" s="62" t="s">
        <v>2284</v>
      </c>
      <c r="F737" s="57" t="s">
        <v>275</v>
      </c>
      <c r="G737" s="57">
        <v>1</v>
      </c>
      <c r="H737" s="57">
        <v>0</v>
      </c>
      <c r="I737" s="57">
        <v>1</v>
      </c>
      <c r="J737" s="57"/>
      <c r="K737" s="62" t="s">
        <v>919</v>
      </c>
      <c r="L737" s="57" t="s">
        <v>677</v>
      </c>
      <c r="M737" s="57">
        <v>0.66</v>
      </c>
      <c r="N737" s="57">
        <v>100</v>
      </c>
      <c r="O737" s="57">
        <v>0.66</v>
      </c>
      <c r="P737" s="59"/>
      <c r="Q737" s="59">
        <v>0</v>
      </c>
      <c r="R737" s="59"/>
      <c r="S737" s="57" t="s">
        <v>2474</v>
      </c>
      <c r="T737" s="65"/>
      <c r="AA737" s="2">
        <v>0.66</v>
      </c>
    </row>
    <row r="738" spans="2:27" ht="21.95" customHeight="1" x14ac:dyDescent="0.15">
      <c r="B738" s="9" t="s">
        <v>944</v>
      </c>
      <c r="C738" s="80" t="s">
        <v>676</v>
      </c>
      <c r="D738" s="56" t="s">
        <v>70</v>
      </c>
      <c r="E738" s="62" t="s">
        <v>677</v>
      </c>
      <c r="F738" s="57" t="s">
        <v>678</v>
      </c>
      <c r="G738" s="57">
        <v>0.66</v>
      </c>
      <c r="H738" s="57">
        <v>100</v>
      </c>
      <c r="I738" s="57">
        <v>0.66</v>
      </c>
      <c r="J738" s="57"/>
      <c r="K738" s="62"/>
      <c r="L738" s="57"/>
      <c r="M738" s="57"/>
      <c r="N738" s="57"/>
      <c r="O738" s="57" t="s">
        <v>2193</v>
      </c>
      <c r="P738" s="59"/>
      <c r="Q738" s="59">
        <v>0</v>
      </c>
      <c r="R738" s="59"/>
      <c r="S738" s="57"/>
      <c r="T738" s="65"/>
      <c r="Z738" s="2" t="s">
        <v>949</v>
      </c>
      <c r="AA738" s="2">
        <v>0.66</v>
      </c>
    </row>
    <row r="739" spans="2:27" ht="21.95" customHeight="1" x14ac:dyDescent="0.15">
      <c r="B739" s="9" t="s">
        <v>2192</v>
      </c>
      <c r="C739" s="80"/>
      <c r="D739" s="56" t="s">
        <v>2475</v>
      </c>
      <c r="E739" s="62"/>
      <c r="F739" s="57"/>
      <c r="G739" s="57"/>
      <c r="H739" s="57"/>
      <c r="I739" s="57"/>
      <c r="J739" s="57"/>
      <c r="K739" s="62"/>
      <c r="L739" s="57"/>
      <c r="M739" s="57"/>
      <c r="N739" s="57"/>
      <c r="O739" s="57"/>
      <c r="P739" s="59"/>
      <c r="Q739" s="59"/>
      <c r="R739" s="59"/>
      <c r="S739" s="57"/>
      <c r="T739" s="65"/>
    </row>
    <row r="740" spans="2:27" ht="21.95" customHeight="1" x14ac:dyDescent="0.15">
      <c r="B740" s="9" t="s">
        <v>944</v>
      </c>
      <c r="C740" s="80" t="s">
        <v>498</v>
      </c>
      <c r="D740" s="56" t="s">
        <v>2286</v>
      </c>
      <c r="E740" s="62" t="s">
        <v>2276</v>
      </c>
      <c r="F740" s="57" t="s">
        <v>492</v>
      </c>
      <c r="G740" s="57">
        <v>1</v>
      </c>
      <c r="H740" s="57">
        <v>0</v>
      </c>
      <c r="I740" s="57">
        <v>1</v>
      </c>
      <c r="J740" s="57"/>
      <c r="K740" s="62" t="s">
        <v>919</v>
      </c>
      <c r="L740" s="57" t="s">
        <v>677</v>
      </c>
      <c r="M740" s="57">
        <v>0.66</v>
      </c>
      <c r="N740" s="57">
        <v>100</v>
      </c>
      <c r="O740" s="57">
        <v>0.66</v>
      </c>
      <c r="P740" s="59"/>
      <c r="Q740" s="59">
        <v>0</v>
      </c>
      <c r="R740" s="59"/>
      <c r="S740" s="57" t="s">
        <v>971</v>
      </c>
      <c r="T740" s="65" t="s">
        <v>994</v>
      </c>
      <c r="AA740" s="2">
        <v>0.66</v>
      </c>
    </row>
    <row r="741" spans="2:27" ht="21.95" customHeight="1" x14ac:dyDescent="0.15">
      <c r="B741" s="9" t="s">
        <v>944</v>
      </c>
      <c r="C741" s="80" t="s">
        <v>676</v>
      </c>
      <c r="D741" s="56" t="s">
        <v>70</v>
      </c>
      <c r="E741" s="62" t="s">
        <v>677</v>
      </c>
      <c r="F741" s="57" t="s">
        <v>678</v>
      </c>
      <c r="G741" s="57">
        <v>0.66</v>
      </c>
      <c r="H741" s="57">
        <v>100</v>
      </c>
      <c r="I741" s="57">
        <v>0.66</v>
      </c>
      <c r="J741" s="57"/>
      <c r="K741" s="62"/>
      <c r="L741" s="57"/>
      <c r="M741" s="57"/>
      <c r="N741" s="57"/>
      <c r="O741" s="57" t="s">
        <v>2193</v>
      </c>
      <c r="P741" s="59"/>
      <c r="Q741" s="59">
        <v>0</v>
      </c>
      <c r="R741" s="59"/>
      <c r="S741" s="57"/>
      <c r="T741" s="65"/>
      <c r="Z741" s="2" t="s">
        <v>949</v>
      </c>
      <c r="AA741" s="2">
        <v>0.66</v>
      </c>
    </row>
    <row r="742" spans="2:27" ht="21.95" customHeight="1" x14ac:dyDescent="0.15">
      <c r="B742" s="9" t="s">
        <v>2192</v>
      </c>
      <c r="C742" s="80"/>
      <c r="D742" s="56" t="s">
        <v>2476</v>
      </c>
      <c r="E742" s="62"/>
      <c r="F742" s="57"/>
      <c r="G742" s="57"/>
      <c r="H742" s="57"/>
      <c r="I742" s="57"/>
      <c r="J742" s="57"/>
      <c r="K742" s="62"/>
      <c r="L742" s="57"/>
      <c r="M742" s="57"/>
      <c r="N742" s="57"/>
      <c r="O742" s="57"/>
      <c r="P742" s="59"/>
      <c r="Q742" s="59"/>
      <c r="R742" s="59"/>
      <c r="S742" s="57"/>
      <c r="T742" s="65"/>
    </row>
    <row r="743" spans="2:27" ht="21.95" customHeight="1" x14ac:dyDescent="0.15">
      <c r="B743" s="9" t="s">
        <v>944</v>
      </c>
      <c r="C743" s="80" t="s">
        <v>498</v>
      </c>
      <c r="D743" s="56" t="s">
        <v>2286</v>
      </c>
      <c r="E743" s="62" t="s">
        <v>2277</v>
      </c>
      <c r="F743" s="57" t="s">
        <v>492</v>
      </c>
      <c r="G743" s="57">
        <v>1</v>
      </c>
      <c r="H743" s="57">
        <v>0</v>
      </c>
      <c r="I743" s="57">
        <v>1</v>
      </c>
      <c r="J743" s="57"/>
      <c r="K743" s="62" t="s">
        <v>919</v>
      </c>
      <c r="L743" s="57" t="s">
        <v>677</v>
      </c>
      <c r="M743" s="57">
        <v>1.23</v>
      </c>
      <c r="N743" s="57">
        <v>100</v>
      </c>
      <c r="O743" s="57">
        <v>1.23</v>
      </c>
      <c r="P743" s="59"/>
      <c r="Q743" s="59">
        <v>0</v>
      </c>
      <c r="R743" s="59"/>
      <c r="S743" s="57" t="s">
        <v>971</v>
      </c>
      <c r="T743" s="65" t="s">
        <v>994</v>
      </c>
      <c r="AA743" s="2">
        <v>1.23</v>
      </c>
    </row>
    <row r="744" spans="2:27" ht="21.95" customHeight="1" x14ac:dyDescent="0.15">
      <c r="B744" s="9" t="s">
        <v>944</v>
      </c>
      <c r="C744" s="80" t="s">
        <v>676</v>
      </c>
      <c r="D744" s="56" t="s">
        <v>70</v>
      </c>
      <c r="E744" s="62" t="s">
        <v>677</v>
      </c>
      <c r="F744" s="57" t="s">
        <v>678</v>
      </c>
      <c r="G744" s="57">
        <v>1.23</v>
      </c>
      <c r="H744" s="57">
        <v>100</v>
      </c>
      <c r="I744" s="57">
        <v>1.23</v>
      </c>
      <c r="J744" s="57"/>
      <c r="K744" s="62"/>
      <c r="L744" s="57"/>
      <c r="M744" s="57"/>
      <c r="N744" s="57"/>
      <c r="O744" s="57" t="s">
        <v>2193</v>
      </c>
      <c r="P744" s="59"/>
      <c r="Q744" s="59">
        <v>0</v>
      </c>
      <c r="R744" s="59"/>
      <c r="S744" s="57"/>
      <c r="T744" s="65"/>
      <c r="Z744" s="2" t="s">
        <v>949</v>
      </c>
      <c r="AA744" s="2">
        <v>1.23</v>
      </c>
    </row>
    <row r="745" spans="2:27" ht="21.95" customHeight="1" x14ac:dyDescent="0.15">
      <c r="B745" s="9" t="s">
        <v>2192</v>
      </c>
      <c r="C745" s="80"/>
      <c r="D745" s="56" t="s">
        <v>2477</v>
      </c>
      <c r="E745" s="62"/>
      <c r="F745" s="57"/>
      <c r="G745" s="57"/>
      <c r="H745" s="57"/>
      <c r="I745" s="57"/>
      <c r="J745" s="57"/>
      <c r="K745" s="62"/>
      <c r="L745" s="57"/>
      <c r="M745" s="57"/>
      <c r="N745" s="57"/>
      <c r="O745" s="57"/>
      <c r="P745" s="59"/>
      <c r="Q745" s="59"/>
      <c r="R745" s="59"/>
      <c r="S745" s="57"/>
      <c r="T745" s="65"/>
    </row>
    <row r="746" spans="2:27" ht="21.95" customHeight="1" x14ac:dyDescent="0.15">
      <c r="B746" s="9" t="s">
        <v>944</v>
      </c>
      <c r="C746" s="80" t="s">
        <v>498</v>
      </c>
      <c r="D746" s="56" t="s">
        <v>2289</v>
      </c>
      <c r="E746" s="62" t="s">
        <v>584</v>
      </c>
      <c r="F746" s="57" t="s">
        <v>275</v>
      </c>
      <c r="G746" s="57">
        <v>1</v>
      </c>
      <c r="H746" s="57">
        <v>0</v>
      </c>
      <c r="I746" s="57">
        <v>1</v>
      </c>
      <c r="J746" s="57"/>
      <c r="K746" s="62" t="s">
        <v>919</v>
      </c>
      <c r="L746" s="57" t="s">
        <v>677</v>
      </c>
      <c r="M746" s="57">
        <v>0.221</v>
      </c>
      <c r="N746" s="57">
        <v>100</v>
      </c>
      <c r="O746" s="57">
        <v>0.221</v>
      </c>
      <c r="P746" s="59"/>
      <c r="Q746" s="59">
        <v>0</v>
      </c>
      <c r="R746" s="59"/>
      <c r="S746" s="57" t="s">
        <v>995</v>
      </c>
      <c r="T746" s="65" t="s">
        <v>994</v>
      </c>
      <c r="AA746" s="2">
        <v>0.221</v>
      </c>
    </row>
    <row r="747" spans="2:27" ht="21.95" customHeight="1" x14ac:dyDescent="0.15">
      <c r="B747" s="9" t="s">
        <v>944</v>
      </c>
      <c r="C747" s="80" t="s">
        <v>676</v>
      </c>
      <c r="D747" s="56" t="s">
        <v>70</v>
      </c>
      <c r="E747" s="62" t="s">
        <v>677</v>
      </c>
      <c r="F747" s="57" t="s">
        <v>678</v>
      </c>
      <c r="G747" s="57">
        <v>0.221</v>
      </c>
      <c r="H747" s="57">
        <v>100</v>
      </c>
      <c r="I747" s="57">
        <v>0.221</v>
      </c>
      <c r="J747" s="57"/>
      <c r="K747" s="62"/>
      <c r="L747" s="57"/>
      <c r="M747" s="57"/>
      <c r="N747" s="57"/>
      <c r="O747" s="57" t="s">
        <v>2193</v>
      </c>
      <c r="P747" s="59"/>
      <c r="Q747" s="59">
        <v>0</v>
      </c>
      <c r="R747" s="59"/>
      <c r="S747" s="57"/>
      <c r="T747" s="65"/>
      <c r="Z747" s="2" t="s">
        <v>949</v>
      </c>
      <c r="AA747" s="2">
        <v>0.221</v>
      </c>
    </row>
    <row r="748" spans="2:27" ht="21.95" customHeight="1" x14ac:dyDescent="0.15">
      <c r="B748" s="9" t="s">
        <v>2192</v>
      </c>
      <c r="C748" s="80"/>
      <c r="D748" s="56" t="s">
        <v>2478</v>
      </c>
      <c r="E748" s="62"/>
      <c r="F748" s="57"/>
      <c r="G748" s="57"/>
      <c r="H748" s="57"/>
      <c r="I748" s="57"/>
      <c r="J748" s="57"/>
      <c r="K748" s="62"/>
      <c r="L748" s="57"/>
      <c r="M748" s="57"/>
      <c r="N748" s="57"/>
      <c r="O748" s="57"/>
      <c r="P748" s="59"/>
      <c r="Q748" s="59"/>
      <c r="R748" s="59"/>
      <c r="S748" s="57"/>
      <c r="T748" s="65"/>
    </row>
    <row r="749" spans="2:27" ht="21.95" customHeight="1" x14ac:dyDescent="0.15">
      <c r="B749" s="9" t="s">
        <v>944</v>
      </c>
      <c r="C749" s="80" t="s">
        <v>498</v>
      </c>
      <c r="D749" s="56" t="s">
        <v>2289</v>
      </c>
      <c r="E749" s="62" t="s">
        <v>588</v>
      </c>
      <c r="F749" s="57" t="s">
        <v>275</v>
      </c>
      <c r="G749" s="57">
        <v>1</v>
      </c>
      <c r="H749" s="57">
        <v>0</v>
      </c>
      <c r="I749" s="57">
        <v>1</v>
      </c>
      <c r="J749" s="57"/>
      <c r="K749" s="62" t="s">
        <v>919</v>
      </c>
      <c r="L749" s="57" t="s">
        <v>677</v>
      </c>
      <c r="M749" s="57">
        <v>0.155</v>
      </c>
      <c r="N749" s="57">
        <v>100</v>
      </c>
      <c r="O749" s="57">
        <v>0.155</v>
      </c>
      <c r="P749" s="59"/>
      <c r="Q749" s="59">
        <v>0</v>
      </c>
      <c r="R749" s="59"/>
      <c r="S749" s="57" t="s">
        <v>995</v>
      </c>
      <c r="T749" s="65" t="s">
        <v>994</v>
      </c>
      <c r="AA749" s="2">
        <v>0.155</v>
      </c>
    </row>
    <row r="750" spans="2:27" ht="21.95" customHeight="1" x14ac:dyDescent="0.15">
      <c r="B750" s="9" t="s">
        <v>944</v>
      </c>
      <c r="C750" s="80" t="s">
        <v>676</v>
      </c>
      <c r="D750" s="56" t="s">
        <v>70</v>
      </c>
      <c r="E750" s="62" t="s">
        <v>677</v>
      </c>
      <c r="F750" s="57" t="s">
        <v>678</v>
      </c>
      <c r="G750" s="57">
        <v>0.155</v>
      </c>
      <c r="H750" s="57">
        <v>100</v>
      </c>
      <c r="I750" s="57">
        <v>0.155</v>
      </c>
      <c r="J750" s="57"/>
      <c r="K750" s="62"/>
      <c r="L750" s="57"/>
      <c r="M750" s="57"/>
      <c r="N750" s="57"/>
      <c r="O750" s="57" t="s">
        <v>2193</v>
      </c>
      <c r="P750" s="59"/>
      <c r="Q750" s="59">
        <v>0</v>
      </c>
      <c r="R750" s="59"/>
      <c r="S750" s="57"/>
      <c r="T750" s="65"/>
      <c r="Z750" s="2" t="s">
        <v>949</v>
      </c>
      <c r="AA750" s="2">
        <v>0.155</v>
      </c>
    </row>
    <row r="751" spans="2:27" ht="21.95" customHeight="1" x14ac:dyDescent="0.15">
      <c r="B751" s="9" t="s">
        <v>2192</v>
      </c>
      <c r="C751" s="80"/>
      <c r="D751" s="56" t="s">
        <v>2479</v>
      </c>
      <c r="E751" s="62"/>
      <c r="F751" s="57"/>
      <c r="G751" s="57"/>
      <c r="H751" s="57"/>
      <c r="I751" s="57"/>
      <c r="J751" s="57"/>
      <c r="K751" s="62"/>
      <c r="L751" s="57"/>
      <c r="M751" s="57"/>
      <c r="N751" s="57"/>
      <c r="O751" s="57"/>
      <c r="P751" s="59"/>
      <c r="Q751" s="59"/>
      <c r="R751" s="59"/>
      <c r="S751" s="57"/>
      <c r="T751" s="65"/>
    </row>
    <row r="752" spans="2:27" ht="21.95" customHeight="1" x14ac:dyDescent="0.15">
      <c r="B752" s="9" t="s">
        <v>944</v>
      </c>
      <c r="C752" s="80" t="s">
        <v>498</v>
      </c>
      <c r="D752" s="56" t="s">
        <v>2289</v>
      </c>
      <c r="E752" s="62" t="s">
        <v>589</v>
      </c>
      <c r="F752" s="57" t="s">
        <v>275</v>
      </c>
      <c r="G752" s="57">
        <v>1</v>
      </c>
      <c r="H752" s="57">
        <v>0</v>
      </c>
      <c r="I752" s="57">
        <v>1</v>
      </c>
      <c r="J752" s="57"/>
      <c r="K752" s="62" t="s">
        <v>919</v>
      </c>
      <c r="L752" s="57" t="s">
        <v>677</v>
      </c>
      <c r="M752" s="57">
        <v>0.11700000000000001</v>
      </c>
      <c r="N752" s="57">
        <v>100</v>
      </c>
      <c r="O752" s="57">
        <v>0.11700000000000001</v>
      </c>
      <c r="P752" s="59"/>
      <c r="Q752" s="59">
        <v>0</v>
      </c>
      <c r="R752" s="59"/>
      <c r="S752" s="57" t="s">
        <v>995</v>
      </c>
      <c r="T752" s="65" t="s">
        <v>994</v>
      </c>
      <c r="AA752" s="2">
        <v>0.11700000000000001</v>
      </c>
    </row>
    <row r="753" spans="2:30" ht="21.95" customHeight="1" x14ac:dyDescent="0.15">
      <c r="B753" s="9" t="s">
        <v>944</v>
      </c>
      <c r="C753" s="80" t="s">
        <v>676</v>
      </c>
      <c r="D753" s="56" t="s">
        <v>70</v>
      </c>
      <c r="E753" s="62" t="s">
        <v>677</v>
      </c>
      <c r="F753" s="57" t="s">
        <v>678</v>
      </c>
      <c r="G753" s="57">
        <v>0.11700000000000001</v>
      </c>
      <c r="H753" s="57">
        <v>100</v>
      </c>
      <c r="I753" s="57">
        <v>0.11700000000000001</v>
      </c>
      <c r="J753" s="57"/>
      <c r="K753" s="62"/>
      <c r="L753" s="57"/>
      <c r="M753" s="57"/>
      <c r="N753" s="57"/>
      <c r="O753" s="57" t="s">
        <v>2193</v>
      </c>
      <c r="P753" s="59"/>
      <c r="Q753" s="59">
        <v>0</v>
      </c>
      <c r="R753" s="59"/>
      <c r="S753" s="57"/>
      <c r="T753" s="65"/>
      <c r="Z753" s="2" t="s">
        <v>949</v>
      </c>
      <c r="AA753" s="2">
        <v>0.11700000000000001</v>
      </c>
    </row>
    <row r="754" spans="2:30" ht="21.95" customHeight="1" x14ac:dyDescent="0.15">
      <c r="B754" s="9" t="s">
        <v>2192</v>
      </c>
      <c r="C754" s="80"/>
      <c r="D754" s="56" t="s">
        <v>2480</v>
      </c>
      <c r="E754" s="62"/>
      <c r="F754" s="57"/>
      <c r="G754" s="57"/>
      <c r="H754" s="57"/>
      <c r="I754" s="57"/>
      <c r="J754" s="57"/>
      <c r="K754" s="62"/>
      <c r="L754" s="57"/>
      <c r="M754" s="57"/>
      <c r="N754" s="57"/>
      <c r="O754" s="57"/>
      <c r="P754" s="59"/>
      <c r="Q754" s="59"/>
      <c r="R754" s="59"/>
      <c r="S754" s="57"/>
      <c r="T754" s="65"/>
    </row>
    <row r="755" spans="2:30" ht="21.95" customHeight="1" x14ac:dyDescent="0.15">
      <c r="B755" s="9" t="s">
        <v>944</v>
      </c>
      <c r="C755" s="80" t="s">
        <v>498</v>
      </c>
      <c r="D755" s="56" t="s">
        <v>2289</v>
      </c>
      <c r="E755" s="62" t="s">
        <v>2209</v>
      </c>
      <c r="F755" s="57" t="s">
        <v>275</v>
      </c>
      <c r="G755" s="57">
        <v>1</v>
      </c>
      <c r="H755" s="57">
        <v>0</v>
      </c>
      <c r="I755" s="57">
        <v>1</v>
      </c>
      <c r="J755" s="57"/>
      <c r="K755" s="62" t="s">
        <v>919</v>
      </c>
      <c r="L755" s="57" t="s">
        <v>677</v>
      </c>
      <c r="M755" s="57">
        <v>0.183</v>
      </c>
      <c r="N755" s="57">
        <v>100</v>
      </c>
      <c r="O755" s="57">
        <v>0.183</v>
      </c>
      <c r="P755" s="59"/>
      <c r="Q755" s="59">
        <v>0</v>
      </c>
      <c r="R755" s="59"/>
      <c r="S755" s="57" t="s">
        <v>2247</v>
      </c>
      <c r="T755" s="65" t="s">
        <v>994</v>
      </c>
      <c r="AA755" s="2">
        <v>0.183</v>
      </c>
    </row>
    <row r="756" spans="2:30" ht="21.95" customHeight="1" x14ac:dyDescent="0.15">
      <c r="B756" s="9" t="s">
        <v>944</v>
      </c>
      <c r="C756" s="80" t="s">
        <v>676</v>
      </c>
      <c r="D756" s="56" t="s">
        <v>70</v>
      </c>
      <c r="E756" s="62" t="s">
        <v>677</v>
      </c>
      <c r="F756" s="57" t="s">
        <v>678</v>
      </c>
      <c r="G756" s="57">
        <v>0.183</v>
      </c>
      <c r="H756" s="57">
        <v>100</v>
      </c>
      <c r="I756" s="57">
        <v>0.183</v>
      </c>
      <c r="J756" s="57"/>
      <c r="K756" s="62"/>
      <c r="L756" s="57"/>
      <c r="M756" s="57"/>
      <c r="N756" s="57"/>
      <c r="O756" s="57" t="s">
        <v>2193</v>
      </c>
      <c r="P756" s="59"/>
      <c r="Q756" s="59">
        <v>0</v>
      </c>
      <c r="R756" s="59"/>
      <c r="S756" s="57"/>
      <c r="T756" s="65"/>
      <c r="Z756" s="2" t="s">
        <v>949</v>
      </c>
      <c r="AA756" s="2">
        <v>0.183</v>
      </c>
    </row>
    <row r="757" spans="2:30" ht="21.95" customHeight="1" x14ac:dyDescent="0.15">
      <c r="C757" s="80"/>
      <c r="D757" s="56"/>
      <c r="E757" s="62"/>
      <c r="F757" s="57"/>
      <c r="G757" s="57"/>
      <c r="H757" s="57"/>
      <c r="I757" s="57"/>
      <c r="J757" s="57"/>
      <c r="K757" s="62"/>
      <c r="L757" s="57"/>
      <c r="M757" s="57"/>
      <c r="N757" s="57"/>
      <c r="O757" s="57"/>
      <c r="P757" s="59"/>
      <c r="Q757" s="59"/>
      <c r="R757" s="59"/>
      <c r="S757" s="57"/>
      <c r="T757" s="65"/>
    </row>
    <row r="758" spans="2:30" ht="21.95" customHeight="1" x14ac:dyDescent="0.15">
      <c r="C758" s="80"/>
      <c r="D758" s="56"/>
      <c r="E758" s="62"/>
      <c r="F758" s="57"/>
      <c r="G758" s="57"/>
      <c r="H758" s="57"/>
      <c r="I758" s="57"/>
      <c r="J758" s="57"/>
      <c r="K758" s="62"/>
      <c r="L758" s="57"/>
      <c r="M758" s="57"/>
      <c r="N758" s="57"/>
      <c r="O758" s="57"/>
      <c r="P758" s="59"/>
      <c r="Q758" s="59"/>
      <c r="R758" s="59"/>
      <c r="S758" s="57"/>
      <c r="T758" s="65"/>
    </row>
    <row r="759" spans="2:30" ht="21.95" customHeight="1" x14ac:dyDescent="0.15">
      <c r="C759" s="80"/>
      <c r="D759" s="56"/>
      <c r="E759" s="62"/>
      <c r="F759" s="57"/>
      <c r="G759" s="57"/>
      <c r="H759" s="57"/>
      <c r="I759" s="57"/>
      <c r="J759" s="57"/>
      <c r="K759" s="62"/>
      <c r="L759" s="57"/>
      <c r="M759" s="57"/>
      <c r="N759" s="57"/>
      <c r="O759" s="57"/>
      <c r="P759" s="59"/>
      <c r="Q759" s="59"/>
      <c r="R759" s="59"/>
      <c r="S759" s="57"/>
      <c r="T759" s="65"/>
    </row>
    <row r="760" spans="2:30" ht="21.95" customHeight="1" x14ac:dyDescent="0.15">
      <c r="C760" s="80"/>
      <c r="D760" s="93"/>
      <c r="E760" s="94"/>
      <c r="F760" s="96"/>
      <c r="G760" s="96"/>
      <c r="H760" s="96"/>
      <c r="I760" s="96"/>
      <c r="J760" s="96"/>
      <c r="K760" s="94"/>
      <c r="L760" s="96"/>
      <c r="M760" s="96"/>
      <c r="N760" s="96"/>
      <c r="O760" s="96"/>
      <c r="P760" s="143"/>
      <c r="Q760" s="143"/>
      <c r="R760" s="143"/>
      <c r="S760" s="96"/>
      <c r="T760" s="147"/>
    </row>
    <row r="761" spans="2:30" ht="20.45" customHeight="1" x14ac:dyDescent="0.15">
      <c r="B761" s="9" t="s">
        <v>2192</v>
      </c>
      <c r="C761" s="80"/>
      <c r="D761" s="258" t="s">
        <v>2487</v>
      </c>
      <c r="E761" s="259"/>
      <c r="F761" s="259"/>
      <c r="G761" s="259"/>
      <c r="H761" s="259"/>
      <c r="I761" s="259"/>
      <c r="J761" s="259"/>
      <c r="K761" s="259"/>
      <c r="L761" s="259"/>
      <c r="M761" s="259"/>
      <c r="N761" s="259"/>
      <c r="O761" s="259"/>
      <c r="P761" s="259"/>
      <c r="Q761" s="259"/>
      <c r="R761" s="259"/>
      <c r="S761" s="259"/>
      <c r="T761" s="260"/>
    </row>
    <row r="762" spans="2:30" ht="21.95" customHeight="1" x14ac:dyDescent="0.15">
      <c r="B762" s="9" t="s">
        <v>2192</v>
      </c>
      <c r="C762" s="80"/>
      <c r="D762" s="119" t="s">
        <v>996</v>
      </c>
      <c r="E762" s="141"/>
      <c r="F762" s="91"/>
      <c r="G762" s="91"/>
      <c r="H762" s="91"/>
      <c r="I762" s="91"/>
      <c r="J762" s="91"/>
      <c r="K762" s="141"/>
      <c r="L762" s="91"/>
      <c r="M762" s="91"/>
      <c r="N762" s="91"/>
      <c r="O762" s="91"/>
      <c r="P762" s="142"/>
      <c r="Q762" s="142"/>
      <c r="R762" s="142"/>
      <c r="S762" s="91"/>
      <c r="T762" s="146"/>
    </row>
    <row r="763" spans="2:30" ht="21.95" customHeight="1" x14ac:dyDescent="0.15">
      <c r="B763" s="9" t="s">
        <v>944</v>
      </c>
      <c r="C763" s="80" t="s">
        <v>660</v>
      </c>
      <c r="D763" s="56" t="s">
        <v>946</v>
      </c>
      <c r="E763" s="62" t="s">
        <v>947</v>
      </c>
      <c r="F763" s="57" t="s">
        <v>616</v>
      </c>
      <c r="G763" s="57">
        <v>1</v>
      </c>
      <c r="H763" s="57">
        <v>0</v>
      </c>
      <c r="I763" s="57">
        <v>1</v>
      </c>
      <c r="J763" s="57"/>
      <c r="K763" s="62" t="s">
        <v>925</v>
      </c>
      <c r="L763" s="57" t="s">
        <v>690</v>
      </c>
      <c r="M763" s="57">
        <v>0.2</v>
      </c>
      <c r="N763" s="57">
        <v>100</v>
      </c>
      <c r="O763" s="57">
        <v>0.2</v>
      </c>
      <c r="P763" s="59"/>
      <c r="Q763" s="59">
        <v>0</v>
      </c>
      <c r="R763" s="59"/>
      <c r="S763" s="57" t="s">
        <v>948</v>
      </c>
      <c r="T763" s="65"/>
      <c r="AD763" s="2">
        <v>0.2</v>
      </c>
    </row>
    <row r="764" spans="2:30" ht="21.95" customHeight="1" x14ac:dyDescent="0.15">
      <c r="B764" s="9" t="s">
        <v>944</v>
      </c>
      <c r="C764" s="80" t="s">
        <v>689</v>
      </c>
      <c r="D764" s="56" t="s">
        <v>70</v>
      </c>
      <c r="E764" s="62" t="s">
        <v>690</v>
      </c>
      <c r="F764" s="57" t="s">
        <v>678</v>
      </c>
      <c r="G764" s="57">
        <v>0.2</v>
      </c>
      <c r="H764" s="57">
        <v>100</v>
      </c>
      <c r="I764" s="57">
        <v>0.2</v>
      </c>
      <c r="J764" s="57"/>
      <c r="K764" s="62"/>
      <c r="L764" s="57"/>
      <c r="M764" s="57"/>
      <c r="N764" s="57"/>
      <c r="O764" s="57" t="s">
        <v>2193</v>
      </c>
      <c r="P764" s="59"/>
      <c r="Q764" s="59">
        <v>0</v>
      </c>
      <c r="R764" s="59"/>
      <c r="S764" s="57"/>
      <c r="T764" s="65"/>
      <c r="Z764" s="2" t="s">
        <v>949</v>
      </c>
      <c r="AD764" s="2">
        <v>0.2</v>
      </c>
    </row>
    <row r="765" spans="2:30" ht="21.95" customHeight="1" x14ac:dyDescent="0.15">
      <c r="B765" s="9" t="s">
        <v>2192</v>
      </c>
      <c r="C765" s="80"/>
      <c r="D765" s="56" t="s">
        <v>998</v>
      </c>
      <c r="E765" s="62"/>
      <c r="F765" s="57"/>
      <c r="G765" s="57"/>
      <c r="H765" s="57"/>
      <c r="I765" s="57"/>
      <c r="J765" s="57"/>
      <c r="K765" s="62"/>
      <c r="L765" s="57"/>
      <c r="M765" s="57"/>
      <c r="N765" s="57"/>
      <c r="O765" s="57"/>
      <c r="P765" s="59"/>
      <c r="Q765" s="59"/>
      <c r="R765" s="59"/>
      <c r="S765" s="57"/>
      <c r="T765" s="65"/>
    </row>
    <row r="766" spans="2:30" ht="21.95" customHeight="1" x14ac:dyDescent="0.15">
      <c r="B766" s="9" t="s">
        <v>944</v>
      </c>
      <c r="C766" s="80" t="s">
        <v>658</v>
      </c>
      <c r="D766" s="56" t="s">
        <v>946</v>
      </c>
      <c r="E766" s="62" t="s">
        <v>951</v>
      </c>
      <c r="F766" s="57" t="s">
        <v>616</v>
      </c>
      <c r="G766" s="57">
        <v>1</v>
      </c>
      <c r="H766" s="57">
        <v>0</v>
      </c>
      <c r="I766" s="57">
        <v>1</v>
      </c>
      <c r="J766" s="57"/>
      <c r="K766" s="62" t="s">
        <v>925</v>
      </c>
      <c r="L766" s="57" t="s">
        <v>690</v>
      </c>
      <c r="M766" s="57">
        <v>0.11</v>
      </c>
      <c r="N766" s="57">
        <v>100</v>
      </c>
      <c r="O766" s="57">
        <v>0.11</v>
      </c>
      <c r="P766" s="59"/>
      <c r="Q766" s="59">
        <v>0</v>
      </c>
      <c r="R766" s="59"/>
      <c r="S766" s="57" t="s">
        <v>952</v>
      </c>
      <c r="T766" s="65"/>
      <c r="AD766" s="2">
        <v>0.11</v>
      </c>
    </row>
    <row r="767" spans="2:30" ht="21.95" customHeight="1" x14ac:dyDescent="0.15">
      <c r="B767" s="9" t="s">
        <v>944</v>
      </c>
      <c r="C767" s="80" t="s">
        <v>689</v>
      </c>
      <c r="D767" s="56" t="s">
        <v>70</v>
      </c>
      <c r="E767" s="62" t="s">
        <v>690</v>
      </c>
      <c r="F767" s="57" t="s">
        <v>678</v>
      </c>
      <c r="G767" s="57">
        <v>0.11</v>
      </c>
      <c r="H767" s="57">
        <v>100</v>
      </c>
      <c r="I767" s="57">
        <v>0.11</v>
      </c>
      <c r="J767" s="57"/>
      <c r="K767" s="62"/>
      <c r="L767" s="57"/>
      <c r="M767" s="57"/>
      <c r="N767" s="57"/>
      <c r="O767" s="57" t="s">
        <v>2193</v>
      </c>
      <c r="P767" s="59"/>
      <c r="Q767" s="59">
        <v>0</v>
      </c>
      <c r="R767" s="59"/>
      <c r="S767" s="57"/>
      <c r="T767" s="65"/>
      <c r="Z767" s="2" t="s">
        <v>949</v>
      </c>
      <c r="AD767" s="2">
        <v>0.11</v>
      </c>
    </row>
    <row r="768" spans="2:30" ht="21.95" customHeight="1" x14ac:dyDescent="0.15">
      <c r="B768" s="9" t="s">
        <v>2192</v>
      </c>
      <c r="C768" s="80"/>
      <c r="D768" s="56" t="s">
        <v>2520</v>
      </c>
      <c r="E768" s="62"/>
      <c r="F768" s="57"/>
      <c r="G768" s="57"/>
      <c r="H768" s="57"/>
      <c r="I768" s="57"/>
      <c r="J768" s="57"/>
      <c r="K768" s="62"/>
      <c r="L768" s="57"/>
      <c r="M768" s="57"/>
      <c r="N768" s="57"/>
      <c r="O768" s="57"/>
      <c r="P768" s="59"/>
      <c r="Q768" s="59"/>
      <c r="R768" s="59"/>
      <c r="S768" s="57"/>
      <c r="T768" s="65"/>
    </row>
    <row r="769" spans="2:30" ht="21.95" customHeight="1" x14ac:dyDescent="0.15">
      <c r="B769" s="9" t="s">
        <v>944</v>
      </c>
      <c r="C769" s="80" t="s">
        <v>391</v>
      </c>
      <c r="D769" s="56" t="s">
        <v>387</v>
      </c>
      <c r="E769" s="62" t="s">
        <v>392</v>
      </c>
      <c r="F769" s="57" t="s">
        <v>132</v>
      </c>
      <c r="G769" s="57">
        <v>2</v>
      </c>
      <c r="H769" s="57">
        <v>0</v>
      </c>
      <c r="I769" s="57">
        <v>2</v>
      </c>
      <c r="J769" s="57">
        <v>10</v>
      </c>
      <c r="K769" s="62" t="s">
        <v>919</v>
      </c>
      <c r="L769" s="57" t="s">
        <v>677</v>
      </c>
      <c r="M769" s="57">
        <v>6.0000000000000001E-3</v>
      </c>
      <c r="N769" s="57">
        <v>150</v>
      </c>
      <c r="O769" s="57">
        <v>1.8000000000000002E-2</v>
      </c>
      <c r="P769" s="59"/>
      <c r="Q769" s="59">
        <v>0</v>
      </c>
      <c r="R769" s="59"/>
      <c r="S769" s="57" t="s">
        <v>975</v>
      </c>
      <c r="T769" s="65"/>
      <c r="AA769" s="2">
        <v>1.8000000000000002E-2</v>
      </c>
    </row>
    <row r="770" spans="2:30" ht="21.95" customHeight="1" x14ac:dyDescent="0.15">
      <c r="B770" s="9" t="s">
        <v>944</v>
      </c>
      <c r="C770" s="80" t="s">
        <v>484</v>
      </c>
      <c r="D770" s="56" t="s">
        <v>485</v>
      </c>
      <c r="E770" s="62" t="s">
        <v>486</v>
      </c>
      <c r="F770" s="57" t="s">
        <v>181</v>
      </c>
      <c r="G770" s="57">
        <v>1</v>
      </c>
      <c r="H770" s="57">
        <v>0</v>
      </c>
      <c r="I770" s="57">
        <v>1</v>
      </c>
      <c r="J770" s="57"/>
      <c r="K770" s="62" t="s">
        <v>919</v>
      </c>
      <c r="L770" s="57" t="s">
        <v>677</v>
      </c>
      <c r="M770" s="57">
        <v>0.11</v>
      </c>
      <c r="N770" s="57">
        <v>100</v>
      </c>
      <c r="O770" s="57">
        <v>0.11</v>
      </c>
      <c r="P770" s="59"/>
      <c r="Q770" s="59">
        <v>0</v>
      </c>
      <c r="R770" s="59"/>
      <c r="S770" s="57" t="s">
        <v>975</v>
      </c>
      <c r="T770" s="65"/>
      <c r="AA770" s="2">
        <v>0.11</v>
      </c>
    </row>
    <row r="771" spans="2:30" ht="21.95" customHeight="1" x14ac:dyDescent="0.15">
      <c r="B771" s="9" t="s">
        <v>944</v>
      </c>
      <c r="C771" s="80" t="s">
        <v>484</v>
      </c>
      <c r="D771" s="56"/>
      <c r="E771" s="62"/>
      <c r="F771" s="57"/>
      <c r="G771" s="57">
        <v>1</v>
      </c>
      <c r="H771" s="57">
        <v>0</v>
      </c>
      <c r="I771" s="57">
        <v>1</v>
      </c>
      <c r="J771" s="57"/>
      <c r="K771" s="62" t="s">
        <v>925</v>
      </c>
      <c r="L771" s="57" t="s">
        <v>690</v>
      </c>
      <c r="M771" s="57">
        <v>0.08</v>
      </c>
      <c r="N771" s="57">
        <v>100</v>
      </c>
      <c r="O771" s="57">
        <v>0.08</v>
      </c>
      <c r="P771" s="59"/>
      <c r="Q771" s="59">
        <v>0</v>
      </c>
      <c r="R771" s="59"/>
      <c r="S771" s="57" t="s">
        <v>975</v>
      </c>
      <c r="T771" s="65"/>
      <c r="AD771" s="2">
        <v>0.08</v>
      </c>
    </row>
    <row r="772" spans="2:30" ht="21.95" customHeight="1" x14ac:dyDescent="0.15">
      <c r="B772" s="9" t="s">
        <v>944</v>
      </c>
      <c r="C772" s="80" t="s">
        <v>2220</v>
      </c>
      <c r="D772" s="56" t="s">
        <v>2221</v>
      </c>
      <c r="E772" s="62" t="s">
        <v>2222</v>
      </c>
      <c r="F772" s="57" t="s">
        <v>275</v>
      </c>
      <c r="G772" s="57">
        <v>1</v>
      </c>
      <c r="H772" s="57">
        <v>0</v>
      </c>
      <c r="I772" s="57">
        <v>1</v>
      </c>
      <c r="J772" s="57"/>
      <c r="K772" s="62" t="s">
        <v>919</v>
      </c>
      <c r="L772" s="57" t="s">
        <v>677</v>
      </c>
      <c r="M772" s="57">
        <v>0.08</v>
      </c>
      <c r="N772" s="57">
        <v>100</v>
      </c>
      <c r="O772" s="57">
        <v>0.08</v>
      </c>
      <c r="P772" s="59"/>
      <c r="Q772" s="59">
        <v>0</v>
      </c>
      <c r="R772" s="59"/>
      <c r="S772" s="57" t="s">
        <v>2241</v>
      </c>
      <c r="T772" s="65"/>
      <c r="AA772" s="2">
        <v>0.08</v>
      </c>
    </row>
    <row r="773" spans="2:30" ht="21.95" customHeight="1" x14ac:dyDescent="0.15">
      <c r="B773" s="9" t="s">
        <v>944</v>
      </c>
      <c r="C773" s="80" t="s">
        <v>2220</v>
      </c>
      <c r="D773" s="56"/>
      <c r="E773" s="62"/>
      <c r="F773" s="57"/>
      <c r="G773" s="57">
        <v>1</v>
      </c>
      <c r="H773" s="57">
        <v>0</v>
      </c>
      <c r="I773" s="57">
        <v>1</v>
      </c>
      <c r="J773" s="57"/>
      <c r="K773" s="62" t="s">
        <v>925</v>
      </c>
      <c r="L773" s="57" t="s">
        <v>690</v>
      </c>
      <c r="M773" s="57">
        <v>0.19</v>
      </c>
      <c r="N773" s="57">
        <v>100</v>
      </c>
      <c r="O773" s="57">
        <v>0.19</v>
      </c>
      <c r="P773" s="59"/>
      <c r="Q773" s="59">
        <v>0</v>
      </c>
      <c r="R773" s="59"/>
      <c r="S773" s="57" t="s">
        <v>2241</v>
      </c>
      <c r="T773" s="65"/>
      <c r="AD773" s="2">
        <v>0.19</v>
      </c>
    </row>
    <row r="774" spans="2:30" ht="21.95" customHeight="1" x14ac:dyDescent="0.15">
      <c r="B774" s="9" t="s">
        <v>944</v>
      </c>
      <c r="C774" s="80" t="s">
        <v>2224</v>
      </c>
      <c r="D774" s="56" t="s">
        <v>2225</v>
      </c>
      <c r="E774" s="62" t="s">
        <v>2226</v>
      </c>
      <c r="F774" s="57" t="s">
        <v>181</v>
      </c>
      <c r="G774" s="57">
        <v>4</v>
      </c>
      <c r="H774" s="57">
        <v>0</v>
      </c>
      <c r="I774" s="57">
        <v>4</v>
      </c>
      <c r="J774" s="57"/>
      <c r="K774" s="62" t="s">
        <v>919</v>
      </c>
      <c r="L774" s="57" t="s">
        <v>677</v>
      </c>
      <c r="M774" s="57">
        <v>0.23</v>
      </c>
      <c r="N774" s="57">
        <v>100</v>
      </c>
      <c r="O774" s="57">
        <v>0.92</v>
      </c>
      <c r="P774" s="59"/>
      <c r="Q774" s="59">
        <v>0</v>
      </c>
      <c r="R774" s="59"/>
      <c r="S774" s="57" t="s">
        <v>959</v>
      </c>
      <c r="T774" s="65"/>
      <c r="AA774" s="2">
        <v>0.92</v>
      </c>
    </row>
    <row r="775" spans="2:30" ht="21.95" customHeight="1" x14ac:dyDescent="0.15">
      <c r="B775" s="9" t="s">
        <v>944</v>
      </c>
      <c r="C775" s="80" t="s">
        <v>676</v>
      </c>
      <c r="D775" s="56" t="s">
        <v>70</v>
      </c>
      <c r="E775" s="62" t="s">
        <v>677</v>
      </c>
      <c r="F775" s="57" t="s">
        <v>678</v>
      </c>
      <c r="G775" s="57">
        <v>1.1279999999999999</v>
      </c>
      <c r="H775" s="57">
        <v>100</v>
      </c>
      <c r="I775" s="57">
        <v>1.1280000000000001</v>
      </c>
      <c r="J775" s="57"/>
      <c r="K775" s="62"/>
      <c r="L775" s="57"/>
      <c r="M775" s="57"/>
      <c r="N775" s="57"/>
      <c r="O775" s="57" t="s">
        <v>2193</v>
      </c>
      <c r="P775" s="59"/>
      <c r="Q775" s="59">
        <v>0</v>
      </c>
      <c r="R775" s="59"/>
      <c r="S775" s="57"/>
      <c r="T775" s="65"/>
      <c r="Z775" s="2" t="s">
        <v>949</v>
      </c>
      <c r="AA775" s="2">
        <v>1.1280000000000001</v>
      </c>
      <c r="AD775" s="2">
        <v>0.27</v>
      </c>
    </row>
    <row r="776" spans="2:30" ht="21.95" customHeight="1" x14ac:dyDescent="0.15">
      <c r="B776" s="9" t="s">
        <v>944</v>
      </c>
      <c r="C776" s="80" t="s">
        <v>689</v>
      </c>
      <c r="D776" s="56" t="s">
        <v>70</v>
      </c>
      <c r="E776" s="62" t="s">
        <v>690</v>
      </c>
      <c r="F776" s="57" t="s">
        <v>678</v>
      </c>
      <c r="G776" s="57">
        <v>0.27</v>
      </c>
      <c r="H776" s="57">
        <v>100</v>
      </c>
      <c r="I776" s="57">
        <v>0.27</v>
      </c>
      <c r="J776" s="57"/>
      <c r="K776" s="62"/>
      <c r="L776" s="57"/>
      <c r="M776" s="57"/>
      <c r="N776" s="57"/>
      <c r="O776" s="57" t="s">
        <v>2193</v>
      </c>
      <c r="P776" s="59"/>
      <c r="Q776" s="59">
        <v>0</v>
      </c>
      <c r="R776" s="59"/>
      <c r="S776" s="57"/>
      <c r="T776" s="65"/>
    </row>
    <row r="777" spans="2:30" ht="21.95" customHeight="1" x14ac:dyDescent="0.15">
      <c r="B777" s="9" t="s">
        <v>2192</v>
      </c>
      <c r="C777" s="80"/>
      <c r="D777" s="56" t="s">
        <v>2521</v>
      </c>
      <c r="E777" s="62"/>
      <c r="F777" s="57"/>
      <c r="G777" s="57"/>
      <c r="H777" s="57"/>
      <c r="I777" s="57"/>
      <c r="J777" s="57"/>
      <c r="K777" s="62"/>
      <c r="L777" s="57"/>
      <c r="M777" s="57"/>
      <c r="N777" s="57"/>
      <c r="O777" s="57"/>
      <c r="P777" s="59"/>
      <c r="Q777" s="59"/>
      <c r="R777" s="59"/>
      <c r="S777" s="57"/>
      <c r="T777" s="65"/>
    </row>
    <row r="778" spans="2:30" ht="21.95" customHeight="1" x14ac:dyDescent="0.15">
      <c r="B778" s="9" t="s">
        <v>944</v>
      </c>
      <c r="C778" s="80" t="s">
        <v>662</v>
      </c>
      <c r="D778" s="56" t="s">
        <v>946</v>
      </c>
      <c r="E778" s="62" t="s">
        <v>2202</v>
      </c>
      <c r="F778" s="57" t="s">
        <v>616</v>
      </c>
      <c r="G778" s="57">
        <v>1</v>
      </c>
      <c r="H778" s="57">
        <v>0</v>
      </c>
      <c r="I778" s="57">
        <v>1</v>
      </c>
      <c r="J778" s="57"/>
      <c r="K778" s="62" t="s">
        <v>919</v>
      </c>
      <c r="L778" s="57" t="s">
        <v>677</v>
      </c>
      <c r="M778" s="57">
        <v>0.31</v>
      </c>
      <c r="N778" s="57">
        <v>100</v>
      </c>
      <c r="O778" s="57">
        <v>0.31</v>
      </c>
      <c r="P778" s="59"/>
      <c r="Q778" s="59">
        <v>0</v>
      </c>
      <c r="R778" s="59"/>
      <c r="S778" s="57" t="s">
        <v>2243</v>
      </c>
      <c r="T778" s="65"/>
      <c r="AA778" s="2">
        <v>0.31</v>
      </c>
    </row>
    <row r="779" spans="2:30" ht="21.95" customHeight="1" x14ac:dyDescent="0.15">
      <c r="B779" s="9" t="s">
        <v>944</v>
      </c>
      <c r="C779" s="80" t="s">
        <v>676</v>
      </c>
      <c r="D779" s="56" t="s">
        <v>70</v>
      </c>
      <c r="E779" s="62" t="s">
        <v>677</v>
      </c>
      <c r="F779" s="57" t="s">
        <v>678</v>
      </c>
      <c r="G779" s="57">
        <v>0.31</v>
      </c>
      <c r="H779" s="57">
        <v>100</v>
      </c>
      <c r="I779" s="57">
        <v>0.31</v>
      </c>
      <c r="J779" s="57"/>
      <c r="K779" s="62"/>
      <c r="L779" s="57"/>
      <c r="M779" s="57"/>
      <c r="N779" s="57"/>
      <c r="O779" s="57" t="s">
        <v>2193</v>
      </c>
      <c r="P779" s="59"/>
      <c r="Q779" s="59">
        <v>0</v>
      </c>
      <c r="R779" s="59"/>
      <c r="S779" s="57"/>
      <c r="T779" s="65"/>
      <c r="Z779" s="2" t="s">
        <v>949</v>
      </c>
      <c r="AA779" s="2">
        <v>0.31</v>
      </c>
    </row>
    <row r="780" spans="2:30" ht="21.95" customHeight="1" x14ac:dyDescent="0.15">
      <c r="B780" s="9" t="s">
        <v>2192</v>
      </c>
      <c r="C780" s="80"/>
      <c r="D780" s="56" t="s">
        <v>2522</v>
      </c>
      <c r="E780" s="62"/>
      <c r="F780" s="57"/>
      <c r="G780" s="57"/>
      <c r="H780" s="57"/>
      <c r="I780" s="57"/>
      <c r="J780" s="57"/>
      <c r="K780" s="62"/>
      <c r="L780" s="57"/>
      <c r="M780" s="57"/>
      <c r="N780" s="57"/>
      <c r="O780" s="57"/>
      <c r="P780" s="59"/>
      <c r="Q780" s="59"/>
      <c r="R780" s="59"/>
      <c r="S780" s="57"/>
      <c r="T780" s="65"/>
    </row>
    <row r="781" spans="2:30" ht="21.95" customHeight="1" x14ac:dyDescent="0.15">
      <c r="B781" s="9" t="s">
        <v>944</v>
      </c>
      <c r="C781" s="80" t="s">
        <v>2396</v>
      </c>
      <c r="D781" s="56" t="s">
        <v>2272</v>
      </c>
      <c r="E781" s="62" t="s">
        <v>2273</v>
      </c>
      <c r="F781" s="57" t="s">
        <v>275</v>
      </c>
      <c r="G781" s="57">
        <v>5</v>
      </c>
      <c r="H781" s="57">
        <v>0</v>
      </c>
      <c r="I781" s="57">
        <v>5</v>
      </c>
      <c r="J781" s="57"/>
      <c r="K781" s="62" t="s">
        <v>920</v>
      </c>
      <c r="L781" s="57" t="s">
        <v>680</v>
      </c>
      <c r="M781" s="57">
        <v>5.8000000000000003E-2</v>
      </c>
      <c r="N781" s="57">
        <v>100</v>
      </c>
      <c r="O781" s="57">
        <v>0.29000000000000004</v>
      </c>
      <c r="P781" s="59"/>
      <c r="Q781" s="59">
        <v>0</v>
      </c>
      <c r="R781" s="59"/>
      <c r="S781" s="57" t="s">
        <v>2466</v>
      </c>
      <c r="T781" s="65"/>
      <c r="AB781" s="2">
        <v>0.29000000000000004</v>
      </c>
    </row>
    <row r="782" spans="2:30" ht="21.95" customHeight="1" x14ac:dyDescent="0.15">
      <c r="B782" s="9" t="s">
        <v>944</v>
      </c>
      <c r="C782" s="80" t="s">
        <v>2396</v>
      </c>
      <c r="D782" s="56"/>
      <c r="E782" s="62"/>
      <c r="F782" s="57"/>
      <c r="G782" s="57">
        <v>5</v>
      </c>
      <c r="H782" s="57">
        <v>0</v>
      </c>
      <c r="I782" s="57">
        <v>5</v>
      </c>
      <c r="J782" s="57"/>
      <c r="K782" s="62" t="s">
        <v>925</v>
      </c>
      <c r="L782" s="57" t="s">
        <v>690</v>
      </c>
      <c r="M782" s="57">
        <v>2.9000000000000001E-2</v>
      </c>
      <c r="N782" s="57">
        <v>100</v>
      </c>
      <c r="O782" s="57">
        <v>0.14500000000000002</v>
      </c>
      <c r="P782" s="59"/>
      <c r="Q782" s="59">
        <v>0</v>
      </c>
      <c r="R782" s="59"/>
      <c r="S782" s="57" t="s">
        <v>2466</v>
      </c>
      <c r="T782" s="65"/>
      <c r="AD782" s="2">
        <v>0.14500000000000002</v>
      </c>
    </row>
    <row r="783" spans="2:30" ht="21.95" customHeight="1" x14ac:dyDescent="0.15">
      <c r="B783" s="9" t="s">
        <v>944</v>
      </c>
      <c r="C783" s="80" t="s">
        <v>679</v>
      </c>
      <c r="D783" s="56" t="s">
        <v>70</v>
      </c>
      <c r="E783" s="62" t="s">
        <v>680</v>
      </c>
      <c r="F783" s="57" t="s">
        <v>678</v>
      </c>
      <c r="G783" s="57">
        <v>0.28999999999999998</v>
      </c>
      <c r="H783" s="57">
        <v>100</v>
      </c>
      <c r="I783" s="57">
        <v>0.29000000000000004</v>
      </c>
      <c r="J783" s="57"/>
      <c r="K783" s="62"/>
      <c r="L783" s="57"/>
      <c r="M783" s="57"/>
      <c r="N783" s="57"/>
      <c r="O783" s="57" t="s">
        <v>2193</v>
      </c>
      <c r="P783" s="59"/>
      <c r="Q783" s="59">
        <v>0</v>
      </c>
      <c r="R783" s="59"/>
      <c r="S783" s="57"/>
      <c r="T783" s="65"/>
      <c r="Z783" s="2" t="s">
        <v>949</v>
      </c>
      <c r="AB783" s="2">
        <v>0.29000000000000004</v>
      </c>
      <c r="AD783" s="2">
        <v>0.14500000000000002</v>
      </c>
    </row>
    <row r="784" spans="2:30" ht="21.95" customHeight="1" x14ac:dyDescent="0.15">
      <c r="B784" s="9" t="s">
        <v>944</v>
      </c>
      <c r="C784" s="80" t="s">
        <v>689</v>
      </c>
      <c r="D784" s="56" t="s">
        <v>70</v>
      </c>
      <c r="E784" s="62" t="s">
        <v>690</v>
      </c>
      <c r="F784" s="57" t="s">
        <v>678</v>
      </c>
      <c r="G784" s="57">
        <v>0.14499999999999999</v>
      </c>
      <c r="H784" s="57">
        <v>100</v>
      </c>
      <c r="I784" s="57">
        <v>0.14500000000000002</v>
      </c>
      <c r="J784" s="57"/>
      <c r="K784" s="62"/>
      <c r="L784" s="57"/>
      <c r="M784" s="57"/>
      <c r="N784" s="57"/>
      <c r="O784" s="57" t="s">
        <v>2193</v>
      </c>
      <c r="P784" s="59"/>
      <c r="Q784" s="59">
        <v>0</v>
      </c>
      <c r="R784" s="59"/>
      <c r="S784" s="57"/>
      <c r="T784" s="65"/>
    </row>
    <row r="785" spans="2:30" ht="21.95" customHeight="1" x14ac:dyDescent="0.15">
      <c r="B785" s="9" t="s">
        <v>2192</v>
      </c>
      <c r="C785" s="80"/>
      <c r="D785" s="56" t="s">
        <v>2523</v>
      </c>
      <c r="E785" s="62"/>
      <c r="F785" s="57"/>
      <c r="G785" s="57"/>
      <c r="H785" s="57"/>
      <c r="I785" s="57"/>
      <c r="J785" s="57"/>
      <c r="K785" s="62"/>
      <c r="L785" s="57"/>
      <c r="M785" s="57"/>
      <c r="N785" s="57"/>
      <c r="O785" s="57"/>
      <c r="P785" s="59"/>
      <c r="Q785" s="59"/>
      <c r="R785" s="59"/>
      <c r="S785" s="57"/>
      <c r="T785" s="65"/>
    </row>
    <row r="786" spans="2:30" ht="21.95" customHeight="1" x14ac:dyDescent="0.15">
      <c r="B786" s="9" t="s">
        <v>944</v>
      </c>
      <c r="C786" s="80" t="s">
        <v>2336</v>
      </c>
      <c r="D786" s="56" t="s">
        <v>175</v>
      </c>
      <c r="E786" s="62" t="s">
        <v>2337</v>
      </c>
      <c r="F786" s="57" t="s">
        <v>132</v>
      </c>
      <c r="G786" s="57">
        <v>1</v>
      </c>
      <c r="H786" s="57">
        <v>0</v>
      </c>
      <c r="I786" s="57">
        <v>1</v>
      </c>
      <c r="J786" s="57"/>
      <c r="K786" s="62" t="s">
        <v>921</v>
      </c>
      <c r="L786" s="57" t="s">
        <v>682</v>
      </c>
      <c r="M786" s="57">
        <v>6.0000000000000001E-3</v>
      </c>
      <c r="N786" s="57">
        <v>150</v>
      </c>
      <c r="O786" s="57">
        <v>9.0000000000000011E-3</v>
      </c>
      <c r="P786" s="59"/>
      <c r="Q786" s="59">
        <v>0</v>
      </c>
      <c r="R786" s="59"/>
      <c r="S786" s="57" t="s">
        <v>965</v>
      </c>
      <c r="T786" s="65"/>
      <c r="AC786" s="2">
        <v>9.0000000000000011E-3</v>
      </c>
    </row>
    <row r="787" spans="2:30" ht="21.95" customHeight="1" x14ac:dyDescent="0.15">
      <c r="B787" s="9" t="s">
        <v>944</v>
      </c>
      <c r="C787" s="80" t="s">
        <v>2336</v>
      </c>
      <c r="D787" s="56"/>
      <c r="E787" s="62"/>
      <c r="F787" s="57"/>
      <c r="G787" s="57">
        <v>1</v>
      </c>
      <c r="H787" s="57">
        <v>0</v>
      </c>
      <c r="I787" s="57">
        <v>1</v>
      </c>
      <c r="J787" s="57"/>
      <c r="K787" s="62" t="s">
        <v>925</v>
      </c>
      <c r="L787" s="57" t="s">
        <v>690</v>
      </c>
      <c r="M787" s="57">
        <v>1.4E-2</v>
      </c>
      <c r="N787" s="57">
        <v>150</v>
      </c>
      <c r="O787" s="57">
        <v>2.1000000000000001E-2</v>
      </c>
      <c r="P787" s="59"/>
      <c r="Q787" s="59">
        <v>0</v>
      </c>
      <c r="R787" s="59"/>
      <c r="S787" s="57" t="s">
        <v>965</v>
      </c>
      <c r="T787" s="65"/>
      <c r="AD787" s="2">
        <v>2.1000000000000001E-2</v>
      </c>
    </row>
    <row r="788" spans="2:30" ht="21.95" customHeight="1" x14ac:dyDescent="0.15">
      <c r="B788" s="9" t="s">
        <v>944</v>
      </c>
      <c r="C788" s="80" t="s">
        <v>681</v>
      </c>
      <c r="D788" s="56" t="s">
        <v>70</v>
      </c>
      <c r="E788" s="62" t="s">
        <v>682</v>
      </c>
      <c r="F788" s="57" t="s">
        <v>678</v>
      </c>
      <c r="G788" s="57">
        <v>8.9999999999999993E-3</v>
      </c>
      <c r="H788" s="57">
        <v>100</v>
      </c>
      <c r="I788" s="57">
        <v>9.0000000000000011E-3</v>
      </c>
      <c r="J788" s="57"/>
      <c r="K788" s="62"/>
      <c r="L788" s="57"/>
      <c r="M788" s="57"/>
      <c r="N788" s="57"/>
      <c r="O788" s="57" t="s">
        <v>2193</v>
      </c>
      <c r="P788" s="59"/>
      <c r="Q788" s="59">
        <v>0</v>
      </c>
      <c r="R788" s="59"/>
      <c r="S788" s="57"/>
      <c r="T788" s="65"/>
      <c r="Z788" s="2" t="s">
        <v>949</v>
      </c>
      <c r="AC788" s="2">
        <v>9.0000000000000011E-3</v>
      </c>
      <c r="AD788" s="2">
        <v>2.1000000000000001E-2</v>
      </c>
    </row>
    <row r="789" spans="2:30" ht="21.95" customHeight="1" x14ac:dyDescent="0.15">
      <c r="B789" s="9" t="s">
        <v>944</v>
      </c>
      <c r="C789" s="80" t="s">
        <v>689</v>
      </c>
      <c r="D789" s="56" t="s">
        <v>70</v>
      </c>
      <c r="E789" s="62" t="s">
        <v>690</v>
      </c>
      <c r="F789" s="57" t="s">
        <v>678</v>
      </c>
      <c r="G789" s="57">
        <v>2.1000000000000001E-2</v>
      </c>
      <c r="H789" s="57">
        <v>100</v>
      </c>
      <c r="I789" s="57">
        <v>2.1000000000000001E-2</v>
      </c>
      <c r="J789" s="57"/>
      <c r="K789" s="62"/>
      <c r="L789" s="57"/>
      <c r="M789" s="57"/>
      <c r="N789" s="57"/>
      <c r="O789" s="57" t="s">
        <v>2193</v>
      </c>
      <c r="P789" s="59"/>
      <c r="Q789" s="59">
        <v>0</v>
      </c>
      <c r="R789" s="59"/>
      <c r="S789" s="57"/>
      <c r="T789" s="65"/>
    </row>
    <row r="790" spans="2:30" ht="21.95" customHeight="1" x14ac:dyDescent="0.15">
      <c r="B790" s="9" t="s">
        <v>2192</v>
      </c>
      <c r="C790" s="80"/>
      <c r="D790" s="56" t="s">
        <v>2524</v>
      </c>
      <c r="E790" s="62"/>
      <c r="F790" s="57"/>
      <c r="G790" s="57"/>
      <c r="H790" s="57"/>
      <c r="I790" s="57"/>
      <c r="J790" s="57"/>
      <c r="K790" s="62"/>
      <c r="L790" s="57"/>
      <c r="M790" s="57"/>
      <c r="N790" s="57"/>
      <c r="O790" s="57"/>
      <c r="P790" s="59"/>
      <c r="Q790" s="59"/>
      <c r="R790" s="59"/>
      <c r="S790" s="57"/>
      <c r="T790" s="65"/>
    </row>
    <row r="791" spans="2:30" ht="21.95" customHeight="1" x14ac:dyDescent="0.15">
      <c r="B791" s="9" t="s">
        <v>944</v>
      </c>
      <c r="C791" s="80" t="s">
        <v>2340</v>
      </c>
      <c r="D791" s="56" t="s">
        <v>175</v>
      </c>
      <c r="E791" s="62" t="s">
        <v>2341</v>
      </c>
      <c r="F791" s="57" t="s">
        <v>132</v>
      </c>
      <c r="G791" s="57">
        <v>1</v>
      </c>
      <c r="H791" s="57">
        <v>0</v>
      </c>
      <c r="I791" s="57">
        <v>1</v>
      </c>
      <c r="J791" s="57"/>
      <c r="K791" s="62" t="s">
        <v>921</v>
      </c>
      <c r="L791" s="57" t="s">
        <v>682</v>
      </c>
      <c r="M791" s="57">
        <v>7.0000000000000001E-3</v>
      </c>
      <c r="N791" s="57">
        <v>150</v>
      </c>
      <c r="O791" s="57">
        <v>1.0500000000000001E-2</v>
      </c>
      <c r="P791" s="59"/>
      <c r="Q791" s="59">
        <v>0</v>
      </c>
      <c r="R791" s="59"/>
      <c r="S791" s="57" t="s">
        <v>965</v>
      </c>
      <c r="T791" s="65"/>
      <c r="AC791" s="2">
        <v>1.0500000000000001E-2</v>
      </c>
    </row>
    <row r="792" spans="2:30" ht="21.95" customHeight="1" x14ac:dyDescent="0.15">
      <c r="B792" s="9" t="s">
        <v>944</v>
      </c>
      <c r="C792" s="80" t="s">
        <v>2340</v>
      </c>
      <c r="D792" s="56"/>
      <c r="E792" s="62"/>
      <c r="F792" s="57"/>
      <c r="G792" s="57">
        <v>1</v>
      </c>
      <c r="H792" s="57">
        <v>0</v>
      </c>
      <c r="I792" s="57">
        <v>1</v>
      </c>
      <c r="J792" s="57"/>
      <c r="K792" s="62" t="s">
        <v>925</v>
      </c>
      <c r="L792" s="57" t="s">
        <v>690</v>
      </c>
      <c r="M792" s="57">
        <v>1.7999999999999999E-2</v>
      </c>
      <c r="N792" s="57">
        <v>150</v>
      </c>
      <c r="O792" s="57">
        <v>2.6999999999999996E-2</v>
      </c>
      <c r="P792" s="59"/>
      <c r="Q792" s="59">
        <v>0</v>
      </c>
      <c r="R792" s="59"/>
      <c r="S792" s="57" t="s">
        <v>965</v>
      </c>
      <c r="T792" s="65"/>
      <c r="AD792" s="2">
        <v>2.6999999999999996E-2</v>
      </c>
    </row>
    <row r="793" spans="2:30" ht="21.95" customHeight="1" x14ac:dyDescent="0.15">
      <c r="B793" s="9" t="s">
        <v>944</v>
      </c>
      <c r="C793" s="80" t="s">
        <v>681</v>
      </c>
      <c r="D793" s="56" t="s">
        <v>70</v>
      </c>
      <c r="E793" s="62" t="s">
        <v>682</v>
      </c>
      <c r="F793" s="57" t="s">
        <v>678</v>
      </c>
      <c r="G793" s="57">
        <v>1.0500000000000001E-2</v>
      </c>
      <c r="H793" s="57">
        <v>100</v>
      </c>
      <c r="I793" s="57">
        <v>1.0500000000000001E-2</v>
      </c>
      <c r="J793" s="57"/>
      <c r="K793" s="62"/>
      <c r="L793" s="57"/>
      <c r="M793" s="57"/>
      <c r="N793" s="57"/>
      <c r="O793" s="57" t="s">
        <v>2193</v>
      </c>
      <c r="P793" s="59"/>
      <c r="Q793" s="59">
        <v>0</v>
      </c>
      <c r="R793" s="59"/>
      <c r="S793" s="57"/>
      <c r="T793" s="65"/>
      <c r="Z793" s="2" t="s">
        <v>949</v>
      </c>
      <c r="AC793" s="2">
        <v>1.0500000000000001E-2</v>
      </c>
      <c r="AD793" s="2">
        <v>2.6999999999999996E-2</v>
      </c>
    </row>
    <row r="794" spans="2:30" ht="21.95" customHeight="1" x14ac:dyDescent="0.15">
      <c r="B794" s="9" t="s">
        <v>944</v>
      </c>
      <c r="C794" s="80" t="s">
        <v>689</v>
      </c>
      <c r="D794" s="56" t="s">
        <v>70</v>
      </c>
      <c r="E794" s="62" t="s">
        <v>690</v>
      </c>
      <c r="F794" s="57" t="s">
        <v>678</v>
      </c>
      <c r="G794" s="57">
        <v>2.7E-2</v>
      </c>
      <c r="H794" s="57">
        <v>100</v>
      </c>
      <c r="I794" s="57">
        <v>2.6999999999999996E-2</v>
      </c>
      <c r="J794" s="57"/>
      <c r="K794" s="62"/>
      <c r="L794" s="57"/>
      <c r="M794" s="57"/>
      <c r="N794" s="57"/>
      <c r="O794" s="57" t="s">
        <v>2193</v>
      </c>
      <c r="P794" s="59"/>
      <c r="Q794" s="59">
        <v>0</v>
      </c>
      <c r="R794" s="59"/>
      <c r="S794" s="57"/>
      <c r="T794" s="65"/>
    </row>
    <row r="795" spans="2:30" ht="21.95" customHeight="1" x14ac:dyDescent="0.15">
      <c r="B795" s="9" t="s">
        <v>2192</v>
      </c>
      <c r="C795" s="80"/>
      <c r="D795" s="56" t="s">
        <v>2525</v>
      </c>
      <c r="E795" s="62"/>
      <c r="F795" s="57"/>
      <c r="G795" s="57"/>
      <c r="H795" s="57"/>
      <c r="I795" s="57"/>
      <c r="J795" s="57"/>
      <c r="K795" s="62"/>
      <c r="L795" s="57"/>
      <c r="M795" s="57"/>
      <c r="N795" s="57"/>
      <c r="O795" s="57"/>
      <c r="P795" s="59"/>
      <c r="Q795" s="59"/>
      <c r="R795" s="59"/>
      <c r="S795" s="57"/>
      <c r="T795" s="65"/>
    </row>
    <row r="796" spans="2:30" ht="21.95" customHeight="1" x14ac:dyDescent="0.15">
      <c r="B796" s="9" t="s">
        <v>944</v>
      </c>
      <c r="C796" s="80" t="s">
        <v>2340</v>
      </c>
      <c r="D796" s="56" t="s">
        <v>175</v>
      </c>
      <c r="E796" s="62" t="s">
        <v>2341</v>
      </c>
      <c r="F796" s="57" t="s">
        <v>132</v>
      </c>
      <c r="G796" s="57">
        <v>1</v>
      </c>
      <c r="H796" s="57">
        <v>0</v>
      </c>
      <c r="I796" s="57">
        <v>1</v>
      </c>
      <c r="J796" s="57"/>
      <c r="K796" s="62" t="s">
        <v>921</v>
      </c>
      <c r="L796" s="57" t="s">
        <v>682</v>
      </c>
      <c r="M796" s="57">
        <v>7.0000000000000001E-3</v>
      </c>
      <c r="N796" s="57">
        <v>100</v>
      </c>
      <c r="O796" s="57">
        <v>7.0000000000000001E-3</v>
      </c>
      <c r="P796" s="59"/>
      <c r="Q796" s="59">
        <v>0</v>
      </c>
      <c r="R796" s="59"/>
      <c r="S796" s="57" t="s">
        <v>965</v>
      </c>
      <c r="T796" s="65"/>
      <c r="AC796" s="2">
        <v>7.0000000000000001E-3</v>
      </c>
    </row>
    <row r="797" spans="2:30" ht="21.95" customHeight="1" x14ac:dyDescent="0.15">
      <c r="B797" s="9" t="s">
        <v>944</v>
      </c>
      <c r="C797" s="80" t="s">
        <v>2340</v>
      </c>
      <c r="D797" s="56"/>
      <c r="E797" s="62"/>
      <c r="F797" s="57"/>
      <c r="G797" s="57">
        <v>1</v>
      </c>
      <c r="H797" s="57">
        <v>0</v>
      </c>
      <c r="I797" s="57">
        <v>1</v>
      </c>
      <c r="J797" s="57"/>
      <c r="K797" s="62" t="s">
        <v>925</v>
      </c>
      <c r="L797" s="57" t="s">
        <v>690</v>
      </c>
      <c r="M797" s="57">
        <v>1.7999999999999999E-2</v>
      </c>
      <c r="N797" s="57">
        <v>100</v>
      </c>
      <c r="O797" s="57">
        <v>1.7999999999999999E-2</v>
      </c>
      <c r="P797" s="59"/>
      <c r="Q797" s="59">
        <v>0</v>
      </c>
      <c r="R797" s="59"/>
      <c r="S797" s="57" t="s">
        <v>965</v>
      </c>
      <c r="T797" s="65"/>
      <c r="AD797" s="2">
        <v>1.7999999999999999E-2</v>
      </c>
    </row>
    <row r="798" spans="2:30" ht="21.95" customHeight="1" x14ac:dyDescent="0.15">
      <c r="B798" s="9" t="s">
        <v>944</v>
      </c>
      <c r="C798" s="80" t="s">
        <v>681</v>
      </c>
      <c r="D798" s="56" t="s">
        <v>70</v>
      </c>
      <c r="E798" s="62" t="s">
        <v>682</v>
      </c>
      <c r="F798" s="57" t="s">
        <v>678</v>
      </c>
      <c r="G798" s="57">
        <v>7.0000000000000001E-3</v>
      </c>
      <c r="H798" s="57">
        <v>100</v>
      </c>
      <c r="I798" s="57">
        <v>7.0000000000000001E-3</v>
      </c>
      <c r="J798" s="57"/>
      <c r="K798" s="62"/>
      <c r="L798" s="57"/>
      <c r="M798" s="57"/>
      <c r="N798" s="57"/>
      <c r="O798" s="57" t="s">
        <v>2193</v>
      </c>
      <c r="P798" s="59"/>
      <c r="Q798" s="59">
        <v>0</v>
      </c>
      <c r="R798" s="59"/>
      <c r="S798" s="57"/>
      <c r="T798" s="65"/>
      <c r="Z798" s="2" t="s">
        <v>949</v>
      </c>
      <c r="AC798" s="2">
        <v>7.0000000000000001E-3</v>
      </c>
      <c r="AD798" s="2">
        <v>1.7999999999999999E-2</v>
      </c>
    </row>
    <row r="799" spans="2:30" ht="21.95" customHeight="1" x14ac:dyDescent="0.15">
      <c r="B799" s="9" t="s">
        <v>944</v>
      </c>
      <c r="C799" s="80" t="s">
        <v>689</v>
      </c>
      <c r="D799" s="56" t="s">
        <v>70</v>
      </c>
      <c r="E799" s="62" t="s">
        <v>690</v>
      </c>
      <c r="F799" s="57" t="s">
        <v>678</v>
      </c>
      <c r="G799" s="57">
        <v>1.7999999999999999E-2</v>
      </c>
      <c r="H799" s="57">
        <v>100</v>
      </c>
      <c r="I799" s="57">
        <v>1.7999999999999999E-2</v>
      </c>
      <c r="J799" s="57"/>
      <c r="K799" s="62"/>
      <c r="L799" s="57"/>
      <c r="M799" s="57"/>
      <c r="N799" s="57"/>
      <c r="O799" s="57" t="s">
        <v>2193</v>
      </c>
      <c r="P799" s="59"/>
      <c r="Q799" s="59">
        <v>0</v>
      </c>
      <c r="R799" s="59"/>
      <c r="S799" s="57"/>
      <c r="T799" s="65"/>
    </row>
    <row r="800" spans="2:30" ht="21.95" customHeight="1" x14ac:dyDescent="0.15">
      <c r="B800" s="9" t="s">
        <v>2192</v>
      </c>
      <c r="C800" s="80"/>
      <c r="D800" s="56" t="s">
        <v>2526</v>
      </c>
      <c r="E800" s="62"/>
      <c r="F800" s="57"/>
      <c r="G800" s="57"/>
      <c r="H800" s="57"/>
      <c r="I800" s="57"/>
      <c r="J800" s="57"/>
      <c r="K800" s="62"/>
      <c r="L800" s="57"/>
      <c r="M800" s="57"/>
      <c r="N800" s="57"/>
      <c r="O800" s="57"/>
      <c r="P800" s="59"/>
      <c r="Q800" s="59"/>
      <c r="R800" s="59"/>
      <c r="S800" s="57"/>
      <c r="T800" s="65"/>
    </row>
    <row r="801" spans="2:30" ht="21.95" customHeight="1" x14ac:dyDescent="0.15">
      <c r="B801" s="9" t="s">
        <v>944</v>
      </c>
      <c r="C801" s="80" t="s">
        <v>393</v>
      </c>
      <c r="D801" s="56" t="s">
        <v>387</v>
      </c>
      <c r="E801" s="62" t="s">
        <v>394</v>
      </c>
      <c r="F801" s="57" t="s">
        <v>132</v>
      </c>
      <c r="G801" s="57">
        <v>1</v>
      </c>
      <c r="H801" s="57">
        <v>0</v>
      </c>
      <c r="I801" s="57">
        <v>1</v>
      </c>
      <c r="J801" s="57"/>
      <c r="K801" s="62" t="s">
        <v>919</v>
      </c>
      <c r="L801" s="57" t="s">
        <v>677</v>
      </c>
      <c r="M801" s="57">
        <v>6.0000000000000001E-3</v>
      </c>
      <c r="N801" s="57">
        <v>150</v>
      </c>
      <c r="O801" s="57">
        <v>9.0000000000000011E-3</v>
      </c>
      <c r="P801" s="59"/>
      <c r="Q801" s="59">
        <v>0</v>
      </c>
      <c r="R801" s="59"/>
      <c r="S801" s="57" t="s">
        <v>975</v>
      </c>
      <c r="T801" s="65"/>
      <c r="AA801" s="2">
        <v>9.0000000000000011E-3</v>
      </c>
    </row>
    <row r="802" spans="2:30" ht="21.95" customHeight="1" x14ac:dyDescent="0.15">
      <c r="B802" s="9" t="s">
        <v>944</v>
      </c>
      <c r="C802" s="80" t="s">
        <v>676</v>
      </c>
      <c r="D802" s="56" t="s">
        <v>70</v>
      </c>
      <c r="E802" s="62" t="s">
        <v>677</v>
      </c>
      <c r="F802" s="57" t="s">
        <v>678</v>
      </c>
      <c r="G802" s="57">
        <v>8.9999999999999993E-3</v>
      </c>
      <c r="H802" s="57">
        <v>100</v>
      </c>
      <c r="I802" s="57">
        <v>9.0000000000000011E-3</v>
      </c>
      <c r="J802" s="57"/>
      <c r="K802" s="62"/>
      <c r="L802" s="57"/>
      <c r="M802" s="57"/>
      <c r="N802" s="57"/>
      <c r="O802" s="57" t="s">
        <v>2193</v>
      </c>
      <c r="P802" s="59"/>
      <c r="Q802" s="59">
        <v>0</v>
      </c>
      <c r="R802" s="59"/>
      <c r="S802" s="57"/>
      <c r="T802" s="65"/>
      <c r="Z802" s="2" t="s">
        <v>949</v>
      </c>
      <c r="AA802" s="2">
        <v>9.0000000000000011E-3</v>
      </c>
    </row>
    <row r="803" spans="2:30" ht="21.95" customHeight="1" x14ac:dyDescent="0.15">
      <c r="B803" s="9" t="s">
        <v>2192</v>
      </c>
      <c r="C803" s="80"/>
      <c r="D803" s="56" t="s">
        <v>2527</v>
      </c>
      <c r="E803" s="62"/>
      <c r="F803" s="57"/>
      <c r="G803" s="57"/>
      <c r="H803" s="57"/>
      <c r="I803" s="57"/>
      <c r="J803" s="57"/>
      <c r="K803" s="62"/>
      <c r="L803" s="57"/>
      <c r="M803" s="57"/>
      <c r="N803" s="57"/>
      <c r="O803" s="57"/>
      <c r="P803" s="59"/>
      <c r="Q803" s="59"/>
      <c r="R803" s="59"/>
      <c r="S803" s="57"/>
      <c r="T803" s="65"/>
    </row>
    <row r="804" spans="2:30" ht="21.95" customHeight="1" x14ac:dyDescent="0.15">
      <c r="B804" s="9" t="s">
        <v>944</v>
      </c>
      <c r="C804" s="80" t="s">
        <v>2367</v>
      </c>
      <c r="D804" s="56" t="s">
        <v>2257</v>
      </c>
      <c r="E804" s="62" t="s">
        <v>2258</v>
      </c>
      <c r="F804" s="57" t="s">
        <v>132</v>
      </c>
      <c r="G804" s="57">
        <v>1</v>
      </c>
      <c r="H804" s="57">
        <v>0</v>
      </c>
      <c r="I804" s="57">
        <v>1</v>
      </c>
      <c r="J804" s="57"/>
      <c r="K804" s="62" t="s">
        <v>920</v>
      </c>
      <c r="L804" s="57" t="s">
        <v>680</v>
      </c>
      <c r="M804" s="57">
        <v>9.7099999999999999E-3</v>
      </c>
      <c r="N804" s="57">
        <v>100</v>
      </c>
      <c r="O804" s="57">
        <v>9.7099999999999999E-3</v>
      </c>
      <c r="P804" s="59"/>
      <c r="Q804" s="59">
        <v>0</v>
      </c>
      <c r="R804" s="59"/>
      <c r="S804" s="57" t="s">
        <v>977</v>
      </c>
      <c r="T804" s="65"/>
      <c r="AB804" s="2">
        <v>9.7099999999999999E-3</v>
      </c>
    </row>
    <row r="805" spans="2:30" ht="21.95" customHeight="1" x14ac:dyDescent="0.15">
      <c r="B805" s="9" t="s">
        <v>944</v>
      </c>
      <c r="C805" s="80" t="s">
        <v>2367</v>
      </c>
      <c r="D805" s="56"/>
      <c r="E805" s="62"/>
      <c r="F805" s="57"/>
      <c r="G805" s="57">
        <v>1</v>
      </c>
      <c r="H805" s="57">
        <v>0</v>
      </c>
      <c r="I805" s="57">
        <v>1</v>
      </c>
      <c r="J805" s="57"/>
      <c r="K805" s="62" t="s">
        <v>925</v>
      </c>
      <c r="L805" s="57" t="s">
        <v>690</v>
      </c>
      <c r="M805" s="57">
        <v>9.7099999999999999E-3</v>
      </c>
      <c r="N805" s="57">
        <v>100</v>
      </c>
      <c r="O805" s="57">
        <v>9.7099999999999999E-3</v>
      </c>
      <c r="P805" s="59"/>
      <c r="Q805" s="59">
        <v>0</v>
      </c>
      <c r="R805" s="59"/>
      <c r="S805" s="57" t="s">
        <v>977</v>
      </c>
      <c r="T805" s="65"/>
      <c r="AD805" s="2">
        <v>9.7099999999999999E-3</v>
      </c>
    </row>
    <row r="806" spans="2:30" ht="21.95" customHeight="1" x14ac:dyDescent="0.15">
      <c r="B806" s="9" t="s">
        <v>944</v>
      </c>
      <c r="C806" s="80" t="s">
        <v>679</v>
      </c>
      <c r="D806" s="56" t="s">
        <v>70</v>
      </c>
      <c r="E806" s="62" t="s">
        <v>680</v>
      </c>
      <c r="F806" s="57" t="s">
        <v>678</v>
      </c>
      <c r="G806" s="57">
        <v>9.7099999999999999E-3</v>
      </c>
      <c r="H806" s="57">
        <v>100</v>
      </c>
      <c r="I806" s="57">
        <v>9.7099999999999999E-3</v>
      </c>
      <c r="J806" s="57"/>
      <c r="K806" s="62"/>
      <c r="L806" s="57"/>
      <c r="M806" s="57"/>
      <c r="N806" s="57"/>
      <c r="O806" s="57" t="s">
        <v>2193</v>
      </c>
      <c r="P806" s="59"/>
      <c r="Q806" s="59">
        <v>0</v>
      </c>
      <c r="R806" s="59"/>
      <c r="S806" s="57"/>
      <c r="T806" s="65"/>
      <c r="Z806" s="2" t="s">
        <v>949</v>
      </c>
      <c r="AB806" s="2">
        <v>9.7099999999999999E-3</v>
      </c>
      <c r="AD806" s="2">
        <v>9.7099999999999999E-3</v>
      </c>
    </row>
    <row r="807" spans="2:30" ht="21.95" customHeight="1" x14ac:dyDescent="0.15">
      <c r="B807" s="9" t="s">
        <v>944</v>
      </c>
      <c r="C807" s="80" t="s">
        <v>689</v>
      </c>
      <c r="D807" s="56" t="s">
        <v>70</v>
      </c>
      <c r="E807" s="62" t="s">
        <v>690</v>
      </c>
      <c r="F807" s="57" t="s">
        <v>678</v>
      </c>
      <c r="G807" s="57">
        <v>9.7099999999999999E-3</v>
      </c>
      <c r="H807" s="57">
        <v>100</v>
      </c>
      <c r="I807" s="57">
        <v>9.7099999999999999E-3</v>
      </c>
      <c r="J807" s="57"/>
      <c r="K807" s="62"/>
      <c r="L807" s="57"/>
      <c r="M807" s="57"/>
      <c r="N807" s="57"/>
      <c r="O807" s="57" t="s">
        <v>2193</v>
      </c>
      <c r="P807" s="59"/>
      <c r="Q807" s="59">
        <v>0</v>
      </c>
      <c r="R807" s="59"/>
      <c r="S807" s="57"/>
      <c r="T807" s="65"/>
    </row>
    <row r="808" spans="2:30" ht="21.95" customHeight="1" x14ac:dyDescent="0.15">
      <c r="B808" s="9" t="s">
        <v>2192</v>
      </c>
      <c r="C808" s="80"/>
      <c r="D808" s="56" t="s">
        <v>2528</v>
      </c>
      <c r="E808" s="62"/>
      <c r="F808" s="57"/>
      <c r="G808" s="57"/>
      <c r="H808" s="57"/>
      <c r="I808" s="57"/>
      <c r="J808" s="57"/>
      <c r="K808" s="62"/>
      <c r="L808" s="57"/>
      <c r="M808" s="57"/>
      <c r="N808" s="57"/>
      <c r="O808" s="57"/>
      <c r="P808" s="59"/>
      <c r="Q808" s="59"/>
      <c r="R808" s="59"/>
      <c r="S808" s="57"/>
      <c r="T808" s="65"/>
    </row>
    <row r="809" spans="2:30" ht="21.95" customHeight="1" x14ac:dyDescent="0.15">
      <c r="B809" s="9" t="s">
        <v>944</v>
      </c>
      <c r="C809" s="80" t="s">
        <v>2370</v>
      </c>
      <c r="D809" s="56" t="s">
        <v>2257</v>
      </c>
      <c r="E809" s="62" t="s">
        <v>2259</v>
      </c>
      <c r="F809" s="57" t="s">
        <v>132</v>
      </c>
      <c r="G809" s="57">
        <v>1</v>
      </c>
      <c r="H809" s="57">
        <v>0</v>
      </c>
      <c r="I809" s="57">
        <v>1</v>
      </c>
      <c r="J809" s="57"/>
      <c r="K809" s="62" t="s">
        <v>920</v>
      </c>
      <c r="L809" s="57" t="s">
        <v>680</v>
      </c>
      <c r="M809" s="57">
        <v>9.7099999999999999E-3</v>
      </c>
      <c r="N809" s="57">
        <v>90</v>
      </c>
      <c r="O809" s="57">
        <v>8.7390000000000002E-3</v>
      </c>
      <c r="P809" s="59"/>
      <c r="Q809" s="59">
        <v>0</v>
      </c>
      <c r="R809" s="59"/>
      <c r="S809" s="57" t="s">
        <v>977</v>
      </c>
      <c r="T809" s="65"/>
      <c r="AB809" s="2">
        <v>8.7390000000000002E-3</v>
      </c>
    </row>
    <row r="810" spans="2:30" ht="21.95" customHeight="1" x14ac:dyDescent="0.15">
      <c r="B810" s="9" t="s">
        <v>944</v>
      </c>
      <c r="C810" s="80" t="s">
        <v>2370</v>
      </c>
      <c r="D810" s="56"/>
      <c r="E810" s="62"/>
      <c r="F810" s="57"/>
      <c r="G810" s="57">
        <v>1</v>
      </c>
      <c r="H810" s="57">
        <v>0</v>
      </c>
      <c r="I810" s="57">
        <v>1</v>
      </c>
      <c r="J810" s="57"/>
      <c r="K810" s="62" t="s">
        <v>925</v>
      </c>
      <c r="L810" s="57" t="s">
        <v>690</v>
      </c>
      <c r="M810" s="57">
        <v>9.7099999999999999E-3</v>
      </c>
      <c r="N810" s="57">
        <v>90</v>
      </c>
      <c r="O810" s="57">
        <v>8.7390000000000002E-3</v>
      </c>
      <c r="P810" s="59"/>
      <c r="Q810" s="59">
        <v>0</v>
      </c>
      <c r="R810" s="59"/>
      <c r="S810" s="57" t="s">
        <v>977</v>
      </c>
      <c r="T810" s="65"/>
      <c r="AD810" s="2">
        <v>8.7390000000000002E-3</v>
      </c>
    </row>
    <row r="811" spans="2:30" ht="21.95" customHeight="1" x14ac:dyDescent="0.15">
      <c r="B811" s="9" t="s">
        <v>944</v>
      </c>
      <c r="C811" s="80" t="s">
        <v>679</v>
      </c>
      <c r="D811" s="56" t="s">
        <v>70</v>
      </c>
      <c r="E811" s="62" t="s">
        <v>680</v>
      </c>
      <c r="F811" s="57" t="s">
        <v>678</v>
      </c>
      <c r="G811" s="57">
        <v>8.7399999999999995E-3</v>
      </c>
      <c r="H811" s="57">
        <v>100</v>
      </c>
      <c r="I811" s="57">
        <v>8.7390000000000002E-3</v>
      </c>
      <c r="J811" s="57"/>
      <c r="K811" s="62"/>
      <c r="L811" s="57"/>
      <c r="M811" s="57"/>
      <c r="N811" s="57"/>
      <c r="O811" s="57" t="s">
        <v>2193</v>
      </c>
      <c r="P811" s="59"/>
      <c r="Q811" s="59">
        <v>0</v>
      </c>
      <c r="R811" s="59"/>
      <c r="S811" s="57"/>
      <c r="T811" s="65"/>
      <c r="Z811" s="2" t="s">
        <v>949</v>
      </c>
      <c r="AB811" s="2">
        <v>8.7390000000000002E-3</v>
      </c>
      <c r="AD811" s="2">
        <v>8.7390000000000002E-3</v>
      </c>
    </row>
    <row r="812" spans="2:30" ht="21.95" customHeight="1" x14ac:dyDescent="0.15">
      <c r="B812" s="9" t="s">
        <v>944</v>
      </c>
      <c r="C812" s="80" t="s">
        <v>689</v>
      </c>
      <c r="D812" s="56" t="s">
        <v>70</v>
      </c>
      <c r="E812" s="62" t="s">
        <v>690</v>
      </c>
      <c r="F812" s="57" t="s">
        <v>678</v>
      </c>
      <c r="G812" s="57">
        <v>8.7399999999999995E-3</v>
      </c>
      <c r="H812" s="57">
        <v>100</v>
      </c>
      <c r="I812" s="57">
        <v>8.7390000000000002E-3</v>
      </c>
      <c r="J812" s="57"/>
      <c r="K812" s="62"/>
      <c r="L812" s="57"/>
      <c r="M812" s="57"/>
      <c r="N812" s="57"/>
      <c r="O812" s="57" t="s">
        <v>2193</v>
      </c>
      <c r="P812" s="59"/>
      <c r="Q812" s="59">
        <v>0</v>
      </c>
      <c r="R812" s="59"/>
      <c r="S812" s="57"/>
      <c r="T812" s="65"/>
    </row>
    <row r="813" spans="2:30" ht="21.95" customHeight="1" x14ac:dyDescent="0.15">
      <c r="B813" s="9" t="s">
        <v>2192</v>
      </c>
      <c r="C813" s="80"/>
      <c r="D813" s="56" t="s">
        <v>2529</v>
      </c>
      <c r="E813" s="62"/>
      <c r="F813" s="57"/>
      <c r="G813" s="57"/>
      <c r="H813" s="57"/>
      <c r="I813" s="57"/>
      <c r="J813" s="57"/>
      <c r="K813" s="62"/>
      <c r="L813" s="57"/>
      <c r="M813" s="57"/>
      <c r="N813" s="57"/>
      <c r="O813" s="57"/>
      <c r="P813" s="59"/>
      <c r="Q813" s="59"/>
      <c r="R813" s="59"/>
      <c r="S813" s="57"/>
      <c r="T813" s="65"/>
    </row>
    <row r="814" spans="2:30" ht="21.95" customHeight="1" x14ac:dyDescent="0.15">
      <c r="B814" s="9" t="s">
        <v>944</v>
      </c>
      <c r="C814" s="80" t="s">
        <v>498</v>
      </c>
      <c r="D814" s="56" t="s">
        <v>2265</v>
      </c>
      <c r="E814" s="62" t="s">
        <v>424</v>
      </c>
      <c r="F814" s="57" t="s">
        <v>132</v>
      </c>
      <c r="G814" s="57">
        <v>1</v>
      </c>
      <c r="H814" s="57">
        <v>0</v>
      </c>
      <c r="I814" s="57">
        <v>1</v>
      </c>
      <c r="J814" s="57"/>
      <c r="K814" s="62" t="s">
        <v>920</v>
      </c>
      <c r="L814" s="57" t="s">
        <v>680</v>
      </c>
      <c r="M814" s="57">
        <v>1.2579999999999999E-2</v>
      </c>
      <c r="N814" s="57">
        <v>100</v>
      </c>
      <c r="O814" s="57">
        <v>1.2579999999999999E-2</v>
      </c>
      <c r="P814" s="59"/>
      <c r="Q814" s="59">
        <v>0</v>
      </c>
      <c r="R814" s="59"/>
      <c r="S814" s="57" t="s">
        <v>977</v>
      </c>
      <c r="T814" s="65"/>
      <c r="AB814" s="2">
        <v>1.2579999999999999E-2</v>
      </c>
    </row>
    <row r="815" spans="2:30" ht="21.95" customHeight="1" x14ac:dyDescent="0.15">
      <c r="B815" s="9" t="s">
        <v>944</v>
      </c>
      <c r="C815" s="80" t="s">
        <v>498</v>
      </c>
      <c r="D815" s="56"/>
      <c r="E815" s="62"/>
      <c r="F815" s="57"/>
      <c r="G815" s="57">
        <v>1</v>
      </c>
      <c r="H815" s="57">
        <v>0</v>
      </c>
      <c r="I815" s="57">
        <v>1</v>
      </c>
      <c r="J815" s="57"/>
      <c r="K815" s="62" t="s">
        <v>925</v>
      </c>
      <c r="L815" s="57" t="s">
        <v>690</v>
      </c>
      <c r="M815" s="57">
        <v>1.2579999999999999E-2</v>
      </c>
      <c r="N815" s="57">
        <v>100</v>
      </c>
      <c r="O815" s="57">
        <v>1.2579999999999999E-2</v>
      </c>
      <c r="P815" s="59"/>
      <c r="Q815" s="59">
        <v>0</v>
      </c>
      <c r="R815" s="59"/>
      <c r="S815" s="57" t="s">
        <v>977</v>
      </c>
      <c r="T815" s="65"/>
      <c r="AD815" s="2">
        <v>1.2579999999999999E-2</v>
      </c>
    </row>
    <row r="816" spans="2:30" ht="21.95" customHeight="1" x14ac:dyDescent="0.15">
      <c r="B816" s="9" t="s">
        <v>944</v>
      </c>
      <c r="C816" s="80" t="s">
        <v>679</v>
      </c>
      <c r="D816" s="56" t="s">
        <v>70</v>
      </c>
      <c r="E816" s="62" t="s">
        <v>680</v>
      </c>
      <c r="F816" s="57" t="s">
        <v>678</v>
      </c>
      <c r="G816" s="57">
        <v>1.2579999999999999E-2</v>
      </c>
      <c r="H816" s="57">
        <v>100</v>
      </c>
      <c r="I816" s="57">
        <v>1.2579999999999999E-2</v>
      </c>
      <c r="J816" s="57"/>
      <c r="K816" s="62"/>
      <c r="L816" s="57"/>
      <c r="M816" s="57"/>
      <c r="N816" s="57"/>
      <c r="O816" s="57" t="s">
        <v>2193</v>
      </c>
      <c r="P816" s="59"/>
      <c r="Q816" s="59">
        <v>0</v>
      </c>
      <c r="R816" s="59"/>
      <c r="S816" s="57"/>
      <c r="T816" s="65"/>
      <c r="Z816" s="2" t="s">
        <v>949</v>
      </c>
      <c r="AB816" s="2">
        <v>1.2579999999999999E-2</v>
      </c>
      <c r="AD816" s="2">
        <v>1.2579999999999999E-2</v>
      </c>
    </row>
    <row r="817" spans="2:30" ht="21.95" customHeight="1" x14ac:dyDescent="0.15">
      <c r="B817" s="9" t="s">
        <v>944</v>
      </c>
      <c r="C817" s="80" t="s">
        <v>689</v>
      </c>
      <c r="D817" s="56" t="s">
        <v>70</v>
      </c>
      <c r="E817" s="62" t="s">
        <v>690</v>
      </c>
      <c r="F817" s="57" t="s">
        <v>678</v>
      </c>
      <c r="G817" s="57">
        <v>1.2579999999999999E-2</v>
      </c>
      <c r="H817" s="57">
        <v>100</v>
      </c>
      <c r="I817" s="57">
        <v>1.2579999999999999E-2</v>
      </c>
      <c r="J817" s="57"/>
      <c r="K817" s="62"/>
      <c r="L817" s="57"/>
      <c r="M817" s="57"/>
      <c r="N817" s="57"/>
      <c r="O817" s="57" t="s">
        <v>2193</v>
      </c>
      <c r="P817" s="59"/>
      <c r="Q817" s="59">
        <v>0</v>
      </c>
      <c r="R817" s="59"/>
      <c r="S817" s="57"/>
      <c r="T817" s="65"/>
    </row>
    <row r="818" spans="2:30" ht="21.95" customHeight="1" x14ac:dyDescent="0.15">
      <c r="B818" s="9" t="s">
        <v>2192</v>
      </c>
      <c r="C818" s="80"/>
      <c r="D818" s="56" t="s">
        <v>2530</v>
      </c>
      <c r="E818" s="62"/>
      <c r="F818" s="57"/>
      <c r="G818" s="57"/>
      <c r="H818" s="57"/>
      <c r="I818" s="57"/>
      <c r="J818" s="57"/>
      <c r="K818" s="62"/>
      <c r="L818" s="57"/>
      <c r="M818" s="57"/>
      <c r="N818" s="57"/>
      <c r="O818" s="57"/>
      <c r="P818" s="59"/>
      <c r="Q818" s="59"/>
      <c r="R818" s="59"/>
      <c r="S818" s="57"/>
      <c r="T818" s="65"/>
    </row>
    <row r="819" spans="2:30" ht="21.95" customHeight="1" x14ac:dyDescent="0.15">
      <c r="B819" s="9" t="s">
        <v>944</v>
      </c>
      <c r="C819" s="80" t="s">
        <v>532</v>
      </c>
      <c r="D819" s="56" t="s">
        <v>533</v>
      </c>
      <c r="E819" s="62" t="s">
        <v>534</v>
      </c>
      <c r="F819" s="57" t="s">
        <v>132</v>
      </c>
      <c r="G819" s="57">
        <v>1</v>
      </c>
      <c r="H819" s="57">
        <v>0</v>
      </c>
      <c r="I819" s="57">
        <v>1</v>
      </c>
      <c r="J819" s="57"/>
      <c r="K819" s="62" t="s">
        <v>920</v>
      </c>
      <c r="L819" s="57" t="s">
        <v>680</v>
      </c>
      <c r="M819" s="57">
        <v>5.0000000000000001E-4</v>
      </c>
      <c r="N819" s="57">
        <v>100</v>
      </c>
      <c r="O819" s="57">
        <v>5.0000000000000001E-4</v>
      </c>
      <c r="P819" s="59"/>
      <c r="Q819" s="59">
        <v>0</v>
      </c>
      <c r="R819" s="59"/>
      <c r="S819" s="57" t="s">
        <v>987</v>
      </c>
      <c r="T819" s="65"/>
      <c r="AB819" s="2">
        <v>5.0000000000000001E-4</v>
      </c>
    </row>
    <row r="820" spans="2:30" ht="21.95" customHeight="1" x14ac:dyDescent="0.15">
      <c r="B820" s="9" t="s">
        <v>944</v>
      </c>
      <c r="C820" s="80" t="s">
        <v>532</v>
      </c>
      <c r="D820" s="56"/>
      <c r="E820" s="62"/>
      <c r="F820" s="57"/>
      <c r="G820" s="57">
        <v>1</v>
      </c>
      <c r="H820" s="57">
        <v>0</v>
      </c>
      <c r="I820" s="57">
        <v>1</v>
      </c>
      <c r="J820" s="57"/>
      <c r="K820" s="62" t="s">
        <v>925</v>
      </c>
      <c r="L820" s="57" t="s">
        <v>690</v>
      </c>
      <c r="M820" s="57">
        <v>1E-3</v>
      </c>
      <c r="N820" s="57">
        <v>100</v>
      </c>
      <c r="O820" s="57">
        <v>1E-3</v>
      </c>
      <c r="P820" s="59"/>
      <c r="Q820" s="59">
        <v>0</v>
      </c>
      <c r="R820" s="59"/>
      <c r="S820" s="57" t="s">
        <v>987</v>
      </c>
      <c r="T820" s="65"/>
      <c r="AD820" s="2">
        <v>1E-3</v>
      </c>
    </row>
    <row r="821" spans="2:30" ht="21.95" customHeight="1" x14ac:dyDescent="0.15">
      <c r="B821" s="9" t="s">
        <v>944</v>
      </c>
      <c r="C821" s="80" t="s">
        <v>679</v>
      </c>
      <c r="D821" s="56" t="s">
        <v>70</v>
      </c>
      <c r="E821" s="62" t="s">
        <v>680</v>
      </c>
      <c r="F821" s="57" t="s">
        <v>678</v>
      </c>
      <c r="G821" s="57">
        <v>5.0000000000000001E-4</v>
      </c>
      <c r="H821" s="57">
        <v>100</v>
      </c>
      <c r="I821" s="57">
        <v>5.0000000000000001E-4</v>
      </c>
      <c r="J821" s="57"/>
      <c r="K821" s="62"/>
      <c r="L821" s="57"/>
      <c r="M821" s="57"/>
      <c r="N821" s="57"/>
      <c r="O821" s="57" t="s">
        <v>2193</v>
      </c>
      <c r="P821" s="59"/>
      <c r="Q821" s="59">
        <v>0</v>
      </c>
      <c r="R821" s="59"/>
      <c r="S821" s="57"/>
      <c r="T821" s="65"/>
      <c r="Z821" s="2" t="s">
        <v>949</v>
      </c>
      <c r="AB821" s="2">
        <v>5.0000000000000001E-4</v>
      </c>
      <c r="AD821" s="2">
        <v>1E-3</v>
      </c>
    </row>
    <row r="822" spans="2:30" ht="21.95" customHeight="1" x14ac:dyDescent="0.15">
      <c r="B822" s="9" t="s">
        <v>944</v>
      </c>
      <c r="C822" s="80" t="s">
        <v>689</v>
      </c>
      <c r="D822" s="56" t="s">
        <v>70</v>
      </c>
      <c r="E822" s="62" t="s">
        <v>690</v>
      </c>
      <c r="F822" s="57" t="s">
        <v>678</v>
      </c>
      <c r="G822" s="57">
        <v>1E-3</v>
      </c>
      <c r="H822" s="57">
        <v>100</v>
      </c>
      <c r="I822" s="57">
        <v>1E-3</v>
      </c>
      <c r="J822" s="57"/>
      <c r="K822" s="62"/>
      <c r="L822" s="57"/>
      <c r="M822" s="57"/>
      <c r="N822" s="57"/>
      <c r="O822" s="57" t="s">
        <v>2193</v>
      </c>
      <c r="P822" s="59"/>
      <c r="Q822" s="59">
        <v>0</v>
      </c>
      <c r="R822" s="59"/>
      <c r="S822" s="57"/>
      <c r="T822" s="65"/>
    </row>
    <row r="823" spans="2:30" ht="21.95" customHeight="1" x14ac:dyDescent="0.15">
      <c r="B823" s="9" t="s">
        <v>2192</v>
      </c>
      <c r="C823" s="80"/>
      <c r="D823" s="56" t="s">
        <v>2531</v>
      </c>
      <c r="E823" s="62"/>
      <c r="F823" s="57"/>
      <c r="G823" s="57"/>
      <c r="H823" s="57"/>
      <c r="I823" s="57"/>
      <c r="J823" s="57"/>
      <c r="K823" s="62"/>
      <c r="L823" s="57"/>
      <c r="M823" s="57"/>
      <c r="N823" s="57"/>
      <c r="O823" s="57"/>
      <c r="P823" s="59"/>
      <c r="Q823" s="59"/>
      <c r="R823" s="59"/>
      <c r="S823" s="57"/>
      <c r="T823" s="65"/>
    </row>
    <row r="824" spans="2:30" ht="21.95" customHeight="1" x14ac:dyDescent="0.15">
      <c r="B824" s="9" t="s">
        <v>944</v>
      </c>
      <c r="C824" s="80" t="s">
        <v>2237</v>
      </c>
      <c r="D824" s="56" t="s">
        <v>2203</v>
      </c>
      <c r="E824" s="62" t="s">
        <v>2204</v>
      </c>
      <c r="F824" s="57" t="s">
        <v>275</v>
      </c>
      <c r="G824" s="57">
        <v>1</v>
      </c>
      <c r="H824" s="57">
        <v>0</v>
      </c>
      <c r="I824" s="57">
        <v>1</v>
      </c>
      <c r="J824" s="57"/>
      <c r="K824" s="62" t="s">
        <v>919</v>
      </c>
      <c r="L824" s="57" t="s">
        <v>677</v>
      </c>
      <c r="M824" s="57">
        <v>0.13300000000000001</v>
      </c>
      <c r="N824" s="57">
        <v>100</v>
      </c>
      <c r="O824" s="57">
        <v>0.13300000000000001</v>
      </c>
      <c r="P824" s="59"/>
      <c r="Q824" s="59">
        <v>0</v>
      </c>
      <c r="R824" s="59"/>
      <c r="S824" s="57" t="s">
        <v>2245</v>
      </c>
      <c r="T824" s="65"/>
      <c r="AA824" s="2">
        <v>0.13300000000000001</v>
      </c>
    </row>
    <row r="825" spans="2:30" ht="21.95" customHeight="1" x14ac:dyDescent="0.15">
      <c r="B825" s="9" t="s">
        <v>944</v>
      </c>
      <c r="C825" s="80" t="s">
        <v>676</v>
      </c>
      <c r="D825" s="56" t="s">
        <v>70</v>
      </c>
      <c r="E825" s="62" t="s">
        <v>677</v>
      </c>
      <c r="F825" s="57" t="s">
        <v>678</v>
      </c>
      <c r="G825" s="57">
        <v>0.13300000000000001</v>
      </c>
      <c r="H825" s="57">
        <v>100</v>
      </c>
      <c r="I825" s="57">
        <v>0.13300000000000001</v>
      </c>
      <c r="J825" s="57"/>
      <c r="K825" s="62"/>
      <c r="L825" s="57"/>
      <c r="M825" s="57"/>
      <c r="N825" s="57"/>
      <c r="O825" s="57" t="s">
        <v>2193</v>
      </c>
      <c r="P825" s="59"/>
      <c r="Q825" s="59">
        <v>0</v>
      </c>
      <c r="R825" s="59"/>
      <c r="S825" s="57"/>
      <c r="T825" s="65"/>
      <c r="Z825" s="2" t="s">
        <v>949</v>
      </c>
      <c r="AA825" s="2">
        <v>0.13300000000000001</v>
      </c>
    </row>
    <row r="826" spans="2:30" ht="21.95" customHeight="1" x14ac:dyDescent="0.15">
      <c r="B826" s="9" t="s">
        <v>2192</v>
      </c>
      <c r="C826" s="80"/>
      <c r="D826" s="56" t="s">
        <v>2532</v>
      </c>
      <c r="E826" s="62"/>
      <c r="F826" s="57"/>
      <c r="G826" s="57"/>
      <c r="H826" s="57"/>
      <c r="I826" s="57"/>
      <c r="J826" s="57"/>
      <c r="K826" s="62"/>
      <c r="L826" s="57"/>
      <c r="M826" s="57"/>
      <c r="N826" s="57"/>
      <c r="O826" s="57"/>
      <c r="P826" s="59"/>
      <c r="Q826" s="59"/>
      <c r="R826" s="59"/>
      <c r="S826" s="57"/>
      <c r="T826" s="65"/>
    </row>
    <row r="827" spans="2:30" ht="21.95" customHeight="1" x14ac:dyDescent="0.15">
      <c r="B827" s="9" t="s">
        <v>944</v>
      </c>
      <c r="C827" s="80" t="s">
        <v>498</v>
      </c>
      <c r="D827" s="56" t="s">
        <v>2496</v>
      </c>
      <c r="E827" s="62" t="s">
        <v>2494</v>
      </c>
      <c r="F827" s="57" t="s">
        <v>492</v>
      </c>
      <c r="G827" s="57">
        <v>1</v>
      </c>
      <c r="H827" s="57">
        <v>0</v>
      </c>
      <c r="I827" s="57">
        <v>1</v>
      </c>
      <c r="J827" s="57"/>
      <c r="K827" s="62" t="s">
        <v>919</v>
      </c>
      <c r="L827" s="57" t="s">
        <v>677</v>
      </c>
      <c r="M827" s="57">
        <v>1.23</v>
      </c>
      <c r="N827" s="57">
        <v>100</v>
      </c>
      <c r="O827" s="57">
        <v>1.23</v>
      </c>
      <c r="P827" s="59"/>
      <c r="Q827" s="59">
        <v>0</v>
      </c>
      <c r="R827" s="59"/>
      <c r="S827" s="57" t="s">
        <v>971</v>
      </c>
      <c r="T827" s="65" t="s">
        <v>994</v>
      </c>
      <c r="AA827" s="2">
        <v>1.23</v>
      </c>
    </row>
    <row r="828" spans="2:30" ht="21.95" customHeight="1" x14ac:dyDescent="0.15">
      <c r="B828" s="9" t="s">
        <v>944</v>
      </c>
      <c r="C828" s="80" t="s">
        <v>676</v>
      </c>
      <c r="D828" s="56" t="s">
        <v>70</v>
      </c>
      <c r="E828" s="62" t="s">
        <v>677</v>
      </c>
      <c r="F828" s="57" t="s">
        <v>678</v>
      </c>
      <c r="G828" s="57">
        <v>1.23</v>
      </c>
      <c r="H828" s="57">
        <v>100</v>
      </c>
      <c r="I828" s="57">
        <v>1.23</v>
      </c>
      <c r="J828" s="57"/>
      <c r="K828" s="62"/>
      <c r="L828" s="57"/>
      <c r="M828" s="57"/>
      <c r="N828" s="57"/>
      <c r="O828" s="57" t="s">
        <v>2193</v>
      </c>
      <c r="P828" s="59"/>
      <c r="Q828" s="59">
        <v>0</v>
      </c>
      <c r="R828" s="59"/>
      <c r="S828" s="57"/>
      <c r="T828" s="65"/>
      <c r="Z828" s="2" t="s">
        <v>949</v>
      </c>
      <c r="AA828" s="2">
        <v>1.23</v>
      </c>
    </row>
    <row r="829" spans="2:30" ht="21.95" customHeight="1" x14ac:dyDescent="0.15">
      <c r="B829" s="9" t="s">
        <v>2192</v>
      </c>
      <c r="C829" s="80"/>
      <c r="D829" s="56" t="s">
        <v>2533</v>
      </c>
      <c r="E829" s="62"/>
      <c r="F829" s="57"/>
      <c r="G829" s="57"/>
      <c r="H829" s="57"/>
      <c r="I829" s="57"/>
      <c r="J829" s="57"/>
      <c r="K829" s="62"/>
      <c r="L829" s="57"/>
      <c r="M829" s="57"/>
      <c r="N829" s="57"/>
      <c r="O829" s="57"/>
      <c r="P829" s="59"/>
      <c r="Q829" s="59"/>
      <c r="R829" s="59"/>
      <c r="S829" s="57"/>
      <c r="T829" s="65"/>
    </row>
    <row r="830" spans="2:30" ht="21.95" customHeight="1" x14ac:dyDescent="0.15">
      <c r="B830" s="9" t="s">
        <v>944</v>
      </c>
      <c r="C830" s="80" t="s">
        <v>498</v>
      </c>
      <c r="D830" s="56" t="s">
        <v>2498</v>
      </c>
      <c r="E830" s="62" t="s">
        <v>2209</v>
      </c>
      <c r="F830" s="57" t="s">
        <v>275</v>
      </c>
      <c r="G830" s="57">
        <v>1</v>
      </c>
      <c r="H830" s="57">
        <v>0</v>
      </c>
      <c r="I830" s="57">
        <v>1</v>
      </c>
      <c r="J830" s="57"/>
      <c r="K830" s="62" t="s">
        <v>919</v>
      </c>
      <c r="L830" s="57" t="s">
        <v>677</v>
      </c>
      <c r="M830" s="57">
        <v>0.183</v>
      </c>
      <c r="N830" s="57">
        <v>100</v>
      </c>
      <c r="O830" s="57">
        <v>0.183</v>
      </c>
      <c r="P830" s="59"/>
      <c r="Q830" s="59">
        <v>0</v>
      </c>
      <c r="R830" s="59"/>
      <c r="S830" s="57" t="s">
        <v>2247</v>
      </c>
      <c r="T830" s="65" t="s">
        <v>994</v>
      </c>
      <c r="AA830" s="2">
        <v>0.183</v>
      </c>
    </row>
    <row r="831" spans="2:30" ht="21.95" customHeight="1" x14ac:dyDescent="0.15">
      <c r="B831" s="9" t="s">
        <v>944</v>
      </c>
      <c r="C831" s="80" t="s">
        <v>676</v>
      </c>
      <c r="D831" s="56" t="s">
        <v>70</v>
      </c>
      <c r="E831" s="62" t="s">
        <v>677</v>
      </c>
      <c r="F831" s="57" t="s">
        <v>678</v>
      </c>
      <c r="G831" s="57">
        <v>0.183</v>
      </c>
      <c r="H831" s="57">
        <v>100</v>
      </c>
      <c r="I831" s="57">
        <v>0.183</v>
      </c>
      <c r="J831" s="57"/>
      <c r="K831" s="62"/>
      <c r="L831" s="57"/>
      <c r="M831" s="57"/>
      <c r="N831" s="57"/>
      <c r="O831" s="57" t="s">
        <v>2193</v>
      </c>
      <c r="P831" s="59"/>
      <c r="Q831" s="59">
        <v>0</v>
      </c>
      <c r="R831" s="59"/>
      <c r="S831" s="57"/>
      <c r="T831" s="65"/>
      <c r="Z831" s="2" t="s">
        <v>949</v>
      </c>
      <c r="AA831" s="2">
        <v>0.183</v>
      </c>
    </row>
    <row r="832" spans="2:30" ht="21.95" customHeight="1" x14ac:dyDescent="0.15">
      <c r="C832" s="80"/>
      <c r="D832" s="56"/>
      <c r="E832" s="62"/>
      <c r="F832" s="57"/>
      <c r="G832" s="57"/>
      <c r="H832" s="57"/>
      <c r="I832" s="57"/>
      <c r="J832" s="57"/>
      <c r="K832" s="62"/>
      <c r="L832" s="57"/>
      <c r="M832" s="57"/>
      <c r="N832" s="57"/>
      <c r="O832" s="57"/>
      <c r="P832" s="59"/>
      <c r="Q832" s="59"/>
      <c r="R832" s="59"/>
      <c r="S832" s="57"/>
      <c r="T832" s="65"/>
    </row>
    <row r="833" spans="2:34" ht="21.95" customHeight="1" x14ac:dyDescent="0.15">
      <c r="C833" s="80"/>
      <c r="D833" s="56"/>
      <c r="E833" s="62"/>
      <c r="F833" s="57"/>
      <c r="G833" s="57"/>
      <c r="H833" s="57"/>
      <c r="I833" s="57"/>
      <c r="J833" s="57"/>
      <c r="K833" s="62"/>
      <c r="L833" s="57"/>
      <c r="M833" s="57"/>
      <c r="N833" s="57"/>
      <c r="O833" s="57"/>
      <c r="P833" s="59"/>
      <c r="Q833" s="59"/>
      <c r="R833" s="59"/>
      <c r="S833" s="57"/>
      <c r="T833" s="65"/>
    </row>
    <row r="834" spans="2:34" ht="21.95" customHeight="1" x14ac:dyDescent="0.15">
      <c r="C834" s="80"/>
      <c r="D834" s="56"/>
      <c r="E834" s="62"/>
      <c r="F834" s="57"/>
      <c r="G834" s="57"/>
      <c r="H834" s="57"/>
      <c r="I834" s="57"/>
      <c r="J834" s="57"/>
      <c r="K834" s="62"/>
      <c r="L834" s="57"/>
      <c r="M834" s="57"/>
      <c r="N834" s="57"/>
      <c r="O834" s="57"/>
      <c r="P834" s="59"/>
      <c r="Q834" s="59"/>
      <c r="R834" s="59"/>
      <c r="S834" s="57"/>
      <c r="T834" s="65"/>
    </row>
    <row r="835" spans="2:34" ht="21.95" customHeight="1" x14ac:dyDescent="0.15">
      <c r="C835" s="80"/>
      <c r="D835" s="56"/>
      <c r="E835" s="62"/>
      <c r="F835" s="57"/>
      <c r="G835" s="57"/>
      <c r="H835" s="57"/>
      <c r="I835" s="57"/>
      <c r="J835" s="57"/>
      <c r="K835" s="62"/>
      <c r="L835" s="57"/>
      <c r="M835" s="57"/>
      <c r="N835" s="57"/>
      <c r="O835" s="57"/>
      <c r="P835" s="59"/>
      <c r="Q835" s="59"/>
      <c r="R835" s="59"/>
      <c r="S835" s="57"/>
      <c r="T835" s="65"/>
    </row>
    <row r="836" spans="2:34" ht="21.95" customHeight="1" x14ac:dyDescent="0.15">
      <c r="C836" s="80"/>
      <c r="D836" s="56"/>
      <c r="E836" s="62"/>
      <c r="F836" s="57"/>
      <c r="G836" s="57"/>
      <c r="H836" s="57"/>
      <c r="I836" s="57"/>
      <c r="J836" s="57"/>
      <c r="K836" s="62"/>
      <c r="L836" s="57"/>
      <c r="M836" s="57"/>
      <c r="N836" s="57"/>
      <c r="O836" s="57"/>
      <c r="P836" s="59"/>
      <c r="Q836" s="59"/>
      <c r="R836" s="59"/>
      <c r="S836" s="57"/>
      <c r="T836" s="65"/>
    </row>
    <row r="837" spans="2:34" ht="21.95" customHeight="1" x14ac:dyDescent="0.15">
      <c r="C837" s="80"/>
      <c r="D837" s="56"/>
      <c r="E837" s="62"/>
      <c r="F837" s="57"/>
      <c r="G837" s="57"/>
      <c r="H837" s="57"/>
      <c r="I837" s="57"/>
      <c r="J837" s="57"/>
      <c r="K837" s="62"/>
      <c r="L837" s="57"/>
      <c r="M837" s="57"/>
      <c r="N837" s="57"/>
      <c r="O837" s="57"/>
      <c r="P837" s="59"/>
      <c r="Q837" s="59"/>
      <c r="R837" s="59"/>
      <c r="S837" s="57"/>
      <c r="T837" s="65"/>
    </row>
    <row r="838" spans="2:34" ht="21.95" customHeight="1" x14ac:dyDescent="0.15">
      <c r="C838" s="80"/>
      <c r="D838" s="56"/>
      <c r="E838" s="62"/>
      <c r="F838" s="57"/>
      <c r="G838" s="57"/>
      <c r="H838" s="57"/>
      <c r="I838" s="57"/>
      <c r="J838" s="57"/>
      <c r="K838" s="62"/>
      <c r="L838" s="57"/>
      <c r="M838" s="57"/>
      <c r="N838" s="57"/>
      <c r="O838" s="57"/>
      <c r="P838" s="59"/>
      <c r="Q838" s="59"/>
      <c r="R838" s="59"/>
      <c r="S838" s="57"/>
      <c r="T838" s="65"/>
    </row>
    <row r="839" spans="2:34" ht="21.95" customHeight="1" x14ac:dyDescent="0.15">
      <c r="C839" s="80"/>
      <c r="D839" s="93"/>
      <c r="E839" s="94"/>
      <c r="F839" s="96"/>
      <c r="G839" s="96"/>
      <c r="H839" s="96"/>
      <c r="I839" s="96"/>
      <c r="J839" s="96"/>
      <c r="K839" s="94"/>
      <c r="L839" s="96"/>
      <c r="M839" s="96"/>
      <c r="N839" s="96"/>
      <c r="O839" s="96"/>
      <c r="P839" s="143"/>
      <c r="Q839" s="143"/>
      <c r="R839" s="143"/>
      <c r="S839" s="96"/>
      <c r="T839" s="147"/>
    </row>
    <row r="840" spans="2:34" ht="21.95" customHeight="1" x14ac:dyDescent="0.15">
      <c r="C840" s="80"/>
      <c r="D840" s="258" t="s">
        <v>2536</v>
      </c>
      <c r="E840" s="259"/>
      <c r="F840" s="259"/>
      <c r="G840" s="259"/>
      <c r="H840" s="259"/>
      <c r="I840" s="259"/>
      <c r="J840" s="259"/>
      <c r="K840" s="259"/>
      <c r="L840" s="259"/>
      <c r="M840" s="259"/>
      <c r="N840" s="259"/>
      <c r="O840" s="259"/>
      <c r="P840" s="259"/>
      <c r="Q840" s="259"/>
      <c r="R840" s="259"/>
      <c r="S840" s="259"/>
      <c r="T840" s="260"/>
    </row>
    <row r="841" spans="2:34" ht="21.95" customHeight="1" x14ac:dyDescent="0.15">
      <c r="B841" s="9" t="s">
        <v>2192</v>
      </c>
      <c r="C841" s="80"/>
      <c r="D841" s="119" t="s">
        <v>996</v>
      </c>
      <c r="E841" s="141"/>
      <c r="F841" s="91"/>
      <c r="G841" s="91"/>
      <c r="H841" s="91"/>
      <c r="I841" s="91"/>
      <c r="J841" s="91"/>
      <c r="K841" s="141"/>
      <c r="L841" s="91"/>
      <c r="M841" s="91"/>
      <c r="N841" s="91"/>
      <c r="O841" s="91"/>
      <c r="P841" s="142"/>
      <c r="Q841" s="142"/>
      <c r="R841" s="142"/>
      <c r="S841" s="91"/>
      <c r="T841" s="146"/>
    </row>
    <row r="842" spans="2:34" ht="21.95" customHeight="1" x14ac:dyDescent="0.15">
      <c r="B842" s="9" t="s">
        <v>944</v>
      </c>
      <c r="C842" s="80" t="s">
        <v>956</v>
      </c>
      <c r="D842" s="56" t="s">
        <v>946</v>
      </c>
      <c r="E842" s="62" t="s">
        <v>947</v>
      </c>
      <c r="F842" s="57" t="s">
        <v>616</v>
      </c>
      <c r="G842" s="57">
        <v>1</v>
      </c>
      <c r="H842" s="57">
        <v>0</v>
      </c>
      <c r="I842" s="57">
        <v>1</v>
      </c>
      <c r="J842" s="57"/>
      <c r="K842" s="62" t="s">
        <v>925</v>
      </c>
      <c r="L842" s="57" t="s">
        <v>690</v>
      </c>
      <c r="M842" s="57">
        <v>0.2</v>
      </c>
      <c r="N842" s="57">
        <v>100</v>
      </c>
      <c r="O842" s="57">
        <v>0.2</v>
      </c>
      <c r="P842" s="59"/>
      <c r="Q842" s="59">
        <v>0</v>
      </c>
      <c r="R842" s="59"/>
      <c r="S842" s="57" t="s">
        <v>948</v>
      </c>
      <c r="T842" s="65"/>
      <c r="AH842" s="2">
        <v>0.2</v>
      </c>
    </row>
    <row r="843" spans="2:34" ht="21.95" customHeight="1" x14ac:dyDescent="0.15">
      <c r="B843" s="9" t="s">
        <v>944</v>
      </c>
      <c r="C843" s="80" t="s">
        <v>689</v>
      </c>
      <c r="D843" s="56" t="s">
        <v>70</v>
      </c>
      <c r="E843" s="62" t="s">
        <v>690</v>
      </c>
      <c r="F843" s="57" t="s">
        <v>678</v>
      </c>
      <c r="G843" s="57">
        <v>0.2</v>
      </c>
      <c r="H843" s="57">
        <v>100</v>
      </c>
      <c r="I843" s="57">
        <v>0.2</v>
      </c>
      <c r="J843" s="57"/>
      <c r="K843" s="62"/>
      <c r="L843" s="57"/>
      <c r="M843" s="57"/>
      <c r="N843" s="57"/>
      <c r="O843" s="57" t="s">
        <v>2193</v>
      </c>
      <c r="P843" s="59"/>
      <c r="Q843" s="59">
        <v>0</v>
      </c>
      <c r="R843" s="59"/>
      <c r="S843" s="57"/>
      <c r="T843" s="65"/>
      <c r="Z843" s="2" t="s">
        <v>949</v>
      </c>
      <c r="AH843" s="2">
        <v>0.2</v>
      </c>
    </row>
    <row r="844" spans="2:34" ht="21.95" customHeight="1" x14ac:dyDescent="0.15">
      <c r="B844" s="9" t="s">
        <v>2192</v>
      </c>
      <c r="C844" s="80"/>
      <c r="D844" s="56" t="s">
        <v>998</v>
      </c>
      <c r="E844" s="62"/>
      <c r="F844" s="57"/>
      <c r="G844" s="57"/>
      <c r="H844" s="57"/>
      <c r="I844" s="57"/>
      <c r="J844" s="57"/>
      <c r="K844" s="62"/>
      <c r="L844" s="57"/>
      <c r="M844" s="57"/>
      <c r="N844" s="57"/>
      <c r="O844" s="57"/>
      <c r="P844" s="59"/>
      <c r="Q844" s="59"/>
      <c r="R844" s="59"/>
      <c r="S844" s="57"/>
      <c r="T844" s="65"/>
    </row>
    <row r="845" spans="2:34" ht="21.95" customHeight="1" x14ac:dyDescent="0.15">
      <c r="B845" s="9" t="s">
        <v>944</v>
      </c>
      <c r="C845" s="80" t="s">
        <v>953</v>
      </c>
      <c r="D845" s="56" t="s">
        <v>946</v>
      </c>
      <c r="E845" s="62" t="s">
        <v>951</v>
      </c>
      <c r="F845" s="57" t="s">
        <v>616</v>
      </c>
      <c r="G845" s="57">
        <v>1</v>
      </c>
      <c r="H845" s="57">
        <v>0</v>
      </c>
      <c r="I845" s="57">
        <v>1</v>
      </c>
      <c r="J845" s="57"/>
      <c r="K845" s="62" t="s">
        <v>925</v>
      </c>
      <c r="L845" s="57" t="s">
        <v>690</v>
      </c>
      <c r="M845" s="57">
        <v>0.11</v>
      </c>
      <c r="N845" s="57">
        <v>100</v>
      </c>
      <c r="O845" s="57">
        <v>0.11</v>
      </c>
      <c r="P845" s="59"/>
      <c r="Q845" s="59">
        <v>0</v>
      </c>
      <c r="R845" s="59"/>
      <c r="S845" s="57" t="s">
        <v>952</v>
      </c>
      <c r="T845" s="65"/>
      <c r="AH845" s="2">
        <v>0.11</v>
      </c>
    </row>
    <row r="846" spans="2:34" ht="21.95" customHeight="1" x14ac:dyDescent="0.15">
      <c r="B846" s="9" t="s">
        <v>944</v>
      </c>
      <c r="C846" s="80" t="s">
        <v>689</v>
      </c>
      <c r="D846" s="56" t="s">
        <v>70</v>
      </c>
      <c r="E846" s="62" t="s">
        <v>690</v>
      </c>
      <c r="F846" s="57" t="s">
        <v>678</v>
      </c>
      <c r="G846" s="57">
        <v>0.11</v>
      </c>
      <c r="H846" s="57">
        <v>100</v>
      </c>
      <c r="I846" s="57">
        <v>0.11</v>
      </c>
      <c r="J846" s="57"/>
      <c r="K846" s="62"/>
      <c r="L846" s="57"/>
      <c r="M846" s="57"/>
      <c r="N846" s="57"/>
      <c r="O846" s="57" t="s">
        <v>2193</v>
      </c>
      <c r="P846" s="59"/>
      <c r="Q846" s="59">
        <v>0</v>
      </c>
      <c r="R846" s="59"/>
      <c r="S846" s="57"/>
      <c r="T846" s="65"/>
      <c r="Z846" s="2" t="s">
        <v>949</v>
      </c>
      <c r="AH846" s="2">
        <v>0.11</v>
      </c>
    </row>
    <row r="847" spans="2:34" ht="21.95" customHeight="1" x14ac:dyDescent="0.15">
      <c r="B847" s="9" t="s">
        <v>2192</v>
      </c>
      <c r="C847" s="80"/>
      <c r="D847" s="56" t="s">
        <v>999</v>
      </c>
      <c r="E847" s="62"/>
      <c r="F847" s="57"/>
      <c r="G847" s="57"/>
      <c r="H847" s="57"/>
      <c r="I847" s="57"/>
      <c r="J847" s="57"/>
      <c r="K847" s="62"/>
      <c r="L847" s="57"/>
      <c r="M847" s="57"/>
      <c r="N847" s="57"/>
      <c r="O847" s="57"/>
      <c r="P847" s="59"/>
      <c r="Q847" s="59"/>
      <c r="R847" s="59"/>
      <c r="S847" s="57"/>
      <c r="T847" s="65"/>
    </row>
    <row r="848" spans="2:34" ht="21.95" customHeight="1" x14ac:dyDescent="0.15">
      <c r="B848" s="9" t="s">
        <v>944</v>
      </c>
      <c r="C848" s="80" t="s">
        <v>945</v>
      </c>
      <c r="D848" s="56" t="s">
        <v>946</v>
      </c>
      <c r="E848" s="62" t="s">
        <v>954</v>
      </c>
      <c r="F848" s="57" t="s">
        <v>616</v>
      </c>
      <c r="G848" s="57">
        <v>1</v>
      </c>
      <c r="H848" s="57">
        <v>0</v>
      </c>
      <c r="I848" s="57">
        <v>1</v>
      </c>
      <c r="J848" s="57"/>
      <c r="K848" s="62" t="s">
        <v>925</v>
      </c>
      <c r="L848" s="57" t="s">
        <v>690</v>
      </c>
      <c r="M848" s="57">
        <v>0.2</v>
      </c>
      <c r="N848" s="57">
        <v>100</v>
      </c>
      <c r="O848" s="57">
        <v>0.2</v>
      </c>
      <c r="P848" s="59"/>
      <c r="Q848" s="59">
        <v>0</v>
      </c>
      <c r="R848" s="59"/>
      <c r="S848" s="57" t="s">
        <v>955</v>
      </c>
      <c r="T848" s="65"/>
      <c r="AH848" s="2">
        <v>0.2</v>
      </c>
    </row>
    <row r="849" spans="2:34" ht="21.95" customHeight="1" x14ac:dyDescent="0.15">
      <c r="B849" s="9" t="s">
        <v>944</v>
      </c>
      <c r="C849" s="80" t="s">
        <v>689</v>
      </c>
      <c r="D849" s="56" t="s">
        <v>70</v>
      </c>
      <c r="E849" s="62" t="s">
        <v>690</v>
      </c>
      <c r="F849" s="57" t="s">
        <v>678</v>
      </c>
      <c r="G849" s="57">
        <v>0.2</v>
      </c>
      <c r="H849" s="57">
        <v>100</v>
      </c>
      <c r="I849" s="57">
        <v>0.2</v>
      </c>
      <c r="J849" s="57"/>
      <c r="K849" s="62"/>
      <c r="L849" s="57"/>
      <c r="M849" s="57"/>
      <c r="N849" s="57"/>
      <c r="O849" s="57" t="s">
        <v>2193</v>
      </c>
      <c r="P849" s="59"/>
      <c r="Q849" s="59">
        <v>0</v>
      </c>
      <c r="R849" s="59"/>
      <c r="S849" s="57"/>
      <c r="T849" s="65"/>
      <c r="Z849" s="2" t="s">
        <v>949</v>
      </c>
      <c r="AH849" s="2">
        <v>0.2</v>
      </c>
    </row>
    <row r="850" spans="2:34" ht="21.95" customHeight="1" x14ac:dyDescent="0.15">
      <c r="B850" s="9" t="s">
        <v>2192</v>
      </c>
      <c r="C850" s="80"/>
      <c r="D850" s="56" t="s">
        <v>1000</v>
      </c>
      <c r="E850" s="62"/>
      <c r="F850" s="57"/>
      <c r="G850" s="57"/>
      <c r="H850" s="57"/>
      <c r="I850" s="57"/>
      <c r="J850" s="57"/>
      <c r="K850" s="62"/>
      <c r="L850" s="57"/>
      <c r="M850" s="57"/>
      <c r="N850" s="57"/>
      <c r="O850" s="57"/>
      <c r="P850" s="59"/>
      <c r="Q850" s="59"/>
      <c r="R850" s="59"/>
      <c r="S850" s="57"/>
      <c r="T850" s="65"/>
    </row>
    <row r="851" spans="2:34" ht="21.95" customHeight="1" x14ac:dyDescent="0.15">
      <c r="B851" s="9" t="s">
        <v>944</v>
      </c>
      <c r="C851" s="80" t="s">
        <v>3016</v>
      </c>
      <c r="D851" s="56" t="s">
        <v>946</v>
      </c>
      <c r="E851" s="62" t="s">
        <v>957</v>
      </c>
      <c r="F851" s="57" t="s">
        <v>616</v>
      </c>
      <c r="G851" s="57">
        <v>1</v>
      </c>
      <c r="H851" s="57">
        <v>0</v>
      </c>
      <c r="I851" s="57">
        <v>1</v>
      </c>
      <c r="J851" s="57"/>
      <c r="K851" s="62" t="s">
        <v>925</v>
      </c>
      <c r="L851" s="57" t="s">
        <v>690</v>
      </c>
      <c r="M851" s="57">
        <v>1.7999999999999999E-2</v>
      </c>
      <c r="N851" s="57">
        <v>100</v>
      </c>
      <c r="O851" s="57">
        <v>1.7999999999999999E-2</v>
      </c>
      <c r="P851" s="59"/>
      <c r="Q851" s="59">
        <v>0</v>
      </c>
      <c r="R851" s="59"/>
      <c r="S851" s="57" t="s">
        <v>958</v>
      </c>
      <c r="T851" s="65"/>
      <c r="AH851" s="2">
        <v>1.7999999999999999E-2</v>
      </c>
    </row>
    <row r="852" spans="2:34" ht="21.95" customHeight="1" x14ac:dyDescent="0.15">
      <c r="B852" s="9" t="s">
        <v>944</v>
      </c>
      <c r="C852" s="80" t="s">
        <v>689</v>
      </c>
      <c r="D852" s="56" t="s">
        <v>70</v>
      </c>
      <c r="E852" s="62" t="s">
        <v>690</v>
      </c>
      <c r="F852" s="57" t="s">
        <v>678</v>
      </c>
      <c r="G852" s="57">
        <v>1.7999999999999999E-2</v>
      </c>
      <c r="H852" s="57">
        <v>100</v>
      </c>
      <c r="I852" s="57">
        <v>1.7999999999999999E-2</v>
      </c>
      <c r="J852" s="57"/>
      <c r="K852" s="62"/>
      <c r="L852" s="57"/>
      <c r="M852" s="57"/>
      <c r="N852" s="57"/>
      <c r="O852" s="57" t="s">
        <v>2193</v>
      </c>
      <c r="P852" s="59"/>
      <c r="Q852" s="59">
        <v>0</v>
      </c>
      <c r="R852" s="59"/>
      <c r="S852" s="57"/>
      <c r="T852" s="65"/>
      <c r="Z852" s="2" t="s">
        <v>949</v>
      </c>
      <c r="AH852" s="2">
        <v>1.7999999999999999E-2</v>
      </c>
    </row>
    <row r="853" spans="2:34" ht="21.95" customHeight="1" x14ac:dyDescent="0.15">
      <c r="B853" s="9" t="s">
        <v>2192</v>
      </c>
      <c r="C853" s="80"/>
      <c r="D853" s="56" t="s">
        <v>2411</v>
      </c>
      <c r="E853" s="62"/>
      <c r="F853" s="57"/>
      <c r="G853" s="57"/>
      <c r="H853" s="57"/>
      <c r="I853" s="57"/>
      <c r="J853" s="57"/>
      <c r="K853" s="62"/>
      <c r="L853" s="57"/>
      <c r="M853" s="57"/>
      <c r="N853" s="57"/>
      <c r="O853" s="57"/>
      <c r="P853" s="59"/>
      <c r="Q853" s="59"/>
      <c r="R853" s="59"/>
      <c r="S853" s="57"/>
      <c r="T853" s="65"/>
    </row>
    <row r="854" spans="2:34" ht="21.95" customHeight="1" x14ac:dyDescent="0.15">
      <c r="B854" s="9" t="s">
        <v>944</v>
      </c>
      <c r="C854" s="80" t="s">
        <v>391</v>
      </c>
      <c r="D854" s="56" t="s">
        <v>387</v>
      </c>
      <c r="E854" s="62" t="s">
        <v>392</v>
      </c>
      <c r="F854" s="57" t="s">
        <v>132</v>
      </c>
      <c r="G854" s="57">
        <v>2</v>
      </c>
      <c r="H854" s="57">
        <v>0</v>
      </c>
      <c r="I854" s="57">
        <v>2</v>
      </c>
      <c r="J854" s="57">
        <v>10</v>
      </c>
      <c r="K854" s="62" t="s">
        <v>919</v>
      </c>
      <c r="L854" s="57" t="s">
        <v>677</v>
      </c>
      <c r="M854" s="57">
        <v>6.0000000000000001E-3</v>
      </c>
      <c r="N854" s="57">
        <v>150</v>
      </c>
      <c r="O854" s="57">
        <v>1.8000000000000002E-2</v>
      </c>
      <c r="P854" s="59"/>
      <c r="Q854" s="59">
        <v>0</v>
      </c>
      <c r="R854" s="59"/>
      <c r="S854" s="57" t="s">
        <v>975</v>
      </c>
      <c r="T854" s="65"/>
      <c r="AA854" s="2">
        <v>1.8000000000000002E-2</v>
      </c>
    </row>
    <row r="855" spans="2:34" ht="21.95" customHeight="1" x14ac:dyDescent="0.15">
      <c r="B855" s="9" t="s">
        <v>944</v>
      </c>
      <c r="C855" s="80" t="s">
        <v>484</v>
      </c>
      <c r="D855" s="56" t="s">
        <v>485</v>
      </c>
      <c r="E855" s="62" t="s">
        <v>486</v>
      </c>
      <c r="F855" s="57" t="s">
        <v>181</v>
      </c>
      <c r="G855" s="57">
        <v>1</v>
      </c>
      <c r="H855" s="57">
        <v>0</v>
      </c>
      <c r="I855" s="57">
        <v>1</v>
      </c>
      <c r="J855" s="57"/>
      <c r="K855" s="62" t="s">
        <v>919</v>
      </c>
      <c r="L855" s="57" t="s">
        <v>677</v>
      </c>
      <c r="M855" s="57">
        <v>0.11</v>
      </c>
      <c r="N855" s="57">
        <v>100</v>
      </c>
      <c r="O855" s="57">
        <v>0.11</v>
      </c>
      <c r="P855" s="59"/>
      <c r="Q855" s="59">
        <v>0</v>
      </c>
      <c r="R855" s="59"/>
      <c r="S855" s="57" t="s">
        <v>975</v>
      </c>
      <c r="T855" s="65"/>
      <c r="AA855" s="2">
        <v>0.11</v>
      </c>
    </row>
    <row r="856" spans="2:34" ht="21.95" customHeight="1" x14ac:dyDescent="0.15">
      <c r="B856" s="9" t="s">
        <v>944</v>
      </c>
      <c r="C856" s="80" t="s">
        <v>484</v>
      </c>
      <c r="D856" s="56"/>
      <c r="E856" s="62"/>
      <c r="F856" s="57"/>
      <c r="G856" s="57">
        <v>1</v>
      </c>
      <c r="H856" s="57">
        <v>0</v>
      </c>
      <c r="I856" s="57">
        <v>1</v>
      </c>
      <c r="J856" s="57"/>
      <c r="K856" s="62" t="s">
        <v>925</v>
      </c>
      <c r="L856" s="57" t="s">
        <v>690</v>
      </c>
      <c r="M856" s="57">
        <v>0.08</v>
      </c>
      <c r="N856" s="57">
        <v>100</v>
      </c>
      <c r="O856" s="57">
        <v>0.08</v>
      </c>
      <c r="P856" s="59"/>
      <c r="Q856" s="59">
        <v>0</v>
      </c>
      <c r="R856" s="59"/>
      <c r="S856" s="57" t="s">
        <v>975</v>
      </c>
      <c r="T856" s="65"/>
      <c r="AH856" s="2">
        <v>0.08</v>
      </c>
    </row>
    <row r="857" spans="2:34" ht="21.95" customHeight="1" x14ac:dyDescent="0.15">
      <c r="B857" s="9" t="s">
        <v>944</v>
      </c>
      <c r="C857" s="80" t="s">
        <v>2220</v>
      </c>
      <c r="D857" s="56" t="s">
        <v>2221</v>
      </c>
      <c r="E857" s="62" t="s">
        <v>2222</v>
      </c>
      <c r="F857" s="57" t="s">
        <v>275</v>
      </c>
      <c r="G857" s="57">
        <v>1</v>
      </c>
      <c r="H857" s="57">
        <v>0</v>
      </c>
      <c r="I857" s="57">
        <v>1</v>
      </c>
      <c r="J857" s="57"/>
      <c r="K857" s="62" t="s">
        <v>919</v>
      </c>
      <c r="L857" s="57" t="s">
        <v>677</v>
      </c>
      <c r="M857" s="57">
        <v>0.08</v>
      </c>
      <c r="N857" s="57">
        <v>100</v>
      </c>
      <c r="O857" s="57">
        <v>0.08</v>
      </c>
      <c r="P857" s="59"/>
      <c r="Q857" s="59">
        <v>0</v>
      </c>
      <c r="R857" s="59"/>
      <c r="S857" s="57" t="s">
        <v>2241</v>
      </c>
      <c r="T857" s="65"/>
      <c r="AA857" s="2">
        <v>0.08</v>
      </c>
    </row>
    <row r="858" spans="2:34" ht="21.95" customHeight="1" x14ac:dyDescent="0.15">
      <c r="B858" s="9" t="s">
        <v>944</v>
      </c>
      <c r="C858" s="80" t="s">
        <v>2220</v>
      </c>
      <c r="D858" s="56"/>
      <c r="E858" s="62"/>
      <c r="F858" s="57"/>
      <c r="G858" s="57">
        <v>1</v>
      </c>
      <c r="H858" s="57">
        <v>0</v>
      </c>
      <c r="I858" s="57">
        <v>1</v>
      </c>
      <c r="J858" s="57"/>
      <c r="K858" s="62" t="s">
        <v>925</v>
      </c>
      <c r="L858" s="57" t="s">
        <v>690</v>
      </c>
      <c r="M858" s="57">
        <v>0.19</v>
      </c>
      <c r="N858" s="57">
        <v>100</v>
      </c>
      <c r="O858" s="57">
        <v>0.19</v>
      </c>
      <c r="P858" s="59"/>
      <c r="Q858" s="59">
        <v>0</v>
      </c>
      <c r="R858" s="59"/>
      <c r="S858" s="57" t="s">
        <v>2241</v>
      </c>
      <c r="T858" s="65"/>
      <c r="AH858" s="2">
        <v>0.19</v>
      </c>
    </row>
    <row r="859" spans="2:34" ht="21.95" customHeight="1" x14ac:dyDescent="0.15">
      <c r="B859" s="9" t="s">
        <v>944</v>
      </c>
      <c r="C859" s="80" t="s">
        <v>2224</v>
      </c>
      <c r="D859" s="56" t="s">
        <v>2225</v>
      </c>
      <c r="E859" s="62" t="s">
        <v>2226</v>
      </c>
      <c r="F859" s="57" t="s">
        <v>181</v>
      </c>
      <c r="G859" s="57">
        <v>4</v>
      </c>
      <c r="H859" s="57">
        <v>0</v>
      </c>
      <c r="I859" s="57">
        <v>4</v>
      </c>
      <c r="J859" s="57"/>
      <c r="K859" s="62" t="s">
        <v>919</v>
      </c>
      <c r="L859" s="57" t="s">
        <v>677</v>
      </c>
      <c r="M859" s="57">
        <v>0.23</v>
      </c>
      <c r="N859" s="57">
        <v>100</v>
      </c>
      <c r="O859" s="57">
        <v>0.92</v>
      </c>
      <c r="P859" s="59"/>
      <c r="Q859" s="59">
        <v>0</v>
      </c>
      <c r="R859" s="59"/>
      <c r="S859" s="57" t="s">
        <v>959</v>
      </c>
      <c r="T859" s="65"/>
      <c r="AA859" s="2">
        <v>0.92</v>
      </c>
    </row>
    <row r="860" spans="2:34" ht="21.95" customHeight="1" x14ac:dyDescent="0.15">
      <c r="B860" s="9" t="s">
        <v>944</v>
      </c>
      <c r="C860" s="80" t="s">
        <v>676</v>
      </c>
      <c r="D860" s="56" t="s">
        <v>70</v>
      </c>
      <c r="E860" s="62" t="s">
        <v>677</v>
      </c>
      <c r="F860" s="57" t="s">
        <v>678</v>
      </c>
      <c r="G860" s="57">
        <v>1.1279999999999999</v>
      </c>
      <c r="H860" s="57">
        <v>100</v>
      </c>
      <c r="I860" s="57">
        <v>1.1280000000000001</v>
      </c>
      <c r="J860" s="57"/>
      <c r="K860" s="62"/>
      <c r="L860" s="57"/>
      <c r="M860" s="57"/>
      <c r="N860" s="57"/>
      <c r="O860" s="57" t="s">
        <v>2193</v>
      </c>
      <c r="P860" s="59"/>
      <c r="Q860" s="59">
        <v>0</v>
      </c>
      <c r="R860" s="59"/>
      <c r="S860" s="57"/>
      <c r="T860" s="65"/>
      <c r="Z860" s="2" t="s">
        <v>949</v>
      </c>
      <c r="AA860" s="2">
        <v>1.1280000000000001</v>
      </c>
      <c r="AH860" s="2">
        <v>0.27</v>
      </c>
    </row>
    <row r="861" spans="2:34" ht="21.95" customHeight="1" x14ac:dyDescent="0.15">
      <c r="B861" s="9" t="s">
        <v>944</v>
      </c>
      <c r="C861" s="80" t="s">
        <v>689</v>
      </c>
      <c r="D861" s="56" t="s">
        <v>70</v>
      </c>
      <c r="E861" s="62" t="s">
        <v>690</v>
      </c>
      <c r="F861" s="57" t="s">
        <v>678</v>
      </c>
      <c r="G861" s="57">
        <v>0.27</v>
      </c>
      <c r="H861" s="57">
        <v>100</v>
      </c>
      <c r="I861" s="57">
        <v>0.27</v>
      </c>
      <c r="J861" s="57"/>
      <c r="K861" s="62"/>
      <c r="L861" s="57"/>
      <c r="M861" s="57"/>
      <c r="N861" s="57"/>
      <c r="O861" s="57" t="s">
        <v>2193</v>
      </c>
      <c r="P861" s="59"/>
      <c r="Q861" s="59">
        <v>0</v>
      </c>
      <c r="R861" s="59"/>
      <c r="S861" s="57"/>
      <c r="T861" s="65"/>
    </row>
    <row r="862" spans="2:34" ht="21.95" customHeight="1" x14ac:dyDescent="0.15">
      <c r="B862" s="9" t="s">
        <v>2192</v>
      </c>
      <c r="C862" s="80"/>
      <c r="D862" s="56" t="s">
        <v>2412</v>
      </c>
      <c r="E862" s="62"/>
      <c r="F862" s="57"/>
      <c r="G862" s="57"/>
      <c r="H862" s="57"/>
      <c r="I862" s="57"/>
      <c r="J862" s="57"/>
      <c r="K862" s="62"/>
      <c r="L862" s="57"/>
      <c r="M862" s="57"/>
      <c r="N862" s="57"/>
      <c r="O862" s="57"/>
      <c r="P862" s="59"/>
      <c r="Q862" s="59"/>
      <c r="R862" s="59"/>
      <c r="S862" s="57"/>
      <c r="T862" s="65"/>
    </row>
    <row r="863" spans="2:34" ht="21.95" customHeight="1" x14ac:dyDescent="0.15">
      <c r="B863" s="9" t="s">
        <v>944</v>
      </c>
      <c r="C863" s="80" t="s">
        <v>3017</v>
      </c>
      <c r="D863" s="56" t="s">
        <v>946</v>
      </c>
      <c r="E863" s="62" t="s">
        <v>2202</v>
      </c>
      <c r="F863" s="57" t="s">
        <v>616</v>
      </c>
      <c r="G863" s="57">
        <v>1</v>
      </c>
      <c r="H863" s="57">
        <v>0</v>
      </c>
      <c r="I863" s="57">
        <v>1</v>
      </c>
      <c r="J863" s="57"/>
      <c r="K863" s="62" t="s">
        <v>919</v>
      </c>
      <c r="L863" s="57" t="s">
        <v>677</v>
      </c>
      <c r="M863" s="57">
        <v>0.31</v>
      </c>
      <c r="N863" s="57">
        <v>100</v>
      </c>
      <c r="O863" s="57">
        <v>0.31</v>
      </c>
      <c r="P863" s="59"/>
      <c r="Q863" s="59">
        <v>0</v>
      </c>
      <c r="R863" s="59"/>
      <c r="S863" s="57" t="s">
        <v>2243</v>
      </c>
      <c r="T863" s="65"/>
      <c r="AA863" s="2">
        <v>0.31</v>
      </c>
    </row>
    <row r="864" spans="2:34" ht="21.95" customHeight="1" x14ac:dyDescent="0.15">
      <c r="B864" s="9" t="s">
        <v>944</v>
      </c>
      <c r="C864" s="80" t="s">
        <v>676</v>
      </c>
      <c r="D864" s="56" t="s">
        <v>70</v>
      </c>
      <c r="E864" s="62" t="s">
        <v>677</v>
      </c>
      <c r="F864" s="57" t="s">
        <v>678</v>
      </c>
      <c r="G864" s="57">
        <v>0.31</v>
      </c>
      <c r="H864" s="57">
        <v>100</v>
      </c>
      <c r="I864" s="57">
        <v>0.31</v>
      </c>
      <c r="J864" s="57"/>
      <c r="K864" s="62"/>
      <c r="L864" s="57"/>
      <c r="M864" s="57"/>
      <c r="N864" s="57"/>
      <c r="O864" s="57" t="s">
        <v>2193</v>
      </c>
      <c r="P864" s="59"/>
      <c r="Q864" s="59">
        <v>0</v>
      </c>
      <c r="R864" s="59"/>
      <c r="S864" s="57"/>
      <c r="T864" s="65"/>
      <c r="Z864" s="2" t="s">
        <v>949</v>
      </c>
      <c r="AA864" s="2">
        <v>0.31</v>
      </c>
    </row>
    <row r="865" spans="2:37" ht="21.95" customHeight="1" x14ac:dyDescent="0.15">
      <c r="B865" s="9" t="s">
        <v>2192</v>
      </c>
      <c r="C865" s="80"/>
      <c r="D865" s="56" t="s">
        <v>1003</v>
      </c>
      <c r="E865" s="62"/>
      <c r="F865" s="57"/>
      <c r="G865" s="57"/>
      <c r="H865" s="57"/>
      <c r="I865" s="57"/>
      <c r="J865" s="57"/>
      <c r="K865" s="62"/>
      <c r="L865" s="57"/>
      <c r="M865" s="57"/>
      <c r="N865" s="57"/>
      <c r="O865" s="57"/>
      <c r="P865" s="59"/>
      <c r="Q865" s="59"/>
      <c r="R865" s="59"/>
      <c r="S865" s="57"/>
      <c r="T865" s="65"/>
    </row>
    <row r="866" spans="2:37" ht="21.95" customHeight="1" x14ac:dyDescent="0.15">
      <c r="B866" s="9" t="s">
        <v>944</v>
      </c>
      <c r="C866" s="80" t="s">
        <v>358</v>
      </c>
      <c r="D866" s="56" t="s">
        <v>359</v>
      </c>
      <c r="E866" s="62" t="s">
        <v>360</v>
      </c>
      <c r="F866" s="57" t="s">
        <v>181</v>
      </c>
      <c r="G866" s="57">
        <v>4</v>
      </c>
      <c r="H866" s="57">
        <v>0</v>
      </c>
      <c r="I866" s="57">
        <v>4</v>
      </c>
      <c r="J866" s="57"/>
      <c r="K866" s="62" t="s">
        <v>919</v>
      </c>
      <c r="L866" s="57" t="s">
        <v>677</v>
      </c>
      <c r="M866" s="57">
        <v>3.5999999999999997E-2</v>
      </c>
      <c r="N866" s="57">
        <v>100</v>
      </c>
      <c r="O866" s="57">
        <v>0.14399999999999999</v>
      </c>
      <c r="P866" s="59"/>
      <c r="Q866" s="59">
        <v>0</v>
      </c>
      <c r="R866" s="59"/>
      <c r="S866" s="57" t="s">
        <v>959</v>
      </c>
      <c r="T866" s="65"/>
      <c r="AA866" s="2">
        <v>0.14399999999999999</v>
      </c>
    </row>
    <row r="867" spans="2:37" ht="21.95" customHeight="1" x14ac:dyDescent="0.15">
      <c r="B867" s="9" t="s">
        <v>944</v>
      </c>
      <c r="C867" s="80" t="s">
        <v>676</v>
      </c>
      <c r="D867" s="56" t="s">
        <v>70</v>
      </c>
      <c r="E867" s="62" t="s">
        <v>677</v>
      </c>
      <c r="F867" s="57" t="s">
        <v>678</v>
      </c>
      <c r="G867" s="57">
        <v>0.14399999999999999</v>
      </c>
      <c r="H867" s="57">
        <v>100</v>
      </c>
      <c r="I867" s="57">
        <v>0.14399999999999999</v>
      </c>
      <c r="J867" s="57"/>
      <c r="K867" s="62"/>
      <c r="L867" s="57"/>
      <c r="M867" s="57"/>
      <c r="N867" s="57"/>
      <c r="O867" s="57" t="s">
        <v>2193</v>
      </c>
      <c r="P867" s="59"/>
      <c r="Q867" s="59">
        <v>0</v>
      </c>
      <c r="R867" s="59"/>
      <c r="S867" s="57"/>
      <c r="T867" s="65"/>
      <c r="Z867" s="2" t="s">
        <v>949</v>
      </c>
      <c r="AA867" s="2">
        <v>0.14399999999999999</v>
      </c>
    </row>
    <row r="868" spans="2:37" ht="21.95" customHeight="1" x14ac:dyDescent="0.15">
      <c r="B868" s="9" t="s">
        <v>2192</v>
      </c>
      <c r="C868" s="80"/>
      <c r="D868" s="56" t="s">
        <v>1004</v>
      </c>
      <c r="E868" s="62"/>
      <c r="F868" s="57"/>
      <c r="G868" s="57"/>
      <c r="H868" s="57"/>
      <c r="I868" s="57"/>
      <c r="J868" s="57"/>
      <c r="K868" s="62"/>
      <c r="L868" s="57"/>
      <c r="M868" s="57"/>
      <c r="N868" s="57"/>
      <c r="O868" s="57"/>
      <c r="P868" s="59"/>
      <c r="Q868" s="59"/>
      <c r="R868" s="59"/>
      <c r="S868" s="57"/>
      <c r="T868" s="65"/>
    </row>
    <row r="869" spans="2:37" ht="21.95" customHeight="1" x14ac:dyDescent="0.15">
      <c r="B869" s="9" t="s">
        <v>944</v>
      </c>
      <c r="C869" s="80" t="s">
        <v>573</v>
      </c>
      <c r="D869" s="56" t="s">
        <v>574</v>
      </c>
      <c r="E869" s="62" t="s">
        <v>575</v>
      </c>
      <c r="F869" s="57" t="s">
        <v>576</v>
      </c>
      <c r="G869" s="57">
        <v>1</v>
      </c>
      <c r="H869" s="57">
        <v>0</v>
      </c>
      <c r="I869" s="57">
        <v>1</v>
      </c>
      <c r="J869" s="57"/>
      <c r="K869" s="62" t="s">
        <v>928</v>
      </c>
      <c r="L869" s="57" t="s">
        <v>696</v>
      </c>
      <c r="M869" s="57">
        <v>0.09</v>
      </c>
      <c r="N869" s="57">
        <v>100</v>
      </c>
      <c r="O869" s="57">
        <v>0.09</v>
      </c>
      <c r="P869" s="59"/>
      <c r="Q869" s="59">
        <v>0</v>
      </c>
      <c r="R869" s="59"/>
      <c r="S869" s="57" t="s">
        <v>960</v>
      </c>
      <c r="T869" s="65"/>
      <c r="AK869" s="2">
        <v>0.09</v>
      </c>
    </row>
    <row r="870" spans="2:37" ht="21.95" customHeight="1" x14ac:dyDescent="0.15">
      <c r="B870" s="9" t="s">
        <v>944</v>
      </c>
      <c r="C870" s="80" t="s">
        <v>573</v>
      </c>
      <c r="D870" s="56"/>
      <c r="E870" s="62"/>
      <c r="F870" s="57"/>
      <c r="G870" s="57">
        <v>1</v>
      </c>
      <c r="H870" s="57">
        <v>0</v>
      </c>
      <c r="I870" s="57">
        <v>1</v>
      </c>
      <c r="J870" s="57"/>
      <c r="K870" s="62" t="s">
        <v>927</v>
      </c>
      <c r="L870" s="57" t="s">
        <v>694</v>
      </c>
      <c r="M870" s="57">
        <v>0.17</v>
      </c>
      <c r="N870" s="57">
        <v>100</v>
      </c>
      <c r="O870" s="57">
        <v>0.17</v>
      </c>
      <c r="P870" s="59"/>
      <c r="Q870" s="59">
        <v>0</v>
      </c>
      <c r="R870" s="59"/>
      <c r="S870" s="57" t="s">
        <v>960</v>
      </c>
      <c r="T870" s="65"/>
      <c r="AJ870" s="2">
        <v>0.17</v>
      </c>
    </row>
    <row r="871" spans="2:37" ht="21.95" customHeight="1" x14ac:dyDescent="0.15">
      <c r="B871" s="9" t="s">
        <v>944</v>
      </c>
      <c r="C871" s="80" t="s">
        <v>693</v>
      </c>
      <c r="D871" s="56" t="s">
        <v>70</v>
      </c>
      <c r="E871" s="62" t="s">
        <v>694</v>
      </c>
      <c r="F871" s="57" t="s">
        <v>678</v>
      </c>
      <c r="G871" s="57">
        <v>0.17</v>
      </c>
      <c r="H871" s="57">
        <v>100</v>
      </c>
      <c r="I871" s="57">
        <v>0.17</v>
      </c>
      <c r="J871" s="57"/>
      <c r="K871" s="62"/>
      <c r="L871" s="57"/>
      <c r="M871" s="57"/>
      <c r="N871" s="57"/>
      <c r="O871" s="57" t="s">
        <v>2193</v>
      </c>
      <c r="P871" s="59"/>
      <c r="Q871" s="59">
        <v>0</v>
      </c>
      <c r="R871" s="59"/>
      <c r="S871" s="57"/>
      <c r="T871" s="65"/>
      <c r="Z871" s="2" t="s">
        <v>949</v>
      </c>
      <c r="AJ871" s="2">
        <v>0.17</v>
      </c>
      <c r="AK871" s="2">
        <v>0.09</v>
      </c>
    </row>
    <row r="872" spans="2:37" ht="21.95" customHeight="1" x14ac:dyDescent="0.15">
      <c r="B872" s="9" t="s">
        <v>944</v>
      </c>
      <c r="C872" s="80" t="s">
        <v>695</v>
      </c>
      <c r="D872" s="56" t="s">
        <v>70</v>
      </c>
      <c r="E872" s="62" t="s">
        <v>696</v>
      </c>
      <c r="F872" s="57" t="s">
        <v>678</v>
      </c>
      <c r="G872" s="57">
        <v>0.09</v>
      </c>
      <c r="H872" s="57">
        <v>100</v>
      </c>
      <c r="I872" s="57">
        <v>0.09</v>
      </c>
      <c r="J872" s="57"/>
      <c r="K872" s="62"/>
      <c r="L872" s="57"/>
      <c r="M872" s="57"/>
      <c r="N872" s="57"/>
      <c r="O872" s="57" t="s">
        <v>2193</v>
      </c>
      <c r="P872" s="59"/>
      <c r="Q872" s="59">
        <v>0</v>
      </c>
      <c r="R872" s="59"/>
      <c r="S872" s="57"/>
      <c r="T872" s="65"/>
    </row>
    <row r="873" spans="2:37" ht="21.95" customHeight="1" x14ac:dyDescent="0.15">
      <c r="B873" s="9" t="s">
        <v>2192</v>
      </c>
      <c r="C873" s="80"/>
      <c r="D873" s="56" t="s">
        <v>3018</v>
      </c>
      <c r="E873" s="62"/>
      <c r="F873" s="57"/>
      <c r="G873" s="57"/>
      <c r="H873" s="57"/>
      <c r="I873" s="57"/>
      <c r="J873" s="57"/>
      <c r="K873" s="62"/>
      <c r="L873" s="57"/>
      <c r="M873" s="57"/>
      <c r="N873" s="57"/>
      <c r="O873" s="57"/>
      <c r="P873" s="59"/>
      <c r="Q873" s="59"/>
      <c r="R873" s="59"/>
      <c r="S873" s="57"/>
      <c r="T873" s="65"/>
    </row>
    <row r="874" spans="2:37" ht="21.95" customHeight="1" x14ac:dyDescent="0.15">
      <c r="B874" s="9" t="s">
        <v>944</v>
      </c>
      <c r="C874" s="80" t="s">
        <v>573</v>
      </c>
      <c r="D874" s="56" t="s">
        <v>574</v>
      </c>
      <c r="E874" s="62" t="s">
        <v>575</v>
      </c>
      <c r="F874" s="57" t="s">
        <v>576</v>
      </c>
      <c r="G874" s="57">
        <v>1</v>
      </c>
      <c r="H874" s="57">
        <v>0</v>
      </c>
      <c r="I874" s="57">
        <v>1</v>
      </c>
      <c r="J874" s="57"/>
      <c r="K874" s="62" t="s">
        <v>928</v>
      </c>
      <c r="L874" s="57" t="s">
        <v>696</v>
      </c>
      <c r="M874" s="57">
        <v>0.09</v>
      </c>
      <c r="N874" s="57">
        <v>100</v>
      </c>
      <c r="O874" s="57">
        <v>0.09</v>
      </c>
      <c r="P874" s="59"/>
      <c r="Q874" s="59">
        <v>0</v>
      </c>
      <c r="R874" s="59"/>
      <c r="S874" s="57" t="s">
        <v>960</v>
      </c>
      <c r="T874" s="65"/>
      <c r="AK874" s="2">
        <v>0.09</v>
      </c>
    </row>
    <row r="875" spans="2:37" ht="21.95" customHeight="1" x14ac:dyDescent="0.15">
      <c r="B875" s="9" t="s">
        <v>944</v>
      </c>
      <c r="C875" s="80" t="s">
        <v>573</v>
      </c>
      <c r="D875" s="56"/>
      <c r="E875" s="62"/>
      <c r="F875" s="57"/>
      <c r="G875" s="57">
        <v>1</v>
      </c>
      <c r="H875" s="57">
        <v>0</v>
      </c>
      <c r="I875" s="57">
        <v>1</v>
      </c>
      <c r="J875" s="57"/>
      <c r="K875" s="62" t="s">
        <v>927</v>
      </c>
      <c r="L875" s="57" t="s">
        <v>694</v>
      </c>
      <c r="M875" s="57">
        <v>0.17</v>
      </c>
      <c r="N875" s="57">
        <v>100</v>
      </c>
      <c r="O875" s="57">
        <v>0.17</v>
      </c>
      <c r="P875" s="59"/>
      <c r="Q875" s="59">
        <v>0</v>
      </c>
      <c r="R875" s="59"/>
      <c r="S875" s="57" t="s">
        <v>960</v>
      </c>
      <c r="T875" s="65"/>
      <c r="AJ875" s="2">
        <v>0.17</v>
      </c>
    </row>
    <row r="876" spans="2:37" ht="21.95" customHeight="1" x14ac:dyDescent="0.15">
      <c r="B876" s="9" t="s">
        <v>944</v>
      </c>
      <c r="C876" s="80" t="s">
        <v>693</v>
      </c>
      <c r="D876" s="56" t="s">
        <v>70</v>
      </c>
      <c r="E876" s="62" t="s">
        <v>694</v>
      </c>
      <c r="F876" s="57" t="s">
        <v>678</v>
      </c>
      <c r="G876" s="57">
        <v>0.17</v>
      </c>
      <c r="H876" s="57">
        <v>100</v>
      </c>
      <c r="I876" s="57">
        <v>0.17</v>
      </c>
      <c r="J876" s="57"/>
      <c r="K876" s="62"/>
      <c r="L876" s="57"/>
      <c r="M876" s="57"/>
      <c r="N876" s="57"/>
      <c r="O876" s="57" t="s">
        <v>2193</v>
      </c>
      <c r="P876" s="59"/>
      <c r="Q876" s="59">
        <v>0</v>
      </c>
      <c r="R876" s="59"/>
      <c r="S876" s="57"/>
      <c r="T876" s="65"/>
      <c r="Z876" s="2" t="s">
        <v>949</v>
      </c>
      <c r="AJ876" s="2">
        <v>0.17</v>
      </c>
      <c r="AK876" s="2">
        <v>0.09</v>
      </c>
    </row>
    <row r="877" spans="2:37" ht="21.95" customHeight="1" x14ac:dyDescent="0.15">
      <c r="B877" s="9" t="s">
        <v>944</v>
      </c>
      <c r="C877" s="80" t="s">
        <v>695</v>
      </c>
      <c r="D877" s="56" t="s">
        <v>70</v>
      </c>
      <c r="E877" s="62" t="s">
        <v>696</v>
      </c>
      <c r="F877" s="57" t="s">
        <v>678</v>
      </c>
      <c r="G877" s="57">
        <v>0.09</v>
      </c>
      <c r="H877" s="57">
        <v>100</v>
      </c>
      <c r="I877" s="57">
        <v>0.09</v>
      </c>
      <c r="J877" s="57"/>
      <c r="K877" s="62"/>
      <c r="L877" s="57"/>
      <c r="M877" s="57"/>
      <c r="N877" s="57"/>
      <c r="O877" s="57" t="s">
        <v>2193</v>
      </c>
      <c r="P877" s="59"/>
      <c r="Q877" s="59">
        <v>0</v>
      </c>
      <c r="R877" s="59"/>
      <c r="S877" s="57"/>
      <c r="T877" s="65"/>
    </row>
    <row r="878" spans="2:37" ht="21.95" customHeight="1" x14ac:dyDescent="0.15">
      <c r="B878" s="9" t="s">
        <v>2192</v>
      </c>
      <c r="C878" s="80"/>
      <c r="D878" s="56" t="s">
        <v>3019</v>
      </c>
      <c r="E878" s="62"/>
      <c r="F878" s="57"/>
      <c r="G878" s="57"/>
      <c r="H878" s="57"/>
      <c r="I878" s="57"/>
      <c r="J878" s="57"/>
      <c r="K878" s="62"/>
      <c r="L878" s="57"/>
      <c r="M878" s="57"/>
      <c r="N878" s="57"/>
      <c r="O878" s="57"/>
      <c r="P878" s="59"/>
      <c r="Q878" s="59"/>
      <c r="R878" s="59"/>
      <c r="S878" s="57"/>
      <c r="T878" s="65"/>
    </row>
    <row r="879" spans="2:37" ht="21.95" customHeight="1" x14ac:dyDescent="0.15">
      <c r="B879" s="9" t="s">
        <v>944</v>
      </c>
      <c r="C879" s="80" t="s">
        <v>362</v>
      </c>
      <c r="D879" s="56" t="s">
        <v>363</v>
      </c>
      <c r="E879" s="62" t="s">
        <v>364</v>
      </c>
      <c r="F879" s="57" t="s">
        <v>181</v>
      </c>
      <c r="G879" s="57">
        <v>1</v>
      </c>
      <c r="H879" s="57">
        <v>0</v>
      </c>
      <c r="I879" s="57">
        <v>1</v>
      </c>
      <c r="J879" s="57"/>
      <c r="K879" s="62" t="s">
        <v>919</v>
      </c>
      <c r="L879" s="57" t="s">
        <v>677</v>
      </c>
      <c r="M879" s="57">
        <v>3.5999999999999997E-2</v>
      </c>
      <c r="N879" s="57">
        <v>150</v>
      </c>
      <c r="O879" s="57">
        <v>5.3999999999999992E-2</v>
      </c>
      <c r="P879" s="59"/>
      <c r="Q879" s="59">
        <v>0</v>
      </c>
      <c r="R879" s="59"/>
      <c r="S879" s="57" t="s">
        <v>959</v>
      </c>
      <c r="T879" s="65"/>
      <c r="AA879" s="2">
        <v>5.3999999999999992E-2</v>
      </c>
    </row>
    <row r="880" spans="2:37" ht="21.95" customHeight="1" x14ac:dyDescent="0.15">
      <c r="B880" s="9" t="s">
        <v>944</v>
      </c>
      <c r="C880" s="80" t="s">
        <v>676</v>
      </c>
      <c r="D880" s="56" t="s">
        <v>70</v>
      </c>
      <c r="E880" s="62" t="s">
        <v>677</v>
      </c>
      <c r="F880" s="57" t="s">
        <v>678</v>
      </c>
      <c r="G880" s="57">
        <v>5.3999999999999999E-2</v>
      </c>
      <c r="H880" s="57">
        <v>100</v>
      </c>
      <c r="I880" s="57">
        <v>5.3999999999999992E-2</v>
      </c>
      <c r="J880" s="57"/>
      <c r="K880" s="62"/>
      <c r="L880" s="57"/>
      <c r="M880" s="57"/>
      <c r="N880" s="57"/>
      <c r="O880" s="57" t="s">
        <v>2193</v>
      </c>
      <c r="P880" s="59"/>
      <c r="Q880" s="59">
        <v>0</v>
      </c>
      <c r="R880" s="59"/>
      <c r="S880" s="57"/>
      <c r="T880" s="65"/>
      <c r="Z880" s="2" t="s">
        <v>949</v>
      </c>
      <c r="AA880" s="2">
        <v>5.3999999999999992E-2</v>
      </c>
    </row>
    <row r="881" spans="2:27" ht="21.95" customHeight="1" x14ac:dyDescent="0.15">
      <c r="B881" s="9" t="s">
        <v>2192</v>
      </c>
      <c r="C881" s="80"/>
      <c r="D881" s="56" t="s">
        <v>3020</v>
      </c>
      <c r="E881" s="62"/>
      <c r="F881" s="57"/>
      <c r="G881" s="57"/>
      <c r="H881" s="57"/>
      <c r="I881" s="57"/>
      <c r="J881" s="57"/>
      <c r="K881" s="62"/>
      <c r="L881" s="57"/>
      <c r="M881" s="57"/>
      <c r="N881" s="57"/>
      <c r="O881" s="57"/>
      <c r="P881" s="59"/>
      <c r="Q881" s="59"/>
      <c r="R881" s="59"/>
      <c r="S881" s="57"/>
      <c r="T881" s="65"/>
    </row>
    <row r="882" spans="2:27" ht="21.95" customHeight="1" x14ac:dyDescent="0.15">
      <c r="B882" s="9" t="s">
        <v>944</v>
      </c>
      <c r="C882" s="80" t="s">
        <v>362</v>
      </c>
      <c r="D882" s="56" t="s">
        <v>363</v>
      </c>
      <c r="E882" s="62" t="s">
        <v>364</v>
      </c>
      <c r="F882" s="57" t="s">
        <v>181</v>
      </c>
      <c r="G882" s="57">
        <v>1</v>
      </c>
      <c r="H882" s="57">
        <v>0</v>
      </c>
      <c r="I882" s="57">
        <v>1</v>
      </c>
      <c r="J882" s="57"/>
      <c r="K882" s="62" t="s">
        <v>919</v>
      </c>
      <c r="L882" s="57" t="s">
        <v>677</v>
      </c>
      <c r="M882" s="57">
        <v>3.5999999999999997E-2</v>
      </c>
      <c r="N882" s="57">
        <v>150</v>
      </c>
      <c r="O882" s="57">
        <v>5.3999999999999992E-2</v>
      </c>
      <c r="P882" s="59"/>
      <c r="Q882" s="59">
        <v>0</v>
      </c>
      <c r="R882" s="59"/>
      <c r="S882" s="57" t="s">
        <v>959</v>
      </c>
      <c r="T882" s="65"/>
      <c r="AA882" s="2">
        <v>5.3999999999999992E-2</v>
      </c>
    </row>
    <row r="883" spans="2:27" ht="21.95" customHeight="1" x14ac:dyDescent="0.15">
      <c r="B883" s="9" t="s">
        <v>944</v>
      </c>
      <c r="C883" s="80" t="s">
        <v>676</v>
      </c>
      <c r="D883" s="56" t="s">
        <v>70</v>
      </c>
      <c r="E883" s="62" t="s">
        <v>677</v>
      </c>
      <c r="F883" s="57" t="s">
        <v>678</v>
      </c>
      <c r="G883" s="57">
        <v>5.3999999999999999E-2</v>
      </c>
      <c r="H883" s="57">
        <v>100</v>
      </c>
      <c r="I883" s="57">
        <v>5.3999999999999992E-2</v>
      </c>
      <c r="J883" s="57"/>
      <c r="K883" s="62"/>
      <c r="L883" s="57"/>
      <c r="M883" s="57"/>
      <c r="N883" s="57"/>
      <c r="O883" s="57" t="s">
        <v>2193</v>
      </c>
      <c r="P883" s="59"/>
      <c r="Q883" s="59">
        <v>0</v>
      </c>
      <c r="R883" s="59"/>
      <c r="S883" s="57"/>
      <c r="T883" s="65"/>
      <c r="Z883" s="2" t="s">
        <v>949</v>
      </c>
      <c r="AA883" s="2">
        <v>5.3999999999999992E-2</v>
      </c>
    </row>
    <row r="884" spans="2:27" ht="21.95" customHeight="1" x14ac:dyDescent="0.15">
      <c r="B884" s="9" t="s">
        <v>2192</v>
      </c>
      <c r="C884" s="80"/>
      <c r="D884" s="56" t="s">
        <v>3021</v>
      </c>
      <c r="E884" s="62"/>
      <c r="F884" s="57"/>
      <c r="G884" s="57"/>
      <c r="H884" s="57"/>
      <c r="I884" s="57"/>
      <c r="J884" s="57"/>
      <c r="K884" s="62"/>
      <c r="L884" s="57"/>
      <c r="M884" s="57"/>
      <c r="N884" s="57"/>
      <c r="O884" s="57"/>
      <c r="P884" s="59"/>
      <c r="Q884" s="59"/>
      <c r="R884" s="59"/>
      <c r="S884" s="57"/>
      <c r="T884" s="65"/>
    </row>
    <row r="885" spans="2:27" ht="21.95" customHeight="1" x14ac:dyDescent="0.15">
      <c r="B885" s="9" t="s">
        <v>944</v>
      </c>
      <c r="C885" s="80" t="s">
        <v>362</v>
      </c>
      <c r="D885" s="56" t="s">
        <v>363</v>
      </c>
      <c r="E885" s="62" t="s">
        <v>364</v>
      </c>
      <c r="F885" s="57" t="s">
        <v>181</v>
      </c>
      <c r="G885" s="57">
        <v>1</v>
      </c>
      <c r="H885" s="57">
        <v>0</v>
      </c>
      <c r="I885" s="57">
        <v>1</v>
      </c>
      <c r="J885" s="57"/>
      <c r="K885" s="62" t="s">
        <v>919</v>
      </c>
      <c r="L885" s="57" t="s">
        <v>677</v>
      </c>
      <c r="M885" s="57">
        <v>3.5999999999999997E-2</v>
      </c>
      <c r="N885" s="57">
        <v>150</v>
      </c>
      <c r="O885" s="57">
        <v>5.3999999999999992E-2</v>
      </c>
      <c r="P885" s="59"/>
      <c r="Q885" s="59">
        <v>0</v>
      </c>
      <c r="R885" s="59"/>
      <c r="S885" s="57" t="s">
        <v>959</v>
      </c>
      <c r="T885" s="65"/>
      <c r="AA885" s="2">
        <v>5.3999999999999992E-2</v>
      </c>
    </row>
    <row r="886" spans="2:27" ht="21.95" customHeight="1" x14ac:dyDescent="0.15">
      <c r="B886" s="9" t="s">
        <v>944</v>
      </c>
      <c r="C886" s="80" t="s">
        <v>676</v>
      </c>
      <c r="D886" s="56" t="s">
        <v>70</v>
      </c>
      <c r="E886" s="62" t="s">
        <v>677</v>
      </c>
      <c r="F886" s="57" t="s">
        <v>678</v>
      </c>
      <c r="G886" s="57">
        <v>5.3999999999999999E-2</v>
      </c>
      <c r="H886" s="57">
        <v>100</v>
      </c>
      <c r="I886" s="57">
        <v>5.3999999999999992E-2</v>
      </c>
      <c r="J886" s="57"/>
      <c r="K886" s="62"/>
      <c r="L886" s="57"/>
      <c r="M886" s="57"/>
      <c r="N886" s="57"/>
      <c r="O886" s="57" t="s">
        <v>2193</v>
      </c>
      <c r="P886" s="59"/>
      <c r="Q886" s="59">
        <v>0</v>
      </c>
      <c r="R886" s="59"/>
      <c r="S886" s="57"/>
      <c r="T886" s="65"/>
      <c r="Z886" s="2" t="s">
        <v>949</v>
      </c>
      <c r="AA886" s="2">
        <v>5.3999999999999992E-2</v>
      </c>
    </row>
    <row r="887" spans="2:27" ht="21.95" customHeight="1" x14ac:dyDescent="0.15">
      <c r="B887" s="9" t="s">
        <v>2192</v>
      </c>
      <c r="C887" s="80"/>
      <c r="D887" s="56" t="s">
        <v>3022</v>
      </c>
      <c r="E887" s="62"/>
      <c r="F887" s="57"/>
      <c r="G887" s="57"/>
      <c r="H887" s="57"/>
      <c r="I887" s="57"/>
      <c r="J887" s="57"/>
      <c r="K887" s="62"/>
      <c r="L887" s="57"/>
      <c r="M887" s="57"/>
      <c r="N887" s="57"/>
      <c r="O887" s="57"/>
      <c r="P887" s="59"/>
      <c r="Q887" s="59"/>
      <c r="R887" s="59"/>
      <c r="S887" s="57"/>
      <c r="T887" s="65"/>
    </row>
    <row r="888" spans="2:27" ht="21.95" customHeight="1" x14ac:dyDescent="0.15">
      <c r="B888" s="9" t="s">
        <v>944</v>
      </c>
      <c r="C888" s="80" t="s">
        <v>362</v>
      </c>
      <c r="D888" s="56" t="s">
        <v>363</v>
      </c>
      <c r="E888" s="62" t="s">
        <v>364</v>
      </c>
      <c r="F888" s="57" t="s">
        <v>181</v>
      </c>
      <c r="G888" s="57">
        <v>1</v>
      </c>
      <c r="H888" s="57">
        <v>0</v>
      </c>
      <c r="I888" s="57">
        <v>1</v>
      </c>
      <c r="J888" s="57"/>
      <c r="K888" s="62" t="s">
        <v>919</v>
      </c>
      <c r="L888" s="57" t="s">
        <v>677</v>
      </c>
      <c r="M888" s="57">
        <v>3.5999999999999997E-2</v>
      </c>
      <c r="N888" s="57">
        <v>150</v>
      </c>
      <c r="O888" s="57">
        <v>5.3999999999999992E-2</v>
      </c>
      <c r="P888" s="59"/>
      <c r="Q888" s="59">
        <v>0</v>
      </c>
      <c r="R888" s="59"/>
      <c r="S888" s="57" t="s">
        <v>959</v>
      </c>
      <c r="T888" s="65"/>
      <c r="AA888" s="2">
        <v>5.3999999999999992E-2</v>
      </c>
    </row>
    <row r="889" spans="2:27" ht="21.95" customHeight="1" x14ac:dyDescent="0.15">
      <c r="B889" s="9" t="s">
        <v>944</v>
      </c>
      <c r="C889" s="80" t="s">
        <v>676</v>
      </c>
      <c r="D889" s="56" t="s">
        <v>70</v>
      </c>
      <c r="E889" s="62" t="s">
        <v>677</v>
      </c>
      <c r="F889" s="57" t="s">
        <v>678</v>
      </c>
      <c r="G889" s="57">
        <v>5.3999999999999999E-2</v>
      </c>
      <c r="H889" s="57">
        <v>100</v>
      </c>
      <c r="I889" s="57">
        <v>5.3999999999999992E-2</v>
      </c>
      <c r="J889" s="57"/>
      <c r="K889" s="62"/>
      <c r="L889" s="57"/>
      <c r="M889" s="57"/>
      <c r="N889" s="57"/>
      <c r="O889" s="57" t="s">
        <v>2193</v>
      </c>
      <c r="P889" s="59"/>
      <c r="Q889" s="59">
        <v>0</v>
      </c>
      <c r="R889" s="59"/>
      <c r="S889" s="57"/>
      <c r="T889" s="65"/>
      <c r="Z889" s="2" t="s">
        <v>949</v>
      </c>
      <c r="AA889" s="2">
        <v>5.3999999999999992E-2</v>
      </c>
    </row>
    <row r="890" spans="2:27" ht="21.95" customHeight="1" x14ac:dyDescent="0.15">
      <c r="B890" s="9" t="s">
        <v>2192</v>
      </c>
      <c r="C890" s="80"/>
      <c r="D890" s="56" t="s">
        <v>3023</v>
      </c>
      <c r="E890" s="62"/>
      <c r="F890" s="57"/>
      <c r="G890" s="57"/>
      <c r="H890" s="57"/>
      <c r="I890" s="57"/>
      <c r="J890" s="57"/>
      <c r="K890" s="62"/>
      <c r="L890" s="57"/>
      <c r="M890" s="57"/>
      <c r="N890" s="57"/>
      <c r="O890" s="57"/>
      <c r="P890" s="59"/>
      <c r="Q890" s="59"/>
      <c r="R890" s="59"/>
      <c r="S890" s="57"/>
      <c r="T890" s="65"/>
    </row>
    <row r="891" spans="2:27" ht="21.95" customHeight="1" x14ac:dyDescent="0.15">
      <c r="B891" s="9" t="s">
        <v>944</v>
      </c>
      <c r="C891" s="80" t="s">
        <v>362</v>
      </c>
      <c r="D891" s="56" t="s">
        <v>363</v>
      </c>
      <c r="E891" s="62" t="s">
        <v>364</v>
      </c>
      <c r="F891" s="57" t="s">
        <v>181</v>
      </c>
      <c r="G891" s="57">
        <v>1</v>
      </c>
      <c r="H891" s="57">
        <v>0</v>
      </c>
      <c r="I891" s="57">
        <v>1</v>
      </c>
      <c r="J891" s="57"/>
      <c r="K891" s="62" t="s">
        <v>919</v>
      </c>
      <c r="L891" s="57" t="s">
        <v>677</v>
      </c>
      <c r="M891" s="57">
        <v>3.5999999999999997E-2</v>
      </c>
      <c r="N891" s="57">
        <v>150</v>
      </c>
      <c r="O891" s="57">
        <v>5.3999999999999992E-2</v>
      </c>
      <c r="P891" s="59"/>
      <c r="Q891" s="59">
        <v>0</v>
      </c>
      <c r="R891" s="59"/>
      <c r="S891" s="57" t="s">
        <v>959</v>
      </c>
      <c r="T891" s="65"/>
      <c r="AA891" s="2">
        <v>5.3999999999999992E-2</v>
      </c>
    </row>
    <row r="892" spans="2:27" ht="21.95" customHeight="1" x14ac:dyDescent="0.15">
      <c r="B892" s="9" t="s">
        <v>944</v>
      </c>
      <c r="C892" s="80" t="s">
        <v>676</v>
      </c>
      <c r="D892" s="56" t="s">
        <v>70</v>
      </c>
      <c r="E892" s="62" t="s">
        <v>677</v>
      </c>
      <c r="F892" s="57" t="s">
        <v>678</v>
      </c>
      <c r="G892" s="57">
        <v>5.3999999999999999E-2</v>
      </c>
      <c r="H892" s="57">
        <v>100</v>
      </c>
      <c r="I892" s="57">
        <v>5.3999999999999992E-2</v>
      </c>
      <c r="J892" s="57"/>
      <c r="K892" s="62"/>
      <c r="L892" s="57"/>
      <c r="M892" s="57"/>
      <c r="N892" s="57"/>
      <c r="O892" s="57" t="s">
        <v>2193</v>
      </c>
      <c r="P892" s="59"/>
      <c r="Q892" s="59">
        <v>0</v>
      </c>
      <c r="R892" s="59"/>
      <c r="S892" s="57"/>
      <c r="T892" s="65"/>
      <c r="Z892" s="2" t="s">
        <v>949</v>
      </c>
      <c r="AA892" s="2">
        <v>5.3999999999999992E-2</v>
      </c>
    </row>
    <row r="893" spans="2:27" ht="21.95" customHeight="1" x14ac:dyDescent="0.15">
      <c r="B893" s="9" t="s">
        <v>2192</v>
      </c>
      <c r="C893" s="80"/>
      <c r="D893" s="56" t="s">
        <v>3024</v>
      </c>
      <c r="E893" s="62"/>
      <c r="F893" s="57"/>
      <c r="G893" s="57"/>
      <c r="H893" s="57"/>
      <c r="I893" s="57"/>
      <c r="J893" s="57"/>
      <c r="K893" s="62"/>
      <c r="L893" s="57"/>
      <c r="M893" s="57"/>
      <c r="N893" s="57"/>
      <c r="O893" s="57"/>
      <c r="P893" s="59"/>
      <c r="Q893" s="59"/>
      <c r="R893" s="59"/>
      <c r="S893" s="57"/>
      <c r="T893" s="65"/>
    </row>
    <row r="894" spans="2:27" ht="21.95" customHeight="1" x14ac:dyDescent="0.15">
      <c r="B894" s="9" t="s">
        <v>944</v>
      </c>
      <c r="C894" s="80" t="s">
        <v>362</v>
      </c>
      <c r="D894" s="56" t="s">
        <v>363</v>
      </c>
      <c r="E894" s="62" t="s">
        <v>364</v>
      </c>
      <c r="F894" s="57" t="s">
        <v>181</v>
      </c>
      <c r="G894" s="57">
        <v>1</v>
      </c>
      <c r="H894" s="57">
        <v>0</v>
      </c>
      <c r="I894" s="57">
        <v>1</v>
      </c>
      <c r="J894" s="57"/>
      <c r="K894" s="62" t="s">
        <v>919</v>
      </c>
      <c r="L894" s="57" t="s">
        <v>677</v>
      </c>
      <c r="M894" s="57">
        <v>3.5999999999999997E-2</v>
      </c>
      <c r="N894" s="57">
        <v>150</v>
      </c>
      <c r="O894" s="57">
        <v>5.3999999999999992E-2</v>
      </c>
      <c r="P894" s="59"/>
      <c r="Q894" s="59">
        <v>0</v>
      </c>
      <c r="R894" s="59"/>
      <c r="S894" s="57" t="s">
        <v>959</v>
      </c>
      <c r="T894" s="65"/>
      <c r="AA894" s="2">
        <v>5.3999999999999992E-2</v>
      </c>
    </row>
    <row r="895" spans="2:27" ht="21.95" customHeight="1" x14ac:dyDescent="0.15">
      <c r="B895" s="9" t="s">
        <v>944</v>
      </c>
      <c r="C895" s="80" t="s">
        <v>676</v>
      </c>
      <c r="D895" s="56" t="s">
        <v>70</v>
      </c>
      <c r="E895" s="62" t="s">
        <v>677</v>
      </c>
      <c r="F895" s="57" t="s">
        <v>678</v>
      </c>
      <c r="G895" s="57">
        <v>5.3999999999999999E-2</v>
      </c>
      <c r="H895" s="57">
        <v>100</v>
      </c>
      <c r="I895" s="57">
        <v>5.3999999999999992E-2</v>
      </c>
      <c r="J895" s="57"/>
      <c r="K895" s="62"/>
      <c r="L895" s="57"/>
      <c r="M895" s="57"/>
      <c r="N895" s="57"/>
      <c r="O895" s="57" t="s">
        <v>2193</v>
      </c>
      <c r="P895" s="59"/>
      <c r="Q895" s="59">
        <v>0</v>
      </c>
      <c r="R895" s="59"/>
      <c r="S895" s="57"/>
      <c r="T895" s="65"/>
      <c r="Z895" s="2" t="s">
        <v>949</v>
      </c>
      <c r="AA895" s="2">
        <v>5.3999999999999992E-2</v>
      </c>
    </row>
    <row r="896" spans="2:27" ht="21.95" customHeight="1" x14ac:dyDescent="0.15">
      <c r="B896" s="9" t="s">
        <v>2192</v>
      </c>
      <c r="C896" s="80"/>
      <c r="D896" s="56" t="s">
        <v>3025</v>
      </c>
      <c r="E896" s="62"/>
      <c r="F896" s="57"/>
      <c r="G896" s="57"/>
      <c r="H896" s="57"/>
      <c r="I896" s="57"/>
      <c r="J896" s="57"/>
      <c r="K896" s="62"/>
      <c r="L896" s="57"/>
      <c r="M896" s="57"/>
      <c r="N896" s="57"/>
      <c r="O896" s="57"/>
      <c r="P896" s="59"/>
      <c r="Q896" s="59"/>
      <c r="R896" s="59"/>
      <c r="S896" s="57"/>
      <c r="T896" s="65"/>
    </row>
    <row r="897" spans="2:34" ht="21.95" customHeight="1" x14ac:dyDescent="0.15">
      <c r="B897" s="9" t="s">
        <v>944</v>
      </c>
      <c r="C897" s="80" t="s">
        <v>362</v>
      </c>
      <c r="D897" s="56" t="s">
        <v>363</v>
      </c>
      <c r="E897" s="62" t="s">
        <v>364</v>
      </c>
      <c r="F897" s="57" t="s">
        <v>181</v>
      </c>
      <c r="G897" s="57">
        <v>1</v>
      </c>
      <c r="H897" s="57">
        <v>0</v>
      </c>
      <c r="I897" s="57">
        <v>1</v>
      </c>
      <c r="J897" s="57"/>
      <c r="K897" s="62" t="s">
        <v>919</v>
      </c>
      <c r="L897" s="57" t="s">
        <v>677</v>
      </c>
      <c r="M897" s="57">
        <v>3.5999999999999997E-2</v>
      </c>
      <c r="N897" s="57">
        <v>150</v>
      </c>
      <c r="O897" s="57">
        <v>5.3999999999999992E-2</v>
      </c>
      <c r="P897" s="59"/>
      <c r="Q897" s="59">
        <v>0</v>
      </c>
      <c r="R897" s="59"/>
      <c r="S897" s="57" t="s">
        <v>959</v>
      </c>
      <c r="T897" s="65"/>
      <c r="AA897" s="2">
        <v>5.3999999999999992E-2</v>
      </c>
    </row>
    <row r="898" spans="2:34" ht="21.95" customHeight="1" x14ac:dyDescent="0.15">
      <c r="B898" s="9" t="s">
        <v>944</v>
      </c>
      <c r="C898" s="80" t="s">
        <v>676</v>
      </c>
      <c r="D898" s="56" t="s">
        <v>70</v>
      </c>
      <c r="E898" s="62" t="s">
        <v>677</v>
      </c>
      <c r="F898" s="57" t="s">
        <v>678</v>
      </c>
      <c r="G898" s="57">
        <v>5.3999999999999999E-2</v>
      </c>
      <c r="H898" s="57">
        <v>100</v>
      </c>
      <c r="I898" s="57">
        <v>5.3999999999999992E-2</v>
      </c>
      <c r="J898" s="57"/>
      <c r="K898" s="62"/>
      <c r="L898" s="57"/>
      <c r="M898" s="57"/>
      <c r="N898" s="57"/>
      <c r="O898" s="57" t="s">
        <v>2193</v>
      </c>
      <c r="P898" s="59"/>
      <c r="Q898" s="59">
        <v>0</v>
      </c>
      <c r="R898" s="59"/>
      <c r="S898" s="57"/>
      <c r="T898" s="65"/>
      <c r="Z898" s="2" t="s">
        <v>949</v>
      </c>
      <c r="AA898" s="2">
        <v>5.3999999999999992E-2</v>
      </c>
    </row>
    <row r="899" spans="2:34" ht="21.95" customHeight="1" x14ac:dyDescent="0.15">
      <c r="B899" s="9" t="s">
        <v>2192</v>
      </c>
      <c r="C899" s="80"/>
      <c r="D899" s="56" t="s">
        <v>3026</v>
      </c>
      <c r="E899" s="62"/>
      <c r="F899" s="57"/>
      <c r="G899" s="57"/>
      <c r="H899" s="57"/>
      <c r="I899" s="57"/>
      <c r="J899" s="57"/>
      <c r="K899" s="62"/>
      <c r="L899" s="57"/>
      <c r="M899" s="57"/>
      <c r="N899" s="57"/>
      <c r="O899" s="57"/>
      <c r="P899" s="59"/>
      <c r="Q899" s="59"/>
      <c r="R899" s="59"/>
      <c r="S899" s="57"/>
      <c r="T899" s="65"/>
    </row>
    <row r="900" spans="2:34" ht="21.95" customHeight="1" x14ac:dyDescent="0.15">
      <c r="B900" s="9" t="s">
        <v>944</v>
      </c>
      <c r="C900" s="80" t="s">
        <v>2751</v>
      </c>
      <c r="D900" s="56" t="s">
        <v>2752</v>
      </c>
      <c r="E900" s="62" t="s">
        <v>2753</v>
      </c>
      <c r="F900" s="57" t="s">
        <v>492</v>
      </c>
      <c r="G900" s="57">
        <v>1</v>
      </c>
      <c r="H900" s="57">
        <v>0</v>
      </c>
      <c r="I900" s="57">
        <v>1</v>
      </c>
      <c r="J900" s="57"/>
      <c r="K900" s="62" t="s">
        <v>919</v>
      </c>
      <c r="L900" s="57" t="s">
        <v>677</v>
      </c>
      <c r="M900" s="57">
        <v>0.66</v>
      </c>
      <c r="N900" s="57">
        <v>100</v>
      </c>
      <c r="O900" s="57">
        <v>0.66</v>
      </c>
      <c r="P900" s="59"/>
      <c r="Q900" s="59">
        <v>0</v>
      </c>
      <c r="R900" s="59"/>
      <c r="S900" s="57" t="s">
        <v>971</v>
      </c>
      <c r="T900" s="65"/>
      <c r="AA900" s="2">
        <v>0.66</v>
      </c>
    </row>
    <row r="901" spans="2:34" ht="21.95" customHeight="1" x14ac:dyDescent="0.15">
      <c r="B901" s="9" t="s">
        <v>944</v>
      </c>
      <c r="C901" s="80" t="s">
        <v>2765</v>
      </c>
      <c r="D901" s="56" t="s">
        <v>2766</v>
      </c>
      <c r="E901" s="62" t="s">
        <v>2767</v>
      </c>
      <c r="F901" s="57" t="s">
        <v>2759</v>
      </c>
      <c r="G901" s="57">
        <v>1</v>
      </c>
      <c r="H901" s="57">
        <v>0</v>
      </c>
      <c r="I901" s="57">
        <v>1</v>
      </c>
      <c r="J901" s="57"/>
      <c r="K901" s="62" t="s">
        <v>919</v>
      </c>
      <c r="L901" s="57" t="s">
        <v>677</v>
      </c>
      <c r="M901" s="57">
        <v>0.13300000000000001</v>
      </c>
      <c r="N901" s="57">
        <v>100</v>
      </c>
      <c r="O901" s="57">
        <v>0.13300000000000001</v>
      </c>
      <c r="P901" s="59"/>
      <c r="Q901" s="59">
        <v>0</v>
      </c>
      <c r="R901" s="59"/>
      <c r="S901" s="57" t="s">
        <v>2245</v>
      </c>
      <c r="T901" s="65"/>
      <c r="AA901" s="2">
        <v>0.13300000000000001</v>
      </c>
    </row>
    <row r="902" spans="2:34" ht="21.95" customHeight="1" x14ac:dyDescent="0.15">
      <c r="B902" s="9" t="s">
        <v>944</v>
      </c>
      <c r="C902" s="80" t="s">
        <v>676</v>
      </c>
      <c r="D902" s="56" t="s">
        <v>70</v>
      </c>
      <c r="E902" s="62" t="s">
        <v>677</v>
      </c>
      <c r="F902" s="57" t="s">
        <v>678</v>
      </c>
      <c r="G902" s="57">
        <v>0.79300000000000004</v>
      </c>
      <c r="H902" s="57">
        <v>100</v>
      </c>
      <c r="I902" s="57">
        <v>0.79300000000000004</v>
      </c>
      <c r="J902" s="57"/>
      <c r="K902" s="62"/>
      <c r="L902" s="57"/>
      <c r="M902" s="57"/>
      <c r="N902" s="57"/>
      <c r="O902" s="57" t="s">
        <v>2193</v>
      </c>
      <c r="P902" s="59"/>
      <c r="Q902" s="59">
        <v>0</v>
      </c>
      <c r="R902" s="59"/>
      <c r="S902" s="57"/>
      <c r="T902" s="65"/>
      <c r="Z902" s="2" t="s">
        <v>949</v>
      </c>
      <c r="AA902" s="2">
        <v>0.79300000000000004</v>
      </c>
    </row>
    <row r="903" spans="2:34" ht="21.95" customHeight="1" x14ac:dyDescent="0.15">
      <c r="B903" s="9" t="s">
        <v>2192</v>
      </c>
      <c r="C903" s="80"/>
      <c r="D903" s="56" t="s">
        <v>3027</v>
      </c>
      <c r="E903" s="62"/>
      <c r="F903" s="57"/>
      <c r="G903" s="57"/>
      <c r="H903" s="57"/>
      <c r="I903" s="57"/>
      <c r="J903" s="57"/>
      <c r="K903" s="62"/>
      <c r="L903" s="57"/>
      <c r="M903" s="57"/>
      <c r="N903" s="57"/>
      <c r="O903" s="57"/>
      <c r="P903" s="59"/>
      <c r="Q903" s="59"/>
      <c r="R903" s="59"/>
      <c r="S903" s="57"/>
      <c r="T903" s="65"/>
    </row>
    <row r="904" spans="2:34" ht="21.95" customHeight="1" x14ac:dyDescent="0.15">
      <c r="B904" s="9" t="s">
        <v>944</v>
      </c>
      <c r="C904" s="80" t="s">
        <v>498</v>
      </c>
      <c r="D904" s="56" t="s">
        <v>208</v>
      </c>
      <c r="E904" s="62" t="s">
        <v>2304</v>
      </c>
      <c r="F904" s="57" t="s">
        <v>181</v>
      </c>
      <c r="G904" s="57">
        <v>1</v>
      </c>
      <c r="H904" s="57">
        <v>0</v>
      </c>
      <c r="I904" s="57">
        <v>1</v>
      </c>
      <c r="J904" s="57"/>
      <c r="K904" s="62" t="s">
        <v>920</v>
      </c>
      <c r="L904" s="57" t="s">
        <v>680</v>
      </c>
      <c r="M904" s="57">
        <v>0.13200000000000001</v>
      </c>
      <c r="N904" s="57">
        <v>100</v>
      </c>
      <c r="O904" s="57">
        <v>0.13200000000000001</v>
      </c>
      <c r="P904" s="59"/>
      <c r="Q904" s="59">
        <v>0</v>
      </c>
      <c r="R904" s="59"/>
      <c r="S904" s="57" t="s">
        <v>963</v>
      </c>
      <c r="T904" s="65"/>
      <c r="AB904" s="2">
        <v>0.13200000000000001</v>
      </c>
    </row>
    <row r="905" spans="2:34" ht="21.95" customHeight="1" x14ac:dyDescent="0.15">
      <c r="B905" s="9" t="s">
        <v>944</v>
      </c>
      <c r="C905" s="80" t="s">
        <v>498</v>
      </c>
      <c r="D905" s="56"/>
      <c r="E905" s="62"/>
      <c r="F905" s="57"/>
      <c r="G905" s="57">
        <v>1</v>
      </c>
      <c r="H905" s="57">
        <v>0</v>
      </c>
      <c r="I905" s="57">
        <v>1</v>
      </c>
      <c r="J905" s="57"/>
      <c r="K905" s="62" t="s">
        <v>925</v>
      </c>
      <c r="L905" s="57" t="s">
        <v>690</v>
      </c>
      <c r="M905" s="57">
        <v>0.13200000000000001</v>
      </c>
      <c r="N905" s="57">
        <v>100</v>
      </c>
      <c r="O905" s="57">
        <v>0.13200000000000001</v>
      </c>
      <c r="P905" s="59"/>
      <c r="Q905" s="59">
        <v>0</v>
      </c>
      <c r="R905" s="59"/>
      <c r="S905" s="57" t="s">
        <v>963</v>
      </c>
      <c r="T905" s="65"/>
      <c r="AH905" s="2">
        <v>0.13200000000000001</v>
      </c>
    </row>
    <row r="906" spans="2:34" ht="21.95" customHeight="1" x14ac:dyDescent="0.15">
      <c r="B906" s="9" t="s">
        <v>944</v>
      </c>
      <c r="C906" s="80" t="s">
        <v>679</v>
      </c>
      <c r="D906" s="56" t="s">
        <v>70</v>
      </c>
      <c r="E906" s="62" t="s">
        <v>680</v>
      </c>
      <c r="F906" s="57" t="s">
        <v>678</v>
      </c>
      <c r="G906" s="57">
        <v>0.13200000000000001</v>
      </c>
      <c r="H906" s="57">
        <v>100</v>
      </c>
      <c r="I906" s="57">
        <v>0.13200000000000001</v>
      </c>
      <c r="J906" s="57"/>
      <c r="K906" s="62"/>
      <c r="L906" s="57"/>
      <c r="M906" s="57"/>
      <c r="N906" s="57"/>
      <c r="O906" s="57" t="s">
        <v>2193</v>
      </c>
      <c r="P906" s="59"/>
      <c r="Q906" s="59">
        <v>0</v>
      </c>
      <c r="R906" s="59"/>
      <c r="S906" s="57"/>
      <c r="T906" s="65"/>
      <c r="Z906" s="2" t="s">
        <v>949</v>
      </c>
      <c r="AB906" s="2">
        <v>0.13200000000000001</v>
      </c>
      <c r="AH906" s="2">
        <v>0.13200000000000001</v>
      </c>
    </row>
    <row r="907" spans="2:34" ht="21.95" customHeight="1" x14ac:dyDescent="0.15">
      <c r="B907" s="9" t="s">
        <v>944</v>
      </c>
      <c r="C907" s="80" t="s">
        <v>689</v>
      </c>
      <c r="D907" s="56" t="s">
        <v>70</v>
      </c>
      <c r="E907" s="62" t="s">
        <v>690</v>
      </c>
      <c r="F907" s="57" t="s">
        <v>678</v>
      </c>
      <c r="G907" s="57">
        <v>0.13200000000000001</v>
      </c>
      <c r="H907" s="57">
        <v>100</v>
      </c>
      <c r="I907" s="57">
        <v>0.13200000000000001</v>
      </c>
      <c r="J907" s="57"/>
      <c r="K907" s="62"/>
      <c r="L907" s="57"/>
      <c r="M907" s="57"/>
      <c r="N907" s="57"/>
      <c r="O907" s="57" t="s">
        <v>2193</v>
      </c>
      <c r="P907" s="59"/>
      <c r="Q907" s="59">
        <v>0</v>
      </c>
      <c r="R907" s="59"/>
      <c r="S907" s="57"/>
      <c r="T907" s="65"/>
    </row>
    <row r="908" spans="2:34" ht="21.95" customHeight="1" x14ac:dyDescent="0.15">
      <c r="B908" s="9" t="s">
        <v>2192</v>
      </c>
      <c r="C908" s="80"/>
      <c r="D908" s="56" t="s">
        <v>3028</v>
      </c>
      <c r="E908" s="62"/>
      <c r="F908" s="57"/>
      <c r="G908" s="57"/>
      <c r="H908" s="57"/>
      <c r="I908" s="57"/>
      <c r="J908" s="57"/>
      <c r="K908" s="62"/>
      <c r="L908" s="57"/>
      <c r="M908" s="57"/>
      <c r="N908" s="57"/>
      <c r="O908" s="57"/>
      <c r="P908" s="59"/>
      <c r="Q908" s="59"/>
      <c r="R908" s="59"/>
      <c r="S908" s="57"/>
      <c r="T908" s="65"/>
    </row>
    <row r="909" spans="2:34" ht="21.95" customHeight="1" x14ac:dyDescent="0.15">
      <c r="B909" s="9" t="s">
        <v>944</v>
      </c>
      <c r="C909" s="80" t="s">
        <v>138</v>
      </c>
      <c r="D909" s="56" t="s">
        <v>139</v>
      </c>
      <c r="E909" s="62" t="s">
        <v>140</v>
      </c>
      <c r="F909" s="57" t="s">
        <v>132</v>
      </c>
      <c r="G909" s="57">
        <v>1</v>
      </c>
      <c r="H909" s="57">
        <v>0</v>
      </c>
      <c r="I909" s="57">
        <v>1</v>
      </c>
      <c r="J909" s="57"/>
      <c r="K909" s="62" t="s">
        <v>919</v>
      </c>
      <c r="L909" s="57" t="s">
        <v>677</v>
      </c>
      <c r="M909" s="57">
        <v>0.05</v>
      </c>
      <c r="N909" s="57">
        <v>100</v>
      </c>
      <c r="O909" s="57">
        <v>0.05</v>
      </c>
      <c r="P909" s="59"/>
      <c r="Q909" s="59">
        <v>0</v>
      </c>
      <c r="R909" s="59"/>
      <c r="S909" s="57" t="s">
        <v>964</v>
      </c>
      <c r="T909" s="65"/>
      <c r="AA909" s="2">
        <v>0.05</v>
      </c>
    </row>
    <row r="910" spans="2:34" ht="21.95" customHeight="1" x14ac:dyDescent="0.15">
      <c r="B910" s="9" t="s">
        <v>944</v>
      </c>
      <c r="C910" s="80" t="s">
        <v>676</v>
      </c>
      <c r="D910" s="56" t="s">
        <v>70</v>
      </c>
      <c r="E910" s="62" t="s">
        <v>677</v>
      </c>
      <c r="F910" s="57" t="s">
        <v>678</v>
      </c>
      <c r="G910" s="57">
        <v>0.05</v>
      </c>
      <c r="H910" s="57">
        <v>100</v>
      </c>
      <c r="I910" s="57">
        <v>0.05</v>
      </c>
      <c r="J910" s="57"/>
      <c r="K910" s="62"/>
      <c r="L910" s="57"/>
      <c r="M910" s="57"/>
      <c r="N910" s="57"/>
      <c r="O910" s="57" t="s">
        <v>2193</v>
      </c>
      <c r="P910" s="59"/>
      <c r="Q910" s="59">
        <v>0</v>
      </c>
      <c r="R910" s="59"/>
      <c r="S910" s="57"/>
      <c r="T910" s="65"/>
      <c r="Z910" s="2" t="s">
        <v>949</v>
      </c>
      <c r="AA910" s="2">
        <v>0.05</v>
      </c>
    </row>
    <row r="911" spans="2:34" ht="21.95" customHeight="1" x14ac:dyDescent="0.15">
      <c r="B911" s="9" t="s">
        <v>2192</v>
      </c>
      <c r="C911" s="80"/>
      <c r="D911" s="56" t="s">
        <v>3029</v>
      </c>
      <c r="E911" s="62"/>
      <c r="F911" s="57"/>
      <c r="G911" s="57"/>
      <c r="H911" s="57"/>
      <c r="I911" s="57"/>
      <c r="J911" s="57"/>
      <c r="K911" s="62"/>
      <c r="L911" s="57"/>
      <c r="M911" s="57"/>
      <c r="N911" s="57"/>
      <c r="O911" s="57"/>
      <c r="P911" s="59"/>
      <c r="Q911" s="59"/>
      <c r="R911" s="59"/>
      <c r="S911" s="57"/>
      <c r="T911" s="65"/>
    </row>
    <row r="912" spans="2:34" ht="21.95" customHeight="1" x14ac:dyDescent="0.15">
      <c r="B912" s="9" t="s">
        <v>944</v>
      </c>
      <c r="C912" s="80" t="s">
        <v>142</v>
      </c>
      <c r="D912" s="56" t="s">
        <v>139</v>
      </c>
      <c r="E912" s="62" t="s">
        <v>143</v>
      </c>
      <c r="F912" s="57" t="s">
        <v>132</v>
      </c>
      <c r="G912" s="57">
        <v>1</v>
      </c>
      <c r="H912" s="57">
        <v>0</v>
      </c>
      <c r="I912" s="57">
        <v>1</v>
      </c>
      <c r="J912" s="57"/>
      <c r="K912" s="62" t="s">
        <v>919</v>
      </c>
      <c r="L912" s="57" t="s">
        <v>677</v>
      </c>
      <c r="M912" s="57">
        <v>0.06</v>
      </c>
      <c r="N912" s="57">
        <v>100</v>
      </c>
      <c r="O912" s="57">
        <v>0.06</v>
      </c>
      <c r="P912" s="59"/>
      <c r="Q912" s="59">
        <v>0</v>
      </c>
      <c r="R912" s="59"/>
      <c r="S912" s="57" t="s">
        <v>964</v>
      </c>
      <c r="T912" s="65"/>
      <c r="AA912" s="2">
        <v>0.06</v>
      </c>
    </row>
    <row r="913" spans="2:27" ht="21.95" customHeight="1" x14ac:dyDescent="0.15">
      <c r="B913" s="9" t="s">
        <v>944</v>
      </c>
      <c r="C913" s="80" t="s">
        <v>676</v>
      </c>
      <c r="D913" s="56" t="s">
        <v>70</v>
      </c>
      <c r="E913" s="62" t="s">
        <v>677</v>
      </c>
      <c r="F913" s="57" t="s">
        <v>678</v>
      </c>
      <c r="G913" s="57">
        <v>0.06</v>
      </c>
      <c r="H913" s="57">
        <v>100</v>
      </c>
      <c r="I913" s="57">
        <v>0.06</v>
      </c>
      <c r="J913" s="57"/>
      <c r="K913" s="62"/>
      <c r="L913" s="57"/>
      <c r="M913" s="57"/>
      <c r="N913" s="57"/>
      <c r="O913" s="57" t="s">
        <v>2193</v>
      </c>
      <c r="P913" s="59"/>
      <c r="Q913" s="59">
        <v>0</v>
      </c>
      <c r="R913" s="59"/>
      <c r="S913" s="57"/>
      <c r="T913" s="65"/>
      <c r="Z913" s="2" t="s">
        <v>949</v>
      </c>
      <c r="AA913" s="2">
        <v>0.06</v>
      </c>
    </row>
    <row r="914" spans="2:27" ht="21.95" customHeight="1" x14ac:dyDescent="0.15">
      <c r="B914" s="9" t="s">
        <v>2192</v>
      </c>
      <c r="C914" s="80"/>
      <c r="D914" s="56" t="s">
        <v>3030</v>
      </c>
      <c r="E914" s="62"/>
      <c r="F914" s="57"/>
      <c r="G914" s="57"/>
      <c r="H914" s="57"/>
      <c r="I914" s="57"/>
      <c r="J914" s="57"/>
      <c r="K914" s="62"/>
      <c r="L914" s="57"/>
      <c r="M914" s="57"/>
      <c r="N914" s="57"/>
      <c r="O914" s="57"/>
      <c r="P914" s="59"/>
      <c r="Q914" s="59"/>
      <c r="R914" s="59"/>
      <c r="S914" s="57"/>
      <c r="T914" s="65"/>
    </row>
    <row r="915" spans="2:27" ht="21.95" customHeight="1" x14ac:dyDescent="0.15">
      <c r="B915" s="9" t="s">
        <v>944</v>
      </c>
      <c r="C915" s="80" t="s">
        <v>144</v>
      </c>
      <c r="D915" s="56" t="s">
        <v>139</v>
      </c>
      <c r="E915" s="62" t="s">
        <v>145</v>
      </c>
      <c r="F915" s="57" t="s">
        <v>132</v>
      </c>
      <c r="G915" s="57">
        <v>1</v>
      </c>
      <c r="H915" s="57">
        <v>0</v>
      </c>
      <c r="I915" s="57">
        <v>1</v>
      </c>
      <c r="J915" s="57"/>
      <c r="K915" s="62" t="s">
        <v>919</v>
      </c>
      <c r="L915" s="57" t="s">
        <v>677</v>
      </c>
      <c r="M915" s="57">
        <v>0.08</v>
      </c>
      <c r="N915" s="57">
        <v>100</v>
      </c>
      <c r="O915" s="57">
        <v>0.08</v>
      </c>
      <c r="P915" s="59"/>
      <c r="Q915" s="59">
        <v>0</v>
      </c>
      <c r="R915" s="59"/>
      <c r="S915" s="57" t="s">
        <v>964</v>
      </c>
      <c r="T915" s="65"/>
      <c r="AA915" s="2">
        <v>0.08</v>
      </c>
    </row>
    <row r="916" spans="2:27" ht="21.95" customHeight="1" x14ac:dyDescent="0.15">
      <c r="B916" s="9" t="s">
        <v>944</v>
      </c>
      <c r="C916" s="80" t="s">
        <v>676</v>
      </c>
      <c r="D916" s="56" t="s">
        <v>70</v>
      </c>
      <c r="E916" s="62" t="s">
        <v>677</v>
      </c>
      <c r="F916" s="57" t="s">
        <v>678</v>
      </c>
      <c r="G916" s="57">
        <v>0.08</v>
      </c>
      <c r="H916" s="57">
        <v>100</v>
      </c>
      <c r="I916" s="57">
        <v>0.08</v>
      </c>
      <c r="J916" s="57"/>
      <c r="K916" s="62"/>
      <c r="L916" s="57"/>
      <c r="M916" s="57"/>
      <c r="N916" s="57"/>
      <c r="O916" s="57" t="s">
        <v>2193</v>
      </c>
      <c r="P916" s="59"/>
      <c r="Q916" s="59">
        <v>0</v>
      </c>
      <c r="R916" s="59"/>
      <c r="S916" s="57"/>
      <c r="T916" s="65"/>
      <c r="Z916" s="2" t="s">
        <v>949</v>
      </c>
      <c r="AA916" s="2">
        <v>0.08</v>
      </c>
    </row>
    <row r="917" spans="2:27" ht="21.95" customHeight="1" x14ac:dyDescent="0.15">
      <c r="B917" s="9" t="s">
        <v>2192</v>
      </c>
      <c r="C917" s="80"/>
      <c r="D917" s="56" t="s">
        <v>3031</v>
      </c>
      <c r="E917" s="62"/>
      <c r="F917" s="57"/>
      <c r="G917" s="57"/>
      <c r="H917" s="57"/>
      <c r="I917" s="57"/>
      <c r="J917" s="57"/>
      <c r="K917" s="62"/>
      <c r="L917" s="57"/>
      <c r="M917" s="57"/>
      <c r="N917" s="57"/>
      <c r="O917" s="57"/>
      <c r="P917" s="59"/>
      <c r="Q917" s="59"/>
      <c r="R917" s="59"/>
      <c r="S917" s="57"/>
      <c r="T917" s="65"/>
    </row>
    <row r="918" spans="2:27" ht="21.95" customHeight="1" x14ac:dyDescent="0.15">
      <c r="B918" s="9" t="s">
        <v>944</v>
      </c>
      <c r="C918" s="80" t="s">
        <v>146</v>
      </c>
      <c r="D918" s="56" t="s">
        <v>139</v>
      </c>
      <c r="E918" s="62" t="s">
        <v>147</v>
      </c>
      <c r="F918" s="57" t="s">
        <v>132</v>
      </c>
      <c r="G918" s="57">
        <v>1</v>
      </c>
      <c r="H918" s="57">
        <v>0</v>
      </c>
      <c r="I918" s="57">
        <v>1</v>
      </c>
      <c r="J918" s="57"/>
      <c r="K918" s="62" t="s">
        <v>919</v>
      </c>
      <c r="L918" s="57" t="s">
        <v>677</v>
      </c>
      <c r="M918" s="57">
        <v>0.1</v>
      </c>
      <c r="N918" s="57">
        <v>100</v>
      </c>
      <c r="O918" s="57">
        <v>0.1</v>
      </c>
      <c r="P918" s="59"/>
      <c r="Q918" s="59">
        <v>0</v>
      </c>
      <c r="R918" s="59"/>
      <c r="S918" s="57" t="s">
        <v>964</v>
      </c>
      <c r="T918" s="65"/>
      <c r="AA918" s="2">
        <v>0.1</v>
      </c>
    </row>
    <row r="919" spans="2:27" ht="21.95" customHeight="1" x14ac:dyDescent="0.15">
      <c r="B919" s="9" t="s">
        <v>944</v>
      </c>
      <c r="C919" s="80" t="s">
        <v>676</v>
      </c>
      <c r="D919" s="56" t="s">
        <v>70</v>
      </c>
      <c r="E919" s="62" t="s">
        <v>677</v>
      </c>
      <c r="F919" s="57" t="s">
        <v>678</v>
      </c>
      <c r="G919" s="57">
        <v>0.1</v>
      </c>
      <c r="H919" s="57">
        <v>100</v>
      </c>
      <c r="I919" s="57">
        <v>0.1</v>
      </c>
      <c r="J919" s="57"/>
      <c r="K919" s="62"/>
      <c r="L919" s="57"/>
      <c r="M919" s="57"/>
      <c r="N919" s="57"/>
      <c r="O919" s="57" t="s">
        <v>2193</v>
      </c>
      <c r="P919" s="59"/>
      <c r="Q919" s="59">
        <v>0</v>
      </c>
      <c r="R919" s="59"/>
      <c r="S919" s="57"/>
      <c r="T919" s="65"/>
      <c r="Z919" s="2" t="s">
        <v>949</v>
      </c>
      <c r="AA919" s="2">
        <v>0.1</v>
      </c>
    </row>
    <row r="920" spans="2:27" ht="21.95" customHeight="1" x14ac:dyDescent="0.15">
      <c r="B920" s="9" t="s">
        <v>2192</v>
      </c>
      <c r="C920" s="80"/>
      <c r="D920" s="56" t="s">
        <v>3032</v>
      </c>
      <c r="E920" s="62"/>
      <c r="F920" s="57"/>
      <c r="G920" s="57"/>
      <c r="H920" s="57"/>
      <c r="I920" s="57"/>
      <c r="J920" s="57"/>
      <c r="K920" s="62"/>
      <c r="L920" s="57"/>
      <c r="M920" s="57"/>
      <c r="N920" s="57"/>
      <c r="O920" s="57"/>
      <c r="P920" s="59"/>
      <c r="Q920" s="59"/>
      <c r="R920" s="59"/>
      <c r="S920" s="57"/>
      <c r="T920" s="65"/>
    </row>
    <row r="921" spans="2:27" ht="21.95" customHeight="1" x14ac:dyDescent="0.15">
      <c r="B921" s="9" t="s">
        <v>944</v>
      </c>
      <c r="C921" s="80" t="s">
        <v>148</v>
      </c>
      <c r="D921" s="56" t="s">
        <v>139</v>
      </c>
      <c r="E921" s="62" t="s">
        <v>149</v>
      </c>
      <c r="F921" s="57" t="s">
        <v>132</v>
      </c>
      <c r="G921" s="57">
        <v>1</v>
      </c>
      <c r="H921" s="57">
        <v>0</v>
      </c>
      <c r="I921" s="57">
        <v>1</v>
      </c>
      <c r="J921" s="57"/>
      <c r="K921" s="62" t="s">
        <v>919</v>
      </c>
      <c r="L921" s="57" t="s">
        <v>677</v>
      </c>
      <c r="M921" s="57">
        <v>0.13</v>
      </c>
      <c r="N921" s="57">
        <v>100</v>
      </c>
      <c r="O921" s="57">
        <v>0.13</v>
      </c>
      <c r="P921" s="59"/>
      <c r="Q921" s="59">
        <v>0</v>
      </c>
      <c r="R921" s="59"/>
      <c r="S921" s="57" t="s">
        <v>964</v>
      </c>
      <c r="T921" s="65"/>
      <c r="AA921" s="2">
        <v>0.13</v>
      </c>
    </row>
    <row r="922" spans="2:27" ht="21.95" customHeight="1" x14ac:dyDescent="0.15">
      <c r="B922" s="9" t="s">
        <v>944</v>
      </c>
      <c r="C922" s="80" t="s">
        <v>676</v>
      </c>
      <c r="D922" s="56" t="s">
        <v>70</v>
      </c>
      <c r="E922" s="62" t="s">
        <v>677</v>
      </c>
      <c r="F922" s="57" t="s">
        <v>678</v>
      </c>
      <c r="G922" s="57">
        <v>0.13</v>
      </c>
      <c r="H922" s="57">
        <v>100</v>
      </c>
      <c r="I922" s="57">
        <v>0.13</v>
      </c>
      <c r="J922" s="57"/>
      <c r="K922" s="62"/>
      <c r="L922" s="57"/>
      <c r="M922" s="57"/>
      <c r="N922" s="57"/>
      <c r="O922" s="57" t="s">
        <v>2193</v>
      </c>
      <c r="P922" s="59"/>
      <c r="Q922" s="59">
        <v>0</v>
      </c>
      <c r="R922" s="59"/>
      <c r="S922" s="57"/>
      <c r="T922" s="65"/>
      <c r="Z922" s="2" t="s">
        <v>949</v>
      </c>
      <c r="AA922" s="2">
        <v>0.13</v>
      </c>
    </row>
    <row r="923" spans="2:27" ht="21.95" customHeight="1" x14ac:dyDescent="0.15">
      <c r="B923" s="9" t="s">
        <v>2192</v>
      </c>
      <c r="C923" s="80"/>
      <c r="D923" s="56" t="s">
        <v>3033</v>
      </c>
      <c r="E923" s="62"/>
      <c r="F923" s="57"/>
      <c r="G923" s="57"/>
      <c r="H923" s="57"/>
      <c r="I923" s="57"/>
      <c r="J923" s="57"/>
      <c r="K923" s="62"/>
      <c r="L923" s="57"/>
      <c r="M923" s="57"/>
      <c r="N923" s="57"/>
      <c r="O923" s="57"/>
      <c r="P923" s="59"/>
      <c r="Q923" s="59"/>
      <c r="R923" s="59"/>
      <c r="S923" s="57"/>
      <c r="T923" s="65"/>
    </row>
    <row r="924" spans="2:27" ht="21.95" customHeight="1" x14ac:dyDescent="0.15">
      <c r="B924" s="9" t="s">
        <v>944</v>
      </c>
      <c r="C924" s="80" t="s">
        <v>150</v>
      </c>
      <c r="D924" s="56" t="s">
        <v>139</v>
      </c>
      <c r="E924" s="62" t="s">
        <v>151</v>
      </c>
      <c r="F924" s="57" t="s">
        <v>132</v>
      </c>
      <c r="G924" s="57">
        <v>1</v>
      </c>
      <c r="H924" s="57">
        <v>0</v>
      </c>
      <c r="I924" s="57">
        <v>1</v>
      </c>
      <c r="J924" s="57"/>
      <c r="K924" s="62" t="s">
        <v>919</v>
      </c>
      <c r="L924" s="57" t="s">
        <v>677</v>
      </c>
      <c r="M924" s="57">
        <v>0.19</v>
      </c>
      <c r="N924" s="57">
        <v>100</v>
      </c>
      <c r="O924" s="57">
        <v>0.19</v>
      </c>
      <c r="P924" s="59"/>
      <c r="Q924" s="59">
        <v>0</v>
      </c>
      <c r="R924" s="59"/>
      <c r="S924" s="57" t="s">
        <v>964</v>
      </c>
      <c r="T924" s="65"/>
      <c r="AA924" s="2">
        <v>0.19</v>
      </c>
    </row>
    <row r="925" spans="2:27" ht="21.95" customHeight="1" x14ac:dyDescent="0.15">
      <c r="B925" s="9" t="s">
        <v>944</v>
      </c>
      <c r="C925" s="80" t="s">
        <v>676</v>
      </c>
      <c r="D925" s="56" t="s">
        <v>70</v>
      </c>
      <c r="E925" s="62" t="s">
        <v>677</v>
      </c>
      <c r="F925" s="57" t="s">
        <v>678</v>
      </c>
      <c r="G925" s="57">
        <v>0.19</v>
      </c>
      <c r="H925" s="57">
        <v>100</v>
      </c>
      <c r="I925" s="57">
        <v>0.19</v>
      </c>
      <c r="J925" s="57"/>
      <c r="K925" s="62"/>
      <c r="L925" s="57"/>
      <c r="M925" s="57"/>
      <c r="N925" s="57"/>
      <c r="O925" s="57" t="s">
        <v>2193</v>
      </c>
      <c r="P925" s="59"/>
      <c r="Q925" s="59">
        <v>0</v>
      </c>
      <c r="R925" s="59"/>
      <c r="S925" s="57"/>
      <c r="T925" s="65"/>
      <c r="Z925" s="2" t="s">
        <v>949</v>
      </c>
      <c r="AA925" s="2">
        <v>0.19</v>
      </c>
    </row>
    <row r="926" spans="2:27" ht="21.95" customHeight="1" x14ac:dyDescent="0.15">
      <c r="B926" s="9" t="s">
        <v>2192</v>
      </c>
      <c r="C926" s="80"/>
      <c r="D926" s="56" t="s">
        <v>3034</v>
      </c>
      <c r="E926" s="62"/>
      <c r="F926" s="57"/>
      <c r="G926" s="57"/>
      <c r="H926" s="57"/>
      <c r="I926" s="57"/>
      <c r="J926" s="57"/>
      <c r="K926" s="62"/>
      <c r="L926" s="57"/>
      <c r="M926" s="57"/>
      <c r="N926" s="57"/>
      <c r="O926" s="57"/>
      <c r="P926" s="59"/>
      <c r="Q926" s="59"/>
      <c r="R926" s="59"/>
      <c r="S926" s="57"/>
      <c r="T926" s="65"/>
    </row>
    <row r="927" spans="2:27" ht="21.95" customHeight="1" x14ac:dyDescent="0.15">
      <c r="B927" s="9" t="s">
        <v>944</v>
      </c>
      <c r="C927" s="80" t="s">
        <v>2780</v>
      </c>
      <c r="D927" s="56" t="s">
        <v>139</v>
      </c>
      <c r="E927" s="62" t="s">
        <v>2567</v>
      </c>
      <c r="F927" s="57" t="s">
        <v>132</v>
      </c>
      <c r="G927" s="57">
        <v>1</v>
      </c>
      <c r="H927" s="57">
        <v>0</v>
      </c>
      <c r="I927" s="57">
        <v>1</v>
      </c>
      <c r="J927" s="57"/>
      <c r="K927" s="62" t="s">
        <v>919</v>
      </c>
      <c r="L927" s="57" t="s">
        <v>677</v>
      </c>
      <c r="M927" s="57">
        <v>0.28000000000000003</v>
      </c>
      <c r="N927" s="57">
        <v>100</v>
      </c>
      <c r="O927" s="57">
        <v>0.28000000000000003</v>
      </c>
      <c r="P927" s="59"/>
      <c r="Q927" s="59">
        <v>0</v>
      </c>
      <c r="R927" s="59"/>
      <c r="S927" s="57" t="s">
        <v>964</v>
      </c>
      <c r="T927" s="65"/>
      <c r="AA927" s="2">
        <v>0.28000000000000003</v>
      </c>
    </row>
    <row r="928" spans="2:27" ht="21.95" customHeight="1" x14ac:dyDescent="0.15">
      <c r="B928" s="9" t="s">
        <v>944</v>
      </c>
      <c r="C928" s="80" t="s">
        <v>676</v>
      </c>
      <c r="D928" s="56" t="s">
        <v>70</v>
      </c>
      <c r="E928" s="62" t="s">
        <v>677</v>
      </c>
      <c r="F928" s="57" t="s">
        <v>678</v>
      </c>
      <c r="G928" s="57">
        <v>0.28000000000000003</v>
      </c>
      <c r="H928" s="57">
        <v>100</v>
      </c>
      <c r="I928" s="57">
        <v>0.28000000000000003</v>
      </c>
      <c r="J928" s="57"/>
      <c r="K928" s="62"/>
      <c r="L928" s="57"/>
      <c r="M928" s="57"/>
      <c r="N928" s="57"/>
      <c r="O928" s="57" t="s">
        <v>2193</v>
      </c>
      <c r="P928" s="59"/>
      <c r="Q928" s="59">
        <v>0</v>
      </c>
      <c r="R928" s="59"/>
      <c r="S928" s="57"/>
      <c r="T928" s="65"/>
      <c r="Z928" s="2" t="s">
        <v>949</v>
      </c>
      <c r="AA928" s="2">
        <v>0.28000000000000003</v>
      </c>
    </row>
    <row r="929" spans="2:27" ht="21.95" customHeight="1" x14ac:dyDescent="0.15">
      <c r="B929" s="9" t="s">
        <v>2192</v>
      </c>
      <c r="C929" s="80"/>
      <c r="D929" s="56" t="s">
        <v>1022</v>
      </c>
      <c r="E929" s="62"/>
      <c r="F929" s="57"/>
      <c r="G929" s="57"/>
      <c r="H929" s="57"/>
      <c r="I929" s="57"/>
      <c r="J929" s="57"/>
      <c r="K929" s="62"/>
      <c r="L929" s="57"/>
      <c r="M929" s="57"/>
      <c r="N929" s="57"/>
      <c r="O929" s="57"/>
      <c r="P929" s="59"/>
      <c r="Q929" s="59"/>
      <c r="R929" s="59"/>
      <c r="S929" s="57"/>
      <c r="T929" s="65"/>
    </row>
    <row r="930" spans="2:27" ht="21.95" customHeight="1" x14ac:dyDescent="0.15">
      <c r="B930" s="9" t="s">
        <v>944</v>
      </c>
      <c r="C930" s="80" t="s">
        <v>152</v>
      </c>
      <c r="D930" s="56" t="s">
        <v>153</v>
      </c>
      <c r="E930" s="62" t="s">
        <v>143</v>
      </c>
      <c r="F930" s="57" t="s">
        <v>132</v>
      </c>
      <c r="G930" s="57">
        <v>1</v>
      </c>
      <c r="H930" s="57">
        <v>0</v>
      </c>
      <c r="I930" s="57">
        <v>1</v>
      </c>
      <c r="J930" s="57"/>
      <c r="K930" s="62" t="s">
        <v>919</v>
      </c>
      <c r="L930" s="57" t="s">
        <v>677</v>
      </c>
      <c r="M930" s="57">
        <v>0.06</v>
      </c>
      <c r="N930" s="57">
        <v>120</v>
      </c>
      <c r="O930" s="57">
        <v>7.1999999999999995E-2</v>
      </c>
      <c r="P930" s="59"/>
      <c r="Q930" s="59">
        <v>0</v>
      </c>
      <c r="R930" s="59"/>
      <c r="S930" s="57" t="s">
        <v>964</v>
      </c>
      <c r="T930" s="65"/>
      <c r="AA930" s="2">
        <v>7.1999999999999995E-2</v>
      </c>
    </row>
    <row r="931" spans="2:27" ht="21.95" customHeight="1" x14ac:dyDescent="0.15">
      <c r="B931" s="9" t="s">
        <v>944</v>
      </c>
      <c r="C931" s="80" t="s">
        <v>676</v>
      </c>
      <c r="D931" s="56" t="s">
        <v>70</v>
      </c>
      <c r="E931" s="62" t="s">
        <v>677</v>
      </c>
      <c r="F931" s="57" t="s">
        <v>678</v>
      </c>
      <c r="G931" s="57">
        <v>7.1999999999999995E-2</v>
      </c>
      <c r="H931" s="57">
        <v>100</v>
      </c>
      <c r="I931" s="57">
        <v>7.1999999999999995E-2</v>
      </c>
      <c r="J931" s="57"/>
      <c r="K931" s="62"/>
      <c r="L931" s="57"/>
      <c r="M931" s="57"/>
      <c r="N931" s="57"/>
      <c r="O931" s="57" t="s">
        <v>2193</v>
      </c>
      <c r="P931" s="59"/>
      <c r="Q931" s="59">
        <v>0</v>
      </c>
      <c r="R931" s="59"/>
      <c r="S931" s="57"/>
      <c r="T931" s="65"/>
      <c r="Z931" s="2" t="s">
        <v>949</v>
      </c>
      <c r="AA931" s="2">
        <v>7.1999999999999995E-2</v>
      </c>
    </row>
    <row r="932" spans="2:27" ht="21.95" customHeight="1" x14ac:dyDescent="0.15">
      <c r="B932" s="9" t="s">
        <v>2192</v>
      </c>
      <c r="C932" s="80"/>
      <c r="D932" s="56" t="s">
        <v>3035</v>
      </c>
      <c r="E932" s="62"/>
      <c r="F932" s="57"/>
      <c r="G932" s="57"/>
      <c r="H932" s="57"/>
      <c r="I932" s="57"/>
      <c r="J932" s="57"/>
      <c r="K932" s="62"/>
      <c r="L932" s="57"/>
      <c r="M932" s="57"/>
      <c r="N932" s="57"/>
      <c r="O932" s="57"/>
      <c r="P932" s="59"/>
      <c r="Q932" s="59"/>
      <c r="R932" s="59"/>
      <c r="S932" s="57"/>
      <c r="T932" s="65"/>
    </row>
    <row r="933" spans="2:27" ht="21.95" customHeight="1" x14ac:dyDescent="0.15">
      <c r="B933" s="9" t="s">
        <v>944</v>
      </c>
      <c r="C933" s="80" t="s">
        <v>2783</v>
      </c>
      <c r="D933" s="56" t="s">
        <v>153</v>
      </c>
      <c r="E933" s="62" t="s">
        <v>145</v>
      </c>
      <c r="F933" s="57" t="s">
        <v>132</v>
      </c>
      <c r="G933" s="57">
        <v>1</v>
      </c>
      <c r="H933" s="57">
        <v>0</v>
      </c>
      <c r="I933" s="57">
        <v>1</v>
      </c>
      <c r="J933" s="57"/>
      <c r="K933" s="62" t="s">
        <v>919</v>
      </c>
      <c r="L933" s="57" t="s">
        <v>677</v>
      </c>
      <c r="M933" s="57">
        <v>0.08</v>
      </c>
      <c r="N933" s="57">
        <v>120</v>
      </c>
      <c r="O933" s="57">
        <v>9.6000000000000002E-2</v>
      </c>
      <c r="P933" s="59"/>
      <c r="Q933" s="59">
        <v>0</v>
      </c>
      <c r="R933" s="59"/>
      <c r="S933" s="57" t="s">
        <v>964</v>
      </c>
      <c r="T933" s="65"/>
      <c r="AA933" s="2">
        <v>9.6000000000000002E-2</v>
      </c>
    </row>
    <row r="934" spans="2:27" ht="21.95" customHeight="1" x14ac:dyDescent="0.15">
      <c r="B934" s="9" t="s">
        <v>944</v>
      </c>
      <c r="C934" s="80" t="s">
        <v>676</v>
      </c>
      <c r="D934" s="56" t="s">
        <v>70</v>
      </c>
      <c r="E934" s="62" t="s">
        <v>677</v>
      </c>
      <c r="F934" s="57" t="s">
        <v>678</v>
      </c>
      <c r="G934" s="57">
        <v>9.6000000000000002E-2</v>
      </c>
      <c r="H934" s="57">
        <v>100</v>
      </c>
      <c r="I934" s="57">
        <v>9.6000000000000002E-2</v>
      </c>
      <c r="J934" s="57"/>
      <c r="K934" s="62"/>
      <c r="L934" s="57"/>
      <c r="M934" s="57"/>
      <c r="N934" s="57"/>
      <c r="O934" s="57" t="s">
        <v>2193</v>
      </c>
      <c r="P934" s="59"/>
      <c r="Q934" s="59">
        <v>0</v>
      </c>
      <c r="R934" s="59"/>
      <c r="S934" s="57"/>
      <c r="T934" s="65"/>
      <c r="Z934" s="2" t="s">
        <v>949</v>
      </c>
      <c r="AA934" s="2">
        <v>9.6000000000000002E-2</v>
      </c>
    </row>
    <row r="935" spans="2:27" ht="21.95" customHeight="1" x14ac:dyDescent="0.15">
      <c r="B935" s="9" t="s">
        <v>2192</v>
      </c>
      <c r="C935" s="80"/>
      <c r="D935" s="56" t="s">
        <v>3036</v>
      </c>
      <c r="E935" s="62"/>
      <c r="F935" s="57"/>
      <c r="G935" s="57"/>
      <c r="H935" s="57"/>
      <c r="I935" s="57"/>
      <c r="J935" s="57"/>
      <c r="K935" s="62"/>
      <c r="L935" s="57"/>
      <c r="M935" s="57"/>
      <c r="N935" s="57"/>
      <c r="O935" s="57"/>
      <c r="P935" s="59"/>
      <c r="Q935" s="59"/>
      <c r="R935" s="59"/>
      <c r="S935" s="57"/>
      <c r="T935" s="65"/>
    </row>
    <row r="936" spans="2:27" ht="21.95" customHeight="1" x14ac:dyDescent="0.15">
      <c r="B936" s="9" t="s">
        <v>944</v>
      </c>
      <c r="C936" s="80" t="s">
        <v>154</v>
      </c>
      <c r="D936" s="56" t="s">
        <v>153</v>
      </c>
      <c r="E936" s="62" t="s">
        <v>149</v>
      </c>
      <c r="F936" s="57" t="s">
        <v>132</v>
      </c>
      <c r="G936" s="57">
        <v>1</v>
      </c>
      <c r="H936" s="57">
        <v>0</v>
      </c>
      <c r="I936" s="57">
        <v>1</v>
      </c>
      <c r="J936" s="57"/>
      <c r="K936" s="62" t="s">
        <v>919</v>
      </c>
      <c r="L936" s="57" t="s">
        <v>677</v>
      </c>
      <c r="M936" s="57">
        <v>0.13</v>
      </c>
      <c r="N936" s="57">
        <v>120</v>
      </c>
      <c r="O936" s="57">
        <v>0.156</v>
      </c>
      <c r="P936" s="59"/>
      <c r="Q936" s="59">
        <v>0</v>
      </c>
      <c r="R936" s="59"/>
      <c r="S936" s="57" t="s">
        <v>964</v>
      </c>
      <c r="T936" s="65"/>
      <c r="AA936" s="2">
        <v>0.156</v>
      </c>
    </row>
    <row r="937" spans="2:27" ht="21.95" customHeight="1" x14ac:dyDescent="0.15">
      <c r="B937" s="9" t="s">
        <v>944</v>
      </c>
      <c r="C937" s="80" t="s">
        <v>676</v>
      </c>
      <c r="D937" s="56" t="s">
        <v>70</v>
      </c>
      <c r="E937" s="62" t="s">
        <v>677</v>
      </c>
      <c r="F937" s="57" t="s">
        <v>678</v>
      </c>
      <c r="G937" s="57">
        <v>0.156</v>
      </c>
      <c r="H937" s="57">
        <v>100</v>
      </c>
      <c r="I937" s="57">
        <v>0.156</v>
      </c>
      <c r="J937" s="57"/>
      <c r="K937" s="62"/>
      <c r="L937" s="57"/>
      <c r="M937" s="57"/>
      <c r="N937" s="57"/>
      <c r="O937" s="57" t="s">
        <v>2193</v>
      </c>
      <c r="P937" s="59"/>
      <c r="Q937" s="59">
        <v>0</v>
      </c>
      <c r="R937" s="59"/>
      <c r="S937" s="57"/>
      <c r="T937" s="65"/>
      <c r="Z937" s="2" t="s">
        <v>949</v>
      </c>
      <c r="AA937" s="2">
        <v>0.156</v>
      </c>
    </row>
    <row r="938" spans="2:27" ht="21.95" customHeight="1" x14ac:dyDescent="0.15">
      <c r="B938" s="9" t="s">
        <v>2192</v>
      </c>
      <c r="C938" s="80"/>
      <c r="D938" s="56" t="s">
        <v>3037</v>
      </c>
      <c r="E938" s="62"/>
      <c r="F938" s="57"/>
      <c r="G938" s="57"/>
      <c r="H938" s="57"/>
      <c r="I938" s="57"/>
      <c r="J938" s="57"/>
      <c r="K938" s="62"/>
      <c r="L938" s="57"/>
      <c r="M938" s="57"/>
      <c r="N938" s="57"/>
      <c r="O938" s="57"/>
      <c r="P938" s="59"/>
      <c r="Q938" s="59"/>
      <c r="R938" s="59"/>
      <c r="S938" s="57"/>
      <c r="T938" s="65"/>
    </row>
    <row r="939" spans="2:27" ht="21.95" customHeight="1" x14ac:dyDescent="0.15">
      <c r="B939" s="9" t="s">
        <v>944</v>
      </c>
      <c r="C939" s="80" t="s">
        <v>2787</v>
      </c>
      <c r="D939" s="56" t="s">
        <v>153</v>
      </c>
      <c r="E939" s="62" t="s">
        <v>2567</v>
      </c>
      <c r="F939" s="57" t="s">
        <v>132</v>
      </c>
      <c r="G939" s="57">
        <v>1</v>
      </c>
      <c r="H939" s="57">
        <v>0</v>
      </c>
      <c r="I939" s="57">
        <v>1</v>
      </c>
      <c r="J939" s="57"/>
      <c r="K939" s="62" t="s">
        <v>919</v>
      </c>
      <c r="L939" s="57" t="s">
        <v>677</v>
      </c>
      <c r="M939" s="57">
        <v>0.28000000000000003</v>
      </c>
      <c r="N939" s="57">
        <v>120</v>
      </c>
      <c r="O939" s="57">
        <v>0.33600000000000002</v>
      </c>
      <c r="P939" s="59"/>
      <c r="Q939" s="59">
        <v>0</v>
      </c>
      <c r="R939" s="59"/>
      <c r="S939" s="57" t="s">
        <v>964</v>
      </c>
      <c r="T939" s="65"/>
      <c r="AA939" s="2">
        <v>0.33600000000000002</v>
      </c>
    </row>
    <row r="940" spans="2:27" ht="21.95" customHeight="1" x14ac:dyDescent="0.15">
      <c r="B940" s="9" t="s">
        <v>944</v>
      </c>
      <c r="C940" s="80" t="s">
        <v>676</v>
      </c>
      <c r="D940" s="56" t="s">
        <v>70</v>
      </c>
      <c r="E940" s="62" t="s">
        <v>677</v>
      </c>
      <c r="F940" s="57" t="s">
        <v>678</v>
      </c>
      <c r="G940" s="57">
        <v>0.33600000000000002</v>
      </c>
      <c r="H940" s="57">
        <v>100</v>
      </c>
      <c r="I940" s="57">
        <v>0.33600000000000002</v>
      </c>
      <c r="J940" s="57"/>
      <c r="K940" s="62"/>
      <c r="L940" s="57"/>
      <c r="M940" s="57"/>
      <c r="N940" s="57"/>
      <c r="O940" s="57" t="s">
        <v>2193</v>
      </c>
      <c r="P940" s="59"/>
      <c r="Q940" s="59">
        <v>0</v>
      </c>
      <c r="R940" s="59"/>
      <c r="S940" s="57"/>
      <c r="T940" s="65"/>
      <c r="Z940" s="2" t="s">
        <v>949</v>
      </c>
      <c r="AA940" s="2">
        <v>0.33600000000000002</v>
      </c>
    </row>
    <row r="941" spans="2:27" ht="21.95" customHeight="1" x14ac:dyDescent="0.15">
      <c r="B941" s="9" t="s">
        <v>2192</v>
      </c>
      <c r="C941" s="80"/>
      <c r="D941" s="56" t="s">
        <v>3038</v>
      </c>
      <c r="E941" s="62"/>
      <c r="F941" s="57"/>
      <c r="G941" s="57"/>
      <c r="H941" s="57"/>
      <c r="I941" s="57"/>
      <c r="J941" s="57"/>
      <c r="K941" s="62"/>
      <c r="L941" s="57"/>
      <c r="M941" s="57"/>
      <c r="N941" s="57"/>
      <c r="O941" s="57"/>
      <c r="P941" s="59"/>
      <c r="Q941" s="59"/>
      <c r="R941" s="59"/>
      <c r="S941" s="57"/>
      <c r="T941" s="65"/>
    </row>
    <row r="942" spans="2:27" ht="21.95" customHeight="1" x14ac:dyDescent="0.15">
      <c r="B942" s="9" t="s">
        <v>944</v>
      </c>
      <c r="C942" s="80" t="s">
        <v>155</v>
      </c>
      <c r="D942" s="56" t="s">
        <v>156</v>
      </c>
      <c r="E942" s="62" t="s">
        <v>157</v>
      </c>
      <c r="F942" s="57" t="s">
        <v>132</v>
      </c>
      <c r="G942" s="57">
        <v>1</v>
      </c>
      <c r="H942" s="57">
        <v>0</v>
      </c>
      <c r="I942" s="57">
        <v>1</v>
      </c>
      <c r="J942" s="57"/>
      <c r="K942" s="62" t="s">
        <v>919</v>
      </c>
      <c r="L942" s="57" t="s">
        <v>677</v>
      </c>
      <c r="M942" s="57">
        <v>0.05</v>
      </c>
      <c r="N942" s="57">
        <v>100</v>
      </c>
      <c r="O942" s="57">
        <v>0.05</v>
      </c>
      <c r="P942" s="59"/>
      <c r="Q942" s="59">
        <v>0</v>
      </c>
      <c r="R942" s="59"/>
      <c r="S942" s="57" t="s">
        <v>964</v>
      </c>
      <c r="T942" s="65"/>
      <c r="AA942" s="2">
        <v>0.05</v>
      </c>
    </row>
    <row r="943" spans="2:27" ht="21.95" customHeight="1" x14ac:dyDescent="0.15">
      <c r="B943" s="9" t="s">
        <v>944</v>
      </c>
      <c r="C943" s="80" t="s">
        <v>676</v>
      </c>
      <c r="D943" s="56" t="s">
        <v>70</v>
      </c>
      <c r="E943" s="62" t="s">
        <v>677</v>
      </c>
      <c r="F943" s="57" t="s">
        <v>678</v>
      </c>
      <c r="G943" s="57">
        <v>0.05</v>
      </c>
      <c r="H943" s="57">
        <v>100</v>
      </c>
      <c r="I943" s="57">
        <v>0.05</v>
      </c>
      <c r="J943" s="57"/>
      <c r="K943" s="62"/>
      <c r="L943" s="57"/>
      <c r="M943" s="57"/>
      <c r="N943" s="57"/>
      <c r="O943" s="57" t="s">
        <v>2193</v>
      </c>
      <c r="P943" s="59"/>
      <c r="Q943" s="59">
        <v>0</v>
      </c>
      <c r="R943" s="59"/>
      <c r="S943" s="57"/>
      <c r="T943" s="65"/>
      <c r="Z943" s="2" t="s">
        <v>949</v>
      </c>
      <c r="AA943" s="2">
        <v>0.05</v>
      </c>
    </row>
    <row r="944" spans="2:27" ht="21.95" customHeight="1" x14ac:dyDescent="0.15">
      <c r="B944" s="9" t="s">
        <v>2192</v>
      </c>
      <c r="C944" s="80"/>
      <c r="D944" s="56" t="s">
        <v>3039</v>
      </c>
      <c r="E944" s="62"/>
      <c r="F944" s="57"/>
      <c r="G944" s="57"/>
      <c r="H944" s="57"/>
      <c r="I944" s="57"/>
      <c r="J944" s="57"/>
      <c r="K944" s="62"/>
      <c r="L944" s="57"/>
      <c r="M944" s="57"/>
      <c r="N944" s="57"/>
      <c r="O944" s="57"/>
      <c r="P944" s="59"/>
      <c r="Q944" s="59"/>
      <c r="R944" s="59"/>
      <c r="S944" s="57"/>
      <c r="T944" s="65"/>
    </row>
    <row r="945" spans="2:27" ht="21.95" customHeight="1" x14ac:dyDescent="0.15">
      <c r="B945" s="9" t="s">
        <v>944</v>
      </c>
      <c r="C945" s="80" t="s">
        <v>163</v>
      </c>
      <c r="D945" s="56" t="s">
        <v>156</v>
      </c>
      <c r="E945" s="62" t="s">
        <v>164</v>
      </c>
      <c r="F945" s="57" t="s">
        <v>132</v>
      </c>
      <c r="G945" s="57">
        <v>1</v>
      </c>
      <c r="H945" s="57">
        <v>0</v>
      </c>
      <c r="I945" s="57">
        <v>1</v>
      </c>
      <c r="J945" s="57"/>
      <c r="K945" s="62" t="s">
        <v>919</v>
      </c>
      <c r="L945" s="57" t="s">
        <v>677</v>
      </c>
      <c r="M945" s="57">
        <v>0.1</v>
      </c>
      <c r="N945" s="57">
        <v>100</v>
      </c>
      <c r="O945" s="57">
        <v>0.1</v>
      </c>
      <c r="P945" s="59"/>
      <c r="Q945" s="59">
        <v>0</v>
      </c>
      <c r="R945" s="59"/>
      <c r="S945" s="57" t="s">
        <v>964</v>
      </c>
      <c r="T945" s="65"/>
      <c r="AA945" s="2">
        <v>0.1</v>
      </c>
    </row>
    <row r="946" spans="2:27" ht="21.95" customHeight="1" x14ac:dyDescent="0.15">
      <c r="B946" s="9" t="s">
        <v>944</v>
      </c>
      <c r="C946" s="80" t="s">
        <v>676</v>
      </c>
      <c r="D946" s="56" t="s">
        <v>70</v>
      </c>
      <c r="E946" s="62" t="s">
        <v>677</v>
      </c>
      <c r="F946" s="57" t="s">
        <v>678</v>
      </c>
      <c r="G946" s="57">
        <v>0.1</v>
      </c>
      <c r="H946" s="57">
        <v>100</v>
      </c>
      <c r="I946" s="57">
        <v>0.1</v>
      </c>
      <c r="J946" s="57"/>
      <c r="K946" s="62"/>
      <c r="L946" s="57"/>
      <c r="M946" s="57"/>
      <c r="N946" s="57"/>
      <c r="O946" s="57" t="s">
        <v>2193</v>
      </c>
      <c r="P946" s="59"/>
      <c r="Q946" s="59">
        <v>0</v>
      </c>
      <c r="R946" s="59"/>
      <c r="S946" s="57"/>
      <c r="T946" s="65"/>
      <c r="Z946" s="2" t="s">
        <v>949</v>
      </c>
      <c r="AA946" s="2">
        <v>0.1</v>
      </c>
    </row>
    <row r="947" spans="2:27" ht="21.95" customHeight="1" x14ac:dyDescent="0.15">
      <c r="B947" s="9" t="s">
        <v>2192</v>
      </c>
      <c r="C947" s="80"/>
      <c r="D947" s="56" t="s">
        <v>3040</v>
      </c>
      <c r="E947" s="62"/>
      <c r="F947" s="57"/>
      <c r="G947" s="57"/>
      <c r="H947" s="57"/>
      <c r="I947" s="57"/>
      <c r="J947" s="57"/>
      <c r="K947" s="62"/>
      <c r="L947" s="57"/>
      <c r="M947" s="57"/>
      <c r="N947" s="57"/>
      <c r="O947" s="57"/>
      <c r="P947" s="59"/>
      <c r="Q947" s="59"/>
      <c r="R947" s="59"/>
      <c r="S947" s="57"/>
      <c r="T947" s="65"/>
    </row>
    <row r="948" spans="2:27" ht="21.95" customHeight="1" x14ac:dyDescent="0.15">
      <c r="B948" s="9" t="s">
        <v>944</v>
      </c>
      <c r="C948" s="80" t="s">
        <v>2792</v>
      </c>
      <c r="D948" s="56" t="s">
        <v>156</v>
      </c>
      <c r="E948" s="62" t="s">
        <v>2544</v>
      </c>
      <c r="F948" s="57" t="s">
        <v>132</v>
      </c>
      <c r="G948" s="57">
        <v>1</v>
      </c>
      <c r="H948" s="57">
        <v>0</v>
      </c>
      <c r="I948" s="57">
        <v>1</v>
      </c>
      <c r="J948" s="57"/>
      <c r="K948" s="62" t="s">
        <v>919</v>
      </c>
      <c r="L948" s="57" t="s">
        <v>677</v>
      </c>
      <c r="M948" s="57">
        <v>0.13</v>
      </c>
      <c r="N948" s="57">
        <v>100</v>
      </c>
      <c r="O948" s="57">
        <v>0.13</v>
      </c>
      <c r="P948" s="59"/>
      <c r="Q948" s="59">
        <v>0</v>
      </c>
      <c r="R948" s="59"/>
      <c r="S948" s="57" t="s">
        <v>964</v>
      </c>
      <c r="T948" s="65"/>
      <c r="AA948" s="2">
        <v>0.13</v>
      </c>
    </row>
    <row r="949" spans="2:27" ht="21.95" customHeight="1" x14ac:dyDescent="0.15">
      <c r="B949" s="9" t="s">
        <v>944</v>
      </c>
      <c r="C949" s="80" t="s">
        <v>676</v>
      </c>
      <c r="D949" s="56" t="s">
        <v>70</v>
      </c>
      <c r="E949" s="62" t="s">
        <v>677</v>
      </c>
      <c r="F949" s="57" t="s">
        <v>678</v>
      </c>
      <c r="G949" s="57">
        <v>0.13</v>
      </c>
      <c r="H949" s="57">
        <v>100</v>
      </c>
      <c r="I949" s="57">
        <v>0.13</v>
      </c>
      <c r="J949" s="57"/>
      <c r="K949" s="62"/>
      <c r="L949" s="57"/>
      <c r="M949" s="57"/>
      <c r="N949" s="57"/>
      <c r="O949" s="57" t="s">
        <v>2193</v>
      </c>
      <c r="P949" s="59"/>
      <c r="Q949" s="59">
        <v>0</v>
      </c>
      <c r="R949" s="59"/>
      <c r="S949" s="57"/>
      <c r="T949" s="65"/>
      <c r="Z949" s="2" t="s">
        <v>949</v>
      </c>
      <c r="AA949" s="2">
        <v>0.13</v>
      </c>
    </row>
    <row r="950" spans="2:27" ht="21.95" customHeight="1" x14ac:dyDescent="0.15">
      <c r="B950" s="9" t="s">
        <v>2192</v>
      </c>
      <c r="C950" s="80"/>
      <c r="D950" s="56" t="s">
        <v>3041</v>
      </c>
      <c r="E950" s="62"/>
      <c r="F950" s="57"/>
      <c r="G950" s="57"/>
      <c r="H950" s="57"/>
      <c r="I950" s="57"/>
      <c r="J950" s="57"/>
      <c r="K950" s="62"/>
      <c r="L950" s="57"/>
      <c r="M950" s="57"/>
      <c r="N950" s="57"/>
      <c r="O950" s="57"/>
      <c r="P950" s="59"/>
      <c r="Q950" s="59"/>
      <c r="R950" s="59"/>
      <c r="S950" s="57"/>
      <c r="T950" s="65"/>
    </row>
    <row r="951" spans="2:27" ht="21.95" customHeight="1" x14ac:dyDescent="0.15">
      <c r="B951" s="9" t="s">
        <v>944</v>
      </c>
      <c r="C951" s="80" t="s">
        <v>155</v>
      </c>
      <c r="D951" s="56" t="s">
        <v>156</v>
      </c>
      <c r="E951" s="62" t="s">
        <v>157</v>
      </c>
      <c r="F951" s="57" t="s">
        <v>132</v>
      </c>
      <c r="G951" s="57">
        <v>1</v>
      </c>
      <c r="H951" s="57">
        <v>0</v>
      </c>
      <c r="I951" s="57">
        <v>1</v>
      </c>
      <c r="J951" s="57"/>
      <c r="K951" s="62" t="s">
        <v>919</v>
      </c>
      <c r="L951" s="57" t="s">
        <v>677</v>
      </c>
      <c r="M951" s="57">
        <v>0.05</v>
      </c>
      <c r="N951" s="57">
        <v>70</v>
      </c>
      <c r="O951" s="57">
        <v>3.4999999999999996E-2</v>
      </c>
      <c r="P951" s="59"/>
      <c r="Q951" s="59">
        <v>0</v>
      </c>
      <c r="R951" s="59"/>
      <c r="S951" s="57" t="s">
        <v>964</v>
      </c>
      <c r="T951" s="65"/>
      <c r="AA951" s="2">
        <v>3.4999999999999996E-2</v>
      </c>
    </row>
    <row r="952" spans="2:27" ht="21.95" customHeight="1" x14ac:dyDescent="0.15">
      <c r="B952" s="9" t="s">
        <v>944</v>
      </c>
      <c r="C952" s="80" t="s">
        <v>676</v>
      </c>
      <c r="D952" s="56" t="s">
        <v>70</v>
      </c>
      <c r="E952" s="62" t="s">
        <v>677</v>
      </c>
      <c r="F952" s="57" t="s">
        <v>678</v>
      </c>
      <c r="G952" s="57">
        <v>3.5000000000000003E-2</v>
      </c>
      <c r="H952" s="57">
        <v>100</v>
      </c>
      <c r="I952" s="57">
        <v>3.4999999999999996E-2</v>
      </c>
      <c r="J952" s="57"/>
      <c r="K952" s="62"/>
      <c r="L952" s="57"/>
      <c r="M952" s="57"/>
      <c r="N952" s="57"/>
      <c r="O952" s="57" t="s">
        <v>2193</v>
      </c>
      <c r="P952" s="59"/>
      <c r="Q952" s="59">
        <v>0</v>
      </c>
      <c r="R952" s="59"/>
      <c r="S952" s="57"/>
      <c r="T952" s="65"/>
      <c r="Z952" s="2" t="s">
        <v>949</v>
      </c>
      <c r="AA952" s="2">
        <v>3.4999999999999996E-2</v>
      </c>
    </row>
    <row r="953" spans="2:27" ht="21.95" customHeight="1" x14ac:dyDescent="0.15">
      <c r="B953" s="9" t="s">
        <v>2192</v>
      </c>
      <c r="C953" s="80"/>
      <c r="D953" s="56" t="s">
        <v>3042</v>
      </c>
      <c r="E953" s="62"/>
      <c r="F953" s="57"/>
      <c r="G953" s="57"/>
      <c r="H953" s="57"/>
      <c r="I953" s="57"/>
      <c r="J953" s="57"/>
      <c r="K953" s="62"/>
      <c r="L953" s="57"/>
      <c r="M953" s="57"/>
      <c r="N953" s="57"/>
      <c r="O953" s="57"/>
      <c r="P953" s="59"/>
      <c r="Q953" s="59"/>
      <c r="R953" s="59"/>
      <c r="S953" s="57"/>
      <c r="T953" s="65"/>
    </row>
    <row r="954" spans="2:27" ht="21.95" customHeight="1" x14ac:dyDescent="0.15">
      <c r="B954" s="9" t="s">
        <v>944</v>
      </c>
      <c r="C954" s="80" t="s">
        <v>161</v>
      </c>
      <c r="D954" s="56" t="s">
        <v>156</v>
      </c>
      <c r="E954" s="62" t="s">
        <v>162</v>
      </c>
      <c r="F954" s="57" t="s">
        <v>132</v>
      </c>
      <c r="G954" s="57">
        <v>1</v>
      </c>
      <c r="H954" s="57">
        <v>0</v>
      </c>
      <c r="I954" s="57">
        <v>1</v>
      </c>
      <c r="J954" s="57"/>
      <c r="K954" s="62" t="s">
        <v>919</v>
      </c>
      <c r="L954" s="57" t="s">
        <v>677</v>
      </c>
      <c r="M954" s="57">
        <v>0.08</v>
      </c>
      <c r="N954" s="57">
        <v>70</v>
      </c>
      <c r="O954" s="57">
        <v>5.5999999999999994E-2</v>
      </c>
      <c r="P954" s="59"/>
      <c r="Q954" s="59">
        <v>0</v>
      </c>
      <c r="R954" s="59"/>
      <c r="S954" s="57" t="s">
        <v>964</v>
      </c>
      <c r="T954" s="65"/>
      <c r="AA954" s="2">
        <v>5.5999999999999994E-2</v>
      </c>
    </row>
    <row r="955" spans="2:27" ht="21.95" customHeight="1" x14ac:dyDescent="0.15">
      <c r="B955" s="9" t="s">
        <v>944</v>
      </c>
      <c r="C955" s="80" t="s">
        <v>676</v>
      </c>
      <c r="D955" s="56" t="s">
        <v>70</v>
      </c>
      <c r="E955" s="62" t="s">
        <v>677</v>
      </c>
      <c r="F955" s="57" t="s">
        <v>678</v>
      </c>
      <c r="G955" s="57">
        <v>5.6000000000000001E-2</v>
      </c>
      <c r="H955" s="57">
        <v>100</v>
      </c>
      <c r="I955" s="57">
        <v>5.5999999999999994E-2</v>
      </c>
      <c r="J955" s="57"/>
      <c r="K955" s="62"/>
      <c r="L955" s="57"/>
      <c r="M955" s="57"/>
      <c r="N955" s="57"/>
      <c r="O955" s="57" t="s">
        <v>2193</v>
      </c>
      <c r="P955" s="59"/>
      <c r="Q955" s="59">
        <v>0</v>
      </c>
      <c r="R955" s="59"/>
      <c r="S955" s="57"/>
      <c r="T955" s="65"/>
      <c r="Z955" s="2" t="s">
        <v>949</v>
      </c>
      <c r="AA955" s="2">
        <v>5.5999999999999994E-2</v>
      </c>
    </row>
    <row r="956" spans="2:27" ht="21.95" customHeight="1" x14ac:dyDescent="0.15">
      <c r="B956" s="9" t="s">
        <v>2192</v>
      </c>
      <c r="C956" s="80"/>
      <c r="D956" s="56" t="s">
        <v>3043</v>
      </c>
      <c r="E956" s="62"/>
      <c r="F956" s="57"/>
      <c r="G956" s="57"/>
      <c r="H956" s="57"/>
      <c r="I956" s="57"/>
      <c r="J956" s="57"/>
      <c r="K956" s="62"/>
      <c r="L956" s="57"/>
      <c r="M956" s="57"/>
      <c r="N956" s="57"/>
      <c r="O956" s="57"/>
      <c r="P956" s="59"/>
      <c r="Q956" s="59"/>
      <c r="R956" s="59"/>
      <c r="S956" s="57"/>
      <c r="T956" s="65"/>
    </row>
    <row r="957" spans="2:27" ht="21.95" customHeight="1" x14ac:dyDescent="0.15">
      <c r="B957" s="9" t="s">
        <v>944</v>
      </c>
      <c r="C957" s="80" t="s">
        <v>2792</v>
      </c>
      <c r="D957" s="56" t="s">
        <v>156</v>
      </c>
      <c r="E957" s="62" t="s">
        <v>2544</v>
      </c>
      <c r="F957" s="57" t="s">
        <v>132</v>
      </c>
      <c r="G957" s="57">
        <v>1</v>
      </c>
      <c r="H957" s="57">
        <v>0</v>
      </c>
      <c r="I957" s="57">
        <v>1</v>
      </c>
      <c r="J957" s="57"/>
      <c r="K957" s="62" t="s">
        <v>919</v>
      </c>
      <c r="L957" s="57" t="s">
        <v>677</v>
      </c>
      <c r="M957" s="57">
        <v>0.13</v>
      </c>
      <c r="N957" s="57">
        <v>70</v>
      </c>
      <c r="O957" s="57">
        <v>9.0999999999999998E-2</v>
      </c>
      <c r="P957" s="59"/>
      <c r="Q957" s="59">
        <v>0</v>
      </c>
      <c r="R957" s="59"/>
      <c r="S957" s="57" t="s">
        <v>964</v>
      </c>
      <c r="T957" s="65"/>
      <c r="AA957" s="2">
        <v>9.0999999999999998E-2</v>
      </c>
    </row>
    <row r="958" spans="2:27" ht="21.95" customHeight="1" x14ac:dyDescent="0.15">
      <c r="B958" s="9" t="s">
        <v>944</v>
      </c>
      <c r="C958" s="80" t="s">
        <v>676</v>
      </c>
      <c r="D958" s="56" t="s">
        <v>70</v>
      </c>
      <c r="E958" s="62" t="s">
        <v>677</v>
      </c>
      <c r="F958" s="57" t="s">
        <v>678</v>
      </c>
      <c r="G958" s="57">
        <v>9.0999999999999998E-2</v>
      </c>
      <c r="H958" s="57">
        <v>100</v>
      </c>
      <c r="I958" s="57">
        <v>9.0999999999999998E-2</v>
      </c>
      <c r="J958" s="57"/>
      <c r="K958" s="62"/>
      <c r="L958" s="57"/>
      <c r="M958" s="57"/>
      <c r="N958" s="57"/>
      <c r="O958" s="57" t="s">
        <v>2193</v>
      </c>
      <c r="P958" s="59"/>
      <c r="Q958" s="59">
        <v>0</v>
      </c>
      <c r="R958" s="59"/>
      <c r="S958" s="57"/>
      <c r="T958" s="65"/>
      <c r="Z958" s="2" t="s">
        <v>949</v>
      </c>
      <c r="AA958" s="2">
        <v>9.0999999999999998E-2</v>
      </c>
    </row>
    <row r="959" spans="2:27" ht="21.95" customHeight="1" x14ac:dyDescent="0.15">
      <c r="B959" s="9" t="s">
        <v>2192</v>
      </c>
      <c r="C959" s="80"/>
      <c r="D959" s="56" t="s">
        <v>3044</v>
      </c>
      <c r="E959" s="62"/>
      <c r="F959" s="57"/>
      <c r="G959" s="57"/>
      <c r="H959" s="57"/>
      <c r="I959" s="57"/>
      <c r="J959" s="57"/>
      <c r="K959" s="62"/>
      <c r="L959" s="57"/>
      <c r="M959" s="57"/>
      <c r="N959" s="57"/>
      <c r="O959" s="57"/>
      <c r="P959" s="59"/>
      <c r="Q959" s="59"/>
      <c r="R959" s="59"/>
      <c r="S959" s="57"/>
      <c r="T959" s="65"/>
    </row>
    <row r="960" spans="2:27" ht="21.95" customHeight="1" x14ac:dyDescent="0.15">
      <c r="B960" s="9" t="s">
        <v>944</v>
      </c>
      <c r="C960" s="80" t="s">
        <v>165</v>
      </c>
      <c r="D960" s="56" t="s">
        <v>166</v>
      </c>
      <c r="E960" s="62" t="s">
        <v>167</v>
      </c>
      <c r="F960" s="57" t="s">
        <v>132</v>
      </c>
      <c r="G960" s="57">
        <v>1</v>
      </c>
      <c r="H960" s="57">
        <v>0</v>
      </c>
      <c r="I960" s="57">
        <v>1</v>
      </c>
      <c r="J960" s="57"/>
      <c r="K960" s="62" t="s">
        <v>919</v>
      </c>
      <c r="L960" s="57" t="s">
        <v>677</v>
      </c>
      <c r="M960" s="57">
        <v>0.04</v>
      </c>
      <c r="N960" s="57">
        <v>100</v>
      </c>
      <c r="O960" s="57">
        <v>0.04</v>
      </c>
      <c r="P960" s="59"/>
      <c r="Q960" s="59">
        <v>0</v>
      </c>
      <c r="R960" s="59"/>
      <c r="S960" s="57" t="s">
        <v>964</v>
      </c>
      <c r="T960" s="65"/>
      <c r="AA960" s="2">
        <v>0.04</v>
      </c>
    </row>
    <row r="961" spans="2:34" ht="21.95" customHeight="1" x14ac:dyDescent="0.15">
      <c r="B961" s="9" t="s">
        <v>944</v>
      </c>
      <c r="C961" s="80" t="s">
        <v>676</v>
      </c>
      <c r="D961" s="56" t="s">
        <v>70</v>
      </c>
      <c r="E961" s="62" t="s">
        <v>677</v>
      </c>
      <c r="F961" s="57" t="s">
        <v>678</v>
      </c>
      <c r="G961" s="57">
        <v>0.04</v>
      </c>
      <c r="H961" s="57">
        <v>100</v>
      </c>
      <c r="I961" s="57">
        <v>0.04</v>
      </c>
      <c r="J961" s="57"/>
      <c r="K961" s="62"/>
      <c r="L961" s="57"/>
      <c r="M961" s="57"/>
      <c r="N961" s="57"/>
      <c r="O961" s="57" t="s">
        <v>2193</v>
      </c>
      <c r="P961" s="59"/>
      <c r="Q961" s="59">
        <v>0</v>
      </c>
      <c r="R961" s="59"/>
      <c r="S961" s="57"/>
      <c r="T961" s="65"/>
      <c r="Z961" s="2" t="s">
        <v>949</v>
      </c>
      <c r="AA961" s="2">
        <v>0.04</v>
      </c>
    </row>
    <row r="962" spans="2:34" ht="21.95" customHeight="1" x14ac:dyDescent="0.15">
      <c r="B962" s="9" t="s">
        <v>2192</v>
      </c>
      <c r="C962" s="80"/>
      <c r="D962" s="56" t="s">
        <v>3045</v>
      </c>
      <c r="E962" s="62"/>
      <c r="F962" s="57"/>
      <c r="G962" s="57"/>
      <c r="H962" s="57"/>
      <c r="I962" s="57"/>
      <c r="J962" s="57"/>
      <c r="K962" s="62"/>
      <c r="L962" s="57"/>
      <c r="M962" s="57"/>
      <c r="N962" s="57"/>
      <c r="O962" s="57"/>
      <c r="P962" s="59"/>
      <c r="Q962" s="59"/>
      <c r="R962" s="59"/>
      <c r="S962" s="57"/>
      <c r="T962" s="65"/>
    </row>
    <row r="963" spans="2:34" ht="21.95" customHeight="1" x14ac:dyDescent="0.15">
      <c r="B963" s="9" t="s">
        <v>944</v>
      </c>
      <c r="C963" s="80" t="s">
        <v>170</v>
      </c>
      <c r="D963" s="56" t="s">
        <v>166</v>
      </c>
      <c r="E963" s="62" t="s">
        <v>171</v>
      </c>
      <c r="F963" s="57" t="s">
        <v>132</v>
      </c>
      <c r="G963" s="57">
        <v>1</v>
      </c>
      <c r="H963" s="57">
        <v>0</v>
      </c>
      <c r="I963" s="57">
        <v>1</v>
      </c>
      <c r="J963" s="57"/>
      <c r="K963" s="62" t="s">
        <v>919</v>
      </c>
      <c r="L963" s="57" t="s">
        <v>677</v>
      </c>
      <c r="M963" s="57">
        <v>4.8000000000000001E-2</v>
      </c>
      <c r="N963" s="57">
        <v>100</v>
      </c>
      <c r="O963" s="57">
        <v>4.8000000000000001E-2</v>
      </c>
      <c r="P963" s="59"/>
      <c r="Q963" s="59">
        <v>0</v>
      </c>
      <c r="R963" s="59"/>
      <c r="S963" s="57" t="s">
        <v>964</v>
      </c>
      <c r="T963" s="65"/>
      <c r="AA963" s="2">
        <v>4.8000000000000001E-2</v>
      </c>
    </row>
    <row r="964" spans="2:34" ht="21.95" customHeight="1" x14ac:dyDescent="0.15">
      <c r="B964" s="9" t="s">
        <v>944</v>
      </c>
      <c r="C964" s="80" t="s">
        <v>676</v>
      </c>
      <c r="D964" s="56" t="s">
        <v>70</v>
      </c>
      <c r="E964" s="62" t="s">
        <v>677</v>
      </c>
      <c r="F964" s="57" t="s">
        <v>678</v>
      </c>
      <c r="G964" s="57">
        <v>4.8000000000000001E-2</v>
      </c>
      <c r="H964" s="57">
        <v>100</v>
      </c>
      <c r="I964" s="57">
        <v>4.8000000000000001E-2</v>
      </c>
      <c r="J964" s="57"/>
      <c r="K964" s="62"/>
      <c r="L964" s="57"/>
      <c r="M964" s="57"/>
      <c r="N964" s="57"/>
      <c r="O964" s="57" t="s">
        <v>2193</v>
      </c>
      <c r="P964" s="59"/>
      <c r="Q964" s="59">
        <v>0</v>
      </c>
      <c r="R964" s="59"/>
      <c r="S964" s="57"/>
      <c r="T964" s="65"/>
      <c r="Z964" s="2" t="s">
        <v>949</v>
      </c>
      <c r="AA964" s="2">
        <v>4.8000000000000001E-2</v>
      </c>
    </row>
    <row r="965" spans="2:34" ht="21.95" customHeight="1" x14ac:dyDescent="0.15">
      <c r="B965" s="9" t="s">
        <v>2192</v>
      </c>
      <c r="C965" s="80"/>
      <c r="D965" s="56" t="s">
        <v>3046</v>
      </c>
      <c r="E965" s="62"/>
      <c r="F965" s="57"/>
      <c r="G965" s="57"/>
      <c r="H965" s="57"/>
      <c r="I965" s="57"/>
      <c r="J965" s="57"/>
      <c r="K965" s="62"/>
      <c r="L965" s="57"/>
      <c r="M965" s="57"/>
      <c r="N965" s="57"/>
      <c r="O965" s="57"/>
      <c r="P965" s="59"/>
      <c r="Q965" s="59"/>
      <c r="R965" s="59"/>
      <c r="S965" s="57"/>
      <c r="T965" s="65"/>
    </row>
    <row r="966" spans="2:34" ht="21.95" customHeight="1" x14ac:dyDescent="0.15">
      <c r="B966" s="9" t="s">
        <v>944</v>
      </c>
      <c r="C966" s="80" t="s">
        <v>172</v>
      </c>
      <c r="D966" s="56" t="s">
        <v>166</v>
      </c>
      <c r="E966" s="62" t="s">
        <v>173</v>
      </c>
      <c r="F966" s="57" t="s">
        <v>132</v>
      </c>
      <c r="G966" s="57">
        <v>1</v>
      </c>
      <c r="H966" s="57">
        <v>0</v>
      </c>
      <c r="I966" s="57">
        <v>1</v>
      </c>
      <c r="J966" s="57"/>
      <c r="K966" s="62" t="s">
        <v>919</v>
      </c>
      <c r="L966" s="57" t="s">
        <v>677</v>
      </c>
      <c r="M966" s="57">
        <v>6.4000000000000001E-2</v>
      </c>
      <c r="N966" s="57">
        <v>100</v>
      </c>
      <c r="O966" s="57">
        <v>6.4000000000000001E-2</v>
      </c>
      <c r="P966" s="59"/>
      <c r="Q966" s="59">
        <v>0</v>
      </c>
      <c r="R966" s="59"/>
      <c r="S966" s="57" t="s">
        <v>964</v>
      </c>
      <c r="T966" s="65"/>
      <c r="AA966" s="2">
        <v>6.4000000000000001E-2</v>
      </c>
    </row>
    <row r="967" spans="2:34" ht="21.95" customHeight="1" x14ac:dyDescent="0.15">
      <c r="B967" s="9" t="s">
        <v>944</v>
      </c>
      <c r="C967" s="80" t="s">
        <v>676</v>
      </c>
      <c r="D967" s="56" t="s">
        <v>70</v>
      </c>
      <c r="E967" s="62" t="s">
        <v>677</v>
      </c>
      <c r="F967" s="57" t="s">
        <v>678</v>
      </c>
      <c r="G967" s="57">
        <v>6.4000000000000001E-2</v>
      </c>
      <c r="H967" s="57">
        <v>100</v>
      </c>
      <c r="I967" s="57">
        <v>6.4000000000000001E-2</v>
      </c>
      <c r="J967" s="57"/>
      <c r="K967" s="62"/>
      <c r="L967" s="57"/>
      <c r="M967" s="57"/>
      <c r="N967" s="57"/>
      <c r="O967" s="57" t="s">
        <v>2193</v>
      </c>
      <c r="P967" s="59"/>
      <c r="Q967" s="59">
        <v>0</v>
      </c>
      <c r="R967" s="59"/>
      <c r="S967" s="57"/>
      <c r="T967" s="65"/>
      <c r="Z967" s="2" t="s">
        <v>949</v>
      </c>
      <c r="AA967" s="2">
        <v>6.4000000000000001E-2</v>
      </c>
    </row>
    <row r="968" spans="2:34" ht="21.95" customHeight="1" x14ac:dyDescent="0.15">
      <c r="B968" s="9" t="s">
        <v>2192</v>
      </c>
      <c r="C968" s="80"/>
      <c r="D968" s="56" t="s">
        <v>3047</v>
      </c>
      <c r="E968" s="62"/>
      <c r="F968" s="57"/>
      <c r="G968" s="57"/>
      <c r="H968" s="57"/>
      <c r="I968" s="57"/>
      <c r="J968" s="57"/>
      <c r="K968" s="62"/>
      <c r="L968" s="57"/>
      <c r="M968" s="57"/>
      <c r="N968" s="57"/>
      <c r="O968" s="57"/>
      <c r="P968" s="59"/>
      <c r="Q968" s="59"/>
      <c r="R968" s="59"/>
      <c r="S968" s="57"/>
      <c r="T968" s="65"/>
    </row>
    <row r="969" spans="2:34" ht="21.95" customHeight="1" x14ac:dyDescent="0.15">
      <c r="B969" s="9" t="s">
        <v>944</v>
      </c>
      <c r="C969" s="80" t="s">
        <v>2336</v>
      </c>
      <c r="D969" s="56" t="s">
        <v>175</v>
      </c>
      <c r="E969" s="62" t="s">
        <v>2337</v>
      </c>
      <c r="F969" s="57" t="s">
        <v>132</v>
      </c>
      <c r="G969" s="57">
        <v>1</v>
      </c>
      <c r="H969" s="57">
        <v>0</v>
      </c>
      <c r="I969" s="57">
        <v>1</v>
      </c>
      <c r="J969" s="57"/>
      <c r="K969" s="62" t="s">
        <v>921</v>
      </c>
      <c r="L969" s="57" t="s">
        <v>682</v>
      </c>
      <c r="M969" s="57">
        <v>6.0000000000000001E-3</v>
      </c>
      <c r="N969" s="57">
        <v>150</v>
      </c>
      <c r="O969" s="57">
        <v>9.0000000000000011E-3</v>
      </c>
      <c r="P969" s="59"/>
      <c r="Q969" s="59">
        <v>0</v>
      </c>
      <c r="R969" s="59"/>
      <c r="S969" s="57" t="s">
        <v>965</v>
      </c>
      <c r="T969" s="65"/>
      <c r="AD969" s="2">
        <v>9.0000000000000011E-3</v>
      </c>
    </row>
    <row r="970" spans="2:34" ht="21.95" customHeight="1" x14ac:dyDescent="0.15">
      <c r="B970" s="9" t="s">
        <v>944</v>
      </c>
      <c r="C970" s="80" t="s">
        <v>2336</v>
      </c>
      <c r="D970" s="56"/>
      <c r="E970" s="62"/>
      <c r="F970" s="57"/>
      <c r="G970" s="57">
        <v>1</v>
      </c>
      <c r="H970" s="57">
        <v>0</v>
      </c>
      <c r="I970" s="57">
        <v>1</v>
      </c>
      <c r="J970" s="57"/>
      <c r="K970" s="62" t="s">
        <v>925</v>
      </c>
      <c r="L970" s="57" t="s">
        <v>690</v>
      </c>
      <c r="M970" s="57">
        <v>1.4E-2</v>
      </c>
      <c r="N970" s="57">
        <v>150</v>
      </c>
      <c r="O970" s="57">
        <v>2.1000000000000001E-2</v>
      </c>
      <c r="P970" s="59"/>
      <c r="Q970" s="59">
        <v>0</v>
      </c>
      <c r="R970" s="59"/>
      <c r="S970" s="57" t="s">
        <v>965</v>
      </c>
      <c r="T970" s="65"/>
      <c r="AH970" s="2">
        <v>2.1000000000000001E-2</v>
      </c>
    </row>
    <row r="971" spans="2:34" ht="21.95" customHeight="1" x14ac:dyDescent="0.15">
      <c r="B971" s="9" t="s">
        <v>944</v>
      </c>
      <c r="C971" s="80" t="s">
        <v>681</v>
      </c>
      <c r="D971" s="56" t="s">
        <v>70</v>
      </c>
      <c r="E971" s="62" t="s">
        <v>682</v>
      </c>
      <c r="F971" s="57" t="s">
        <v>678</v>
      </c>
      <c r="G971" s="57">
        <v>8.9999999999999993E-3</v>
      </c>
      <c r="H971" s="57">
        <v>100</v>
      </c>
      <c r="I971" s="57">
        <v>9.0000000000000011E-3</v>
      </c>
      <c r="J971" s="57"/>
      <c r="K971" s="62"/>
      <c r="L971" s="57"/>
      <c r="M971" s="57"/>
      <c r="N971" s="57"/>
      <c r="O971" s="57" t="s">
        <v>2193</v>
      </c>
      <c r="P971" s="59"/>
      <c r="Q971" s="59">
        <v>0</v>
      </c>
      <c r="R971" s="59"/>
      <c r="S971" s="57"/>
      <c r="T971" s="65"/>
      <c r="Z971" s="2" t="s">
        <v>949</v>
      </c>
      <c r="AD971" s="2">
        <v>9.0000000000000011E-3</v>
      </c>
      <c r="AH971" s="2">
        <v>2.1000000000000001E-2</v>
      </c>
    </row>
    <row r="972" spans="2:34" ht="21.95" customHeight="1" x14ac:dyDescent="0.15">
      <c r="B972" s="9" t="s">
        <v>944</v>
      </c>
      <c r="C972" s="80" t="s">
        <v>689</v>
      </c>
      <c r="D972" s="56" t="s">
        <v>70</v>
      </c>
      <c r="E972" s="62" t="s">
        <v>690</v>
      </c>
      <c r="F972" s="57" t="s">
        <v>678</v>
      </c>
      <c r="G972" s="57">
        <v>2.1000000000000001E-2</v>
      </c>
      <c r="H972" s="57">
        <v>100</v>
      </c>
      <c r="I972" s="57">
        <v>2.1000000000000001E-2</v>
      </c>
      <c r="J972" s="57"/>
      <c r="K972" s="62"/>
      <c r="L972" s="57"/>
      <c r="M972" s="57"/>
      <c r="N972" s="57"/>
      <c r="O972" s="57" t="s">
        <v>2193</v>
      </c>
      <c r="P972" s="59"/>
      <c r="Q972" s="59">
        <v>0</v>
      </c>
      <c r="R972" s="59"/>
      <c r="S972" s="57"/>
      <c r="T972" s="65"/>
    </row>
    <row r="973" spans="2:34" ht="21.95" customHeight="1" x14ac:dyDescent="0.15">
      <c r="B973" s="9" t="s">
        <v>2192</v>
      </c>
      <c r="C973" s="80"/>
      <c r="D973" s="56" t="s">
        <v>3048</v>
      </c>
      <c r="E973" s="62"/>
      <c r="F973" s="57"/>
      <c r="G973" s="57"/>
      <c r="H973" s="57"/>
      <c r="I973" s="57"/>
      <c r="J973" s="57"/>
      <c r="K973" s="62"/>
      <c r="L973" s="57"/>
      <c r="M973" s="57"/>
      <c r="N973" s="57"/>
      <c r="O973" s="57"/>
      <c r="P973" s="59"/>
      <c r="Q973" s="59"/>
      <c r="R973" s="59"/>
      <c r="S973" s="57"/>
      <c r="T973" s="65"/>
    </row>
    <row r="974" spans="2:34" ht="21.95" customHeight="1" x14ac:dyDescent="0.15">
      <c r="B974" s="9" t="s">
        <v>944</v>
      </c>
      <c r="C974" s="80" t="s">
        <v>2340</v>
      </c>
      <c r="D974" s="56" t="s">
        <v>175</v>
      </c>
      <c r="E974" s="62" t="s">
        <v>2341</v>
      </c>
      <c r="F974" s="57" t="s">
        <v>132</v>
      </c>
      <c r="G974" s="57">
        <v>1</v>
      </c>
      <c r="H974" s="57">
        <v>0</v>
      </c>
      <c r="I974" s="57">
        <v>1</v>
      </c>
      <c r="J974" s="57"/>
      <c r="K974" s="62" t="s">
        <v>921</v>
      </c>
      <c r="L974" s="57" t="s">
        <v>682</v>
      </c>
      <c r="M974" s="57">
        <v>7.0000000000000001E-3</v>
      </c>
      <c r="N974" s="57">
        <v>150</v>
      </c>
      <c r="O974" s="57">
        <v>1.0500000000000001E-2</v>
      </c>
      <c r="P974" s="59"/>
      <c r="Q974" s="59">
        <v>0</v>
      </c>
      <c r="R974" s="59"/>
      <c r="S974" s="57" t="s">
        <v>965</v>
      </c>
      <c r="T974" s="65"/>
      <c r="AD974" s="2">
        <v>1.0500000000000001E-2</v>
      </c>
    </row>
    <row r="975" spans="2:34" ht="21.95" customHeight="1" x14ac:dyDescent="0.15">
      <c r="B975" s="9" t="s">
        <v>944</v>
      </c>
      <c r="C975" s="80" t="s">
        <v>2340</v>
      </c>
      <c r="D975" s="56"/>
      <c r="E975" s="62"/>
      <c r="F975" s="57"/>
      <c r="G975" s="57">
        <v>1</v>
      </c>
      <c r="H975" s="57">
        <v>0</v>
      </c>
      <c r="I975" s="57">
        <v>1</v>
      </c>
      <c r="J975" s="57"/>
      <c r="K975" s="62" t="s">
        <v>925</v>
      </c>
      <c r="L975" s="57" t="s">
        <v>690</v>
      </c>
      <c r="M975" s="57">
        <v>1.7999999999999999E-2</v>
      </c>
      <c r="N975" s="57">
        <v>150</v>
      </c>
      <c r="O975" s="57">
        <v>2.6999999999999996E-2</v>
      </c>
      <c r="P975" s="59"/>
      <c r="Q975" s="59">
        <v>0</v>
      </c>
      <c r="R975" s="59"/>
      <c r="S975" s="57" t="s">
        <v>965</v>
      </c>
      <c r="T975" s="65"/>
      <c r="AH975" s="2">
        <v>2.6999999999999996E-2</v>
      </c>
    </row>
    <row r="976" spans="2:34" ht="21.95" customHeight="1" x14ac:dyDescent="0.15">
      <c r="B976" s="9" t="s">
        <v>944</v>
      </c>
      <c r="C976" s="80" t="s">
        <v>681</v>
      </c>
      <c r="D976" s="56" t="s">
        <v>70</v>
      </c>
      <c r="E976" s="62" t="s">
        <v>682</v>
      </c>
      <c r="F976" s="57" t="s">
        <v>678</v>
      </c>
      <c r="G976" s="57">
        <v>1.0500000000000001E-2</v>
      </c>
      <c r="H976" s="57">
        <v>100</v>
      </c>
      <c r="I976" s="57">
        <v>1.0500000000000001E-2</v>
      </c>
      <c r="J976" s="57"/>
      <c r="K976" s="62"/>
      <c r="L976" s="57"/>
      <c r="M976" s="57"/>
      <c r="N976" s="57"/>
      <c r="O976" s="57" t="s">
        <v>2193</v>
      </c>
      <c r="P976" s="59"/>
      <c r="Q976" s="59">
        <v>0</v>
      </c>
      <c r="R976" s="59"/>
      <c r="S976" s="57"/>
      <c r="T976" s="65"/>
      <c r="Z976" s="2" t="s">
        <v>949</v>
      </c>
      <c r="AD976" s="2">
        <v>1.0500000000000001E-2</v>
      </c>
      <c r="AH976" s="2">
        <v>2.6999999999999996E-2</v>
      </c>
    </row>
    <row r="977" spans="2:34" ht="21.95" customHeight="1" x14ac:dyDescent="0.15">
      <c r="B977" s="9" t="s">
        <v>944</v>
      </c>
      <c r="C977" s="80" t="s">
        <v>689</v>
      </c>
      <c r="D977" s="56" t="s">
        <v>70</v>
      </c>
      <c r="E977" s="62" t="s">
        <v>690</v>
      </c>
      <c r="F977" s="57" t="s">
        <v>678</v>
      </c>
      <c r="G977" s="57">
        <v>2.7E-2</v>
      </c>
      <c r="H977" s="57">
        <v>100</v>
      </c>
      <c r="I977" s="57">
        <v>2.6999999999999996E-2</v>
      </c>
      <c r="J977" s="57"/>
      <c r="K977" s="62"/>
      <c r="L977" s="57"/>
      <c r="M977" s="57"/>
      <c r="N977" s="57"/>
      <c r="O977" s="57" t="s">
        <v>2193</v>
      </c>
      <c r="P977" s="59"/>
      <c r="Q977" s="59">
        <v>0</v>
      </c>
      <c r="R977" s="59"/>
      <c r="S977" s="57"/>
      <c r="T977" s="65"/>
    </row>
    <row r="978" spans="2:34" ht="21.95" customHeight="1" x14ac:dyDescent="0.15">
      <c r="B978" s="9" t="s">
        <v>2192</v>
      </c>
      <c r="C978" s="80"/>
      <c r="D978" s="56" t="s">
        <v>3049</v>
      </c>
      <c r="E978" s="62"/>
      <c r="F978" s="57"/>
      <c r="G978" s="57"/>
      <c r="H978" s="57"/>
      <c r="I978" s="57"/>
      <c r="J978" s="57"/>
      <c r="K978" s="62"/>
      <c r="L978" s="57"/>
      <c r="M978" s="57"/>
      <c r="N978" s="57"/>
      <c r="O978" s="57"/>
      <c r="P978" s="59"/>
      <c r="Q978" s="59"/>
      <c r="R978" s="59"/>
      <c r="S978" s="57"/>
      <c r="T978" s="65"/>
    </row>
    <row r="979" spans="2:34" ht="21.95" customHeight="1" x14ac:dyDescent="0.15">
      <c r="B979" s="9" t="s">
        <v>944</v>
      </c>
      <c r="C979" s="80" t="s">
        <v>2340</v>
      </c>
      <c r="D979" s="56" t="s">
        <v>175</v>
      </c>
      <c r="E979" s="62" t="s">
        <v>2341</v>
      </c>
      <c r="F979" s="57" t="s">
        <v>132</v>
      </c>
      <c r="G979" s="57">
        <v>1</v>
      </c>
      <c r="H979" s="57">
        <v>0</v>
      </c>
      <c r="I979" s="57">
        <v>1</v>
      </c>
      <c r="J979" s="57"/>
      <c r="K979" s="62" t="s">
        <v>921</v>
      </c>
      <c r="L979" s="57" t="s">
        <v>682</v>
      </c>
      <c r="M979" s="57">
        <v>7.0000000000000001E-3</v>
      </c>
      <c r="N979" s="57">
        <v>100</v>
      </c>
      <c r="O979" s="57">
        <v>7.0000000000000001E-3</v>
      </c>
      <c r="P979" s="59"/>
      <c r="Q979" s="59">
        <v>0</v>
      </c>
      <c r="R979" s="59"/>
      <c r="S979" s="57" t="s">
        <v>965</v>
      </c>
      <c r="T979" s="65"/>
      <c r="AD979" s="2">
        <v>7.0000000000000001E-3</v>
      </c>
    </row>
    <row r="980" spans="2:34" ht="21.95" customHeight="1" x14ac:dyDescent="0.15">
      <c r="B980" s="9" t="s">
        <v>944</v>
      </c>
      <c r="C980" s="80" t="s">
        <v>2340</v>
      </c>
      <c r="D980" s="56"/>
      <c r="E980" s="62"/>
      <c r="F980" s="57"/>
      <c r="G980" s="57">
        <v>1</v>
      </c>
      <c r="H980" s="57">
        <v>0</v>
      </c>
      <c r="I980" s="57">
        <v>1</v>
      </c>
      <c r="J980" s="57"/>
      <c r="K980" s="62" t="s">
        <v>925</v>
      </c>
      <c r="L980" s="57" t="s">
        <v>690</v>
      </c>
      <c r="M980" s="57">
        <v>1.7999999999999999E-2</v>
      </c>
      <c r="N980" s="57">
        <v>100</v>
      </c>
      <c r="O980" s="57">
        <v>1.7999999999999999E-2</v>
      </c>
      <c r="P980" s="59"/>
      <c r="Q980" s="59">
        <v>0</v>
      </c>
      <c r="R980" s="59"/>
      <c r="S980" s="57" t="s">
        <v>965</v>
      </c>
      <c r="T980" s="65"/>
      <c r="AH980" s="2">
        <v>1.7999999999999999E-2</v>
      </c>
    </row>
    <row r="981" spans="2:34" ht="21.95" customHeight="1" x14ac:dyDescent="0.15">
      <c r="B981" s="9" t="s">
        <v>944</v>
      </c>
      <c r="C981" s="80" t="s">
        <v>681</v>
      </c>
      <c r="D981" s="56" t="s">
        <v>70</v>
      </c>
      <c r="E981" s="62" t="s">
        <v>682</v>
      </c>
      <c r="F981" s="57" t="s">
        <v>678</v>
      </c>
      <c r="G981" s="57">
        <v>7.0000000000000001E-3</v>
      </c>
      <c r="H981" s="57">
        <v>100</v>
      </c>
      <c r="I981" s="57">
        <v>7.0000000000000001E-3</v>
      </c>
      <c r="J981" s="57"/>
      <c r="K981" s="62"/>
      <c r="L981" s="57"/>
      <c r="M981" s="57"/>
      <c r="N981" s="57"/>
      <c r="O981" s="57" t="s">
        <v>2193</v>
      </c>
      <c r="P981" s="59"/>
      <c r="Q981" s="59">
        <v>0</v>
      </c>
      <c r="R981" s="59"/>
      <c r="S981" s="57"/>
      <c r="T981" s="65"/>
      <c r="Z981" s="2" t="s">
        <v>949</v>
      </c>
      <c r="AD981" s="2">
        <v>7.0000000000000001E-3</v>
      </c>
      <c r="AH981" s="2">
        <v>1.7999999999999999E-2</v>
      </c>
    </row>
    <row r="982" spans="2:34" ht="21.95" customHeight="1" x14ac:dyDescent="0.15">
      <c r="B982" s="9" t="s">
        <v>944</v>
      </c>
      <c r="C982" s="80" t="s">
        <v>689</v>
      </c>
      <c r="D982" s="56" t="s">
        <v>70</v>
      </c>
      <c r="E982" s="62" t="s">
        <v>690</v>
      </c>
      <c r="F982" s="57" t="s">
        <v>678</v>
      </c>
      <c r="G982" s="57">
        <v>1.7999999999999999E-2</v>
      </c>
      <c r="H982" s="57">
        <v>100</v>
      </c>
      <c r="I982" s="57">
        <v>1.7999999999999999E-2</v>
      </c>
      <c r="J982" s="57"/>
      <c r="K982" s="62"/>
      <c r="L982" s="57"/>
      <c r="M982" s="57"/>
      <c r="N982" s="57"/>
      <c r="O982" s="57" t="s">
        <v>2193</v>
      </c>
      <c r="P982" s="59"/>
      <c r="Q982" s="59">
        <v>0</v>
      </c>
      <c r="R982" s="59"/>
      <c r="S982" s="57"/>
      <c r="T982" s="65"/>
    </row>
    <row r="983" spans="2:34" ht="21.95" customHeight="1" x14ac:dyDescent="0.15">
      <c r="B983" s="9" t="s">
        <v>2192</v>
      </c>
      <c r="C983" s="80"/>
      <c r="D983" s="56" t="s">
        <v>3050</v>
      </c>
      <c r="E983" s="62"/>
      <c r="F983" s="57"/>
      <c r="G983" s="57"/>
      <c r="H983" s="57"/>
      <c r="I983" s="57"/>
      <c r="J983" s="57"/>
      <c r="K983" s="62"/>
      <c r="L983" s="57"/>
      <c r="M983" s="57"/>
      <c r="N983" s="57"/>
      <c r="O983" s="57"/>
      <c r="P983" s="59"/>
      <c r="Q983" s="59"/>
      <c r="R983" s="59"/>
      <c r="S983" s="57"/>
      <c r="T983" s="65"/>
    </row>
    <row r="984" spans="2:34" ht="21.95" customHeight="1" x14ac:dyDescent="0.15">
      <c r="B984" s="9" t="s">
        <v>944</v>
      </c>
      <c r="C984" s="80" t="s">
        <v>2805</v>
      </c>
      <c r="D984" s="56" t="s">
        <v>175</v>
      </c>
      <c r="E984" s="62" t="s">
        <v>2806</v>
      </c>
      <c r="F984" s="57" t="s">
        <v>132</v>
      </c>
      <c r="G984" s="57">
        <v>1</v>
      </c>
      <c r="H984" s="57">
        <v>0</v>
      </c>
      <c r="I984" s="57">
        <v>1</v>
      </c>
      <c r="J984" s="57"/>
      <c r="K984" s="62" t="s">
        <v>921</v>
      </c>
      <c r="L984" s="57" t="s">
        <v>682</v>
      </c>
      <c r="M984" s="57">
        <v>8.9999999999999993E-3</v>
      </c>
      <c r="N984" s="57">
        <v>100</v>
      </c>
      <c r="O984" s="57">
        <v>8.9999999999999993E-3</v>
      </c>
      <c r="P984" s="59"/>
      <c r="Q984" s="59">
        <v>0</v>
      </c>
      <c r="R984" s="59"/>
      <c r="S984" s="57" t="s">
        <v>965</v>
      </c>
      <c r="T984" s="65"/>
      <c r="AD984" s="2">
        <v>8.9999999999999993E-3</v>
      </c>
    </row>
    <row r="985" spans="2:34" ht="21.95" customHeight="1" x14ac:dyDescent="0.15">
      <c r="B985" s="9" t="s">
        <v>944</v>
      </c>
      <c r="C985" s="80" t="s">
        <v>2805</v>
      </c>
      <c r="D985" s="56"/>
      <c r="E985" s="62"/>
      <c r="F985" s="57"/>
      <c r="G985" s="57">
        <v>1</v>
      </c>
      <c r="H985" s="57">
        <v>0</v>
      </c>
      <c r="I985" s="57">
        <v>1</v>
      </c>
      <c r="J985" s="57"/>
      <c r="K985" s="62" t="s">
        <v>925</v>
      </c>
      <c r="L985" s="57" t="s">
        <v>690</v>
      </c>
      <c r="M985" s="57">
        <v>2.1999999999999999E-2</v>
      </c>
      <c r="N985" s="57">
        <v>100</v>
      </c>
      <c r="O985" s="57">
        <v>2.1999999999999999E-2</v>
      </c>
      <c r="P985" s="59"/>
      <c r="Q985" s="59">
        <v>0</v>
      </c>
      <c r="R985" s="59"/>
      <c r="S985" s="57" t="s">
        <v>965</v>
      </c>
      <c r="T985" s="65"/>
      <c r="AH985" s="2">
        <v>2.1999999999999999E-2</v>
      </c>
    </row>
    <row r="986" spans="2:34" ht="21.95" customHeight="1" x14ac:dyDescent="0.15">
      <c r="B986" s="9" t="s">
        <v>944</v>
      </c>
      <c r="C986" s="80" t="s">
        <v>681</v>
      </c>
      <c r="D986" s="56" t="s">
        <v>70</v>
      </c>
      <c r="E986" s="62" t="s">
        <v>682</v>
      </c>
      <c r="F986" s="57" t="s">
        <v>678</v>
      </c>
      <c r="G986" s="57">
        <v>8.9999999999999993E-3</v>
      </c>
      <c r="H986" s="57">
        <v>100</v>
      </c>
      <c r="I986" s="57">
        <v>8.9999999999999993E-3</v>
      </c>
      <c r="J986" s="57"/>
      <c r="K986" s="62"/>
      <c r="L986" s="57"/>
      <c r="M986" s="57"/>
      <c r="N986" s="57"/>
      <c r="O986" s="57" t="s">
        <v>2193</v>
      </c>
      <c r="P986" s="59"/>
      <c r="Q986" s="59">
        <v>0</v>
      </c>
      <c r="R986" s="59"/>
      <c r="S986" s="57"/>
      <c r="T986" s="65"/>
      <c r="Z986" s="2" t="s">
        <v>949</v>
      </c>
      <c r="AD986" s="2">
        <v>8.9999999999999993E-3</v>
      </c>
      <c r="AH986" s="2">
        <v>2.1999999999999999E-2</v>
      </c>
    </row>
    <row r="987" spans="2:34" ht="21.95" customHeight="1" x14ac:dyDescent="0.15">
      <c r="B987" s="9" t="s">
        <v>944</v>
      </c>
      <c r="C987" s="80" t="s">
        <v>689</v>
      </c>
      <c r="D987" s="56" t="s">
        <v>70</v>
      </c>
      <c r="E987" s="62" t="s">
        <v>690</v>
      </c>
      <c r="F987" s="57" t="s">
        <v>678</v>
      </c>
      <c r="G987" s="57">
        <v>2.1999999999999999E-2</v>
      </c>
      <c r="H987" s="57">
        <v>100</v>
      </c>
      <c r="I987" s="57">
        <v>2.1999999999999999E-2</v>
      </c>
      <c r="J987" s="57"/>
      <c r="K987" s="62"/>
      <c r="L987" s="57"/>
      <c r="M987" s="57"/>
      <c r="N987" s="57"/>
      <c r="O987" s="57" t="s">
        <v>2193</v>
      </c>
      <c r="P987" s="59"/>
      <c r="Q987" s="59">
        <v>0</v>
      </c>
      <c r="R987" s="59"/>
      <c r="S987" s="57"/>
      <c r="T987" s="65"/>
    </row>
    <row r="988" spans="2:34" ht="21.95" customHeight="1" x14ac:dyDescent="0.15">
      <c r="B988" s="9" t="s">
        <v>2192</v>
      </c>
      <c r="C988" s="80"/>
      <c r="D988" s="56" t="s">
        <v>3051</v>
      </c>
      <c r="E988" s="62"/>
      <c r="F988" s="57"/>
      <c r="G988" s="57"/>
      <c r="H988" s="57"/>
      <c r="I988" s="57"/>
      <c r="J988" s="57"/>
      <c r="K988" s="62"/>
      <c r="L988" s="57"/>
      <c r="M988" s="57"/>
      <c r="N988" s="57"/>
      <c r="O988" s="57"/>
      <c r="P988" s="59"/>
      <c r="Q988" s="59"/>
      <c r="R988" s="59"/>
      <c r="S988" s="57"/>
      <c r="T988" s="65"/>
    </row>
    <row r="989" spans="2:34" ht="21.95" customHeight="1" x14ac:dyDescent="0.15">
      <c r="B989" s="9" t="s">
        <v>944</v>
      </c>
      <c r="C989" s="80" t="s">
        <v>174</v>
      </c>
      <c r="D989" s="56" t="s">
        <v>175</v>
      </c>
      <c r="E989" s="62" t="s">
        <v>176</v>
      </c>
      <c r="F989" s="57" t="s">
        <v>132</v>
      </c>
      <c r="G989" s="57">
        <v>1</v>
      </c>
      <c r="H989" s="57">
        <v>0</v>
      </c>
      <c r="I989" s="57">
        <v>1</v>
      </c>
      <c r="J989" s="57"/>
      <c r="K989" s="62" t="s">
        <v>921</v>
      </c>
      <c r="L989" s="57" t="s">
        <v>682</v>
      </c>
      <c r="M989" s="57">
        <v>1.6E-2</v>
      </c>
      <c r="N989" s="57">
        <v>100</v>
      </c>
      <c r="O989" s="57">
        <v>1.6E-2</v>
      </c>
      <c r="P989" s="59"/>
      <c r="Q989" s="59">
        <v>0</v>
      </c>
      <c r="R989" s="59"/>
      <c r="S989" s="57" t="s">
        <v>965</v>
      </c>
      <c r="T989" s="65"/>
      <c r="AD989" s="2">
        <v>1.6E-2</v>
      </c>
    </row>
    <row r="990" spans="2:34" ht="21.95" customHeight="1" x14ac:dyDescent="0.15">
      <c r="B990" s="9" t="s">
        <v>944</v>
      </c>
      <c r="C990" s="80" t="s">
        <v>174</v>
      </c>
      <c r="D990" s="56"/>
      <c r="E990" s="62"/>
      <c r="F990" s="57"/>
      <c r="G990" s="57">
        <v>1</v>
      </c>
      <c r="H990" s="57">
        <v>0</v>
      </c>
      <c r="I990" s="57">
        <v>1</v>
      </c>
      <c r="J990" s="57"/>
      <c r="K990" s="62" t="s">
        <v>925</v>
      </c>
      <c r="L990" s="57" t="s">
        <v>690</v>
      </c>
      <c r="M990" s="57">
        <v>4.8000000000000001E-2</v>
      </c>
      <c r="N990" s="57">
        <v>100</v>
      </c>
      <c r="O990" s="57">
        <v>4.8000000000000001E-2</v>
      </c>
      <c r="P990" s="59"/>
      <c r="Q990" s="59">
        <v>0</v>
      </c>
      <c r="R990" s="59"/>
      <c r="S990" s="57" t="s">
        <v>965</v>
      </c>
      <c r="T990" s="65"/>
      <c r="AH990" s="2">
        <v>4.8000000000000001E-2</v>
      </c>
    </row>
    <row r="991" spans="2:34" ht="21.95" customHeight="1" x14ac:dyDescent="0.15">
      <c r="B991" s="9" t="s">
        <v>944</v>
      </c>
      <c r="C991" s="80" t="s">
        <v>681</v>
      </c>
      <c r="D991" s="56" t="s">
        <v>70</v>
      </c>
      <c r="E991" s="62" t="s">
        <v>682</v>
      </c>
      <c r="F991" s="57" t="s">
        <v>678</v>
      </c>
      <c r="G991" s="57">
        <v>1.6E-2</v>
      </c>
      <c r="H991" s="57">
        <v>100</v>
      </c>
      <c r="I991" s="57">
        <v>1.6E-2</v>
      </c>
      <c r="J991" s="57"/>
      <c r="K991" s="62"/>
      <c r="L991" s="57"/>
      <c r="M991" s="57"/>
      <c r="N991" s="57"/>
      <c r="O991" s="57" t="s">
        <v>2193</v>
      </c>
      <c r="P991" s="59"/>
      <c r="Q991" s="59">
        <v>0</v>
      </c>
      <c r="R991" s="59"/>
      <c r="S991" s="57"/>
      <c r="T991" s="65"/>
      <c r="Z991" s="2" t="s">
        <v>949</v>
      </c>
      <c r="AD991" s="2">
        <v>1.6E-2</v>
      </c>
      <c r="AH991" s="2">
        <v>4.8000000000000001E-2</v>
      </c>
    </row>
    <row r="992" spans="2:34" ht="21.95" customHeight="1" x14ac:dyDescent="0.15">
      <c r="B992" s="9" t="s">
        <v>944</v>
      </c>
      <c r="C992" s="80" t="s">
        <v>689</v>
      </c>
      <c r="D992" s="56" t="s">
        <v>70</v>
      </c>
      <c r="E992" s="62" t="s">
        <v>690</v>
      </c>
      <c r="F992" s="57" t="s">
        <v>678</v>
      </c>
      <c r="G992" s="57">
        <v>4.8000000000000001E-2</v>
      </c>
      <c r="H992" s="57">
        <v>100</v>
      </c>
      <c r="I992" s="57">
        <v>4.8000000000000001E-2</v>
      </c>
      <c r="J992" s="57"/>
      <c r="K992" s="62"/>
      <c r="L992" s="57"/>
      <c r="M992" s="57"/>
      <c r="N992" s="57"/>
      <c r="O992" s="57" t="s">
        <v>2193</v>
      </c>
      <c r="P992" s="59"/>
      <c r="Q992" s="59">
        <v>0</v>
      </c>
      <c r="R992" s="59"/>
      <c r="S992" s="57"/>
      <c r="T992" s="65"/>
    </row>
    <row r="993" spans="2:27" ht="21.95" customHeight="1" x14ac:dyDescent="0.15">
      <c r="B993" s="9" t="s">
        <v>2192</v>
      </c>
      <c r="C993" s="80"/>
      <c r="D993" s="56" t="s">
        <v>3052</v>
      </c>
      <c r="E993" s="62"/>
      <c r="F993" s="57"/>
      <c r="G993" s="57"/>
      <c r="H993" s="57"/>
      <c r="I993" s="57"/>
      <c r="J993" s="57"/>
      <c r="K993" s="62"/>
      <c r="L993" s="57"/>
      <c r="M993" s="57"/>
      <c r="N993" s="57"/>
      <c r="O993" s="57"/>
      <c r="P993" s="59"/>
      <c r="Q993" s="59"/>
      <c r="R993" s="59"/>
      <c r="S993" s="57"/>
      <c r="T993" s="65"/>
    </row>
    <row r="994" spans="2:27" ht="21.95" customHeight="1" x14ac:dyDescent="0.15">
      <c r="B994" s="9" t="s">
        <v>944</v>
      </c>
      <c r="C994" s="80" t="s">
        <v>191</v>
      </c>
      <c r="D994" s="56" t="s">
        <v>179</v>
      </c>
      <c r="E994" s="62" t="s">
        <v>192</v>
      </c>
      <c r="F994" s="57" t="s">
        <v>132</v>
      </c>
      <c r="G994" s="57">
        <v>1</v>
      </c>
      <c r="H994" s="57">
        <v>0</v>
      </c>
      <c r="I994" s="57">
        <v>1</v>
      </c>
      <c r="J994" s="57"/>
      <c r="K994" s="62" t="s">
        <v>919</v>
      </c>
      <c r="L994" s="57" t="s">
        <v>677</v>
      </c>
      <c r="M994" s="57">
        <v>4.3999999999999997E-2</v>
      </c>
      <c r="N994" s="57">
        <v>100</v>
      </c>
      <c r="O994" s="57">
        <v>4.3999999999999997E-2</v>
      </c>
      <c r="P994" s="59"/>
      <c r="Q994" s="59">
        <v>0</v>
      </c>
      <c r="R994" s="59"/>
      <c r="S994" s="57" t="s">
        <v>964</v>
      </c>
      <c r="T994" s="65"/>
      <c r="AA994" s="2">
        <v>4.3999999999999997E-2</v>
      </c>
    </row>
    <row r="995" spans="2:27" ht="21.95" customHeight="1" x14ac:dyDescent="0.15">
      <c r="B995" s="9" t="s">
        <v>944</v>
      </c>
      <c r="C995" s="80" t="s">
        <v>676</v>
      </c>
      <c r="D995" s="56" t="s">
        <v>70</v>
      </c>
      <c r="E995" s="62" t="s">
        <v>677</v>
      </c>
      <c r="F995" s="57" t="s">
        <v>678</v>
      </c>
      <c r="G995" s="57">
        <v>4.3999999999999997E-2</v>
      </c>
      <c r="H995" s="57">
        <v>100</v>
      </c>
      <c r="I995" s="57">
        <v>4.3999999999999997E-2</v>
      </c>
      <c r="J995" s="57"/>
      <c r="K995" s="62"/>
      <c r="L995" s="57"/>
      <c r="M995" s="57"/>
      <c r="N995" s="57"/>
      <c r="O995" s="57" t="s">
        <v>2193</v>
      </c>
      <c r="P995" s="59"/>
      <c r="Q995" s="59">
        <v>0</v>
      </c>
      <c r="R995" s="59"/>
      <c r="S995" s="57"/>
      <c r="T995" s="65"/>
      <c r="Z995" s="2" t="s">
        <v>949</v>
      </c>
      <c r="AA995" s="2">
        <v>4.3999999999999997E-2</v>
      </c>
    </row>
    <row r="996" spans="2:27" ht="21.95" customHeight="1" x14ac:dyDescent="0.15">
      <c r="B996" s="9" t="s">
        <v>2192</v>
      </c>
      <c r="C996" s="80"/>
      <c r="D996" s="56" t="s">
        <v>3053</v>
      </c>
      <c r="E996" s="62"/>
      <c r="F996" s="57"/>
      <c r="G996" s="57"/>
      <c r="H996" s="57"/>
      <c r="I996" s="57"/>
      <c r="J996" s="57"/>
      <c r="K996" s="62"/>
      <c r="L996" s="57"/>
      <c r="M996" s="57"/>
      <c r="N996" s="57"/>
      <c r="O996" s="57"/>
      <c r="P996" s="59"/>
      <c r="Q996" s="59"/>
      <c r="R996" s="59"/>
      <c r="S996" s="57"/>
      <c r="T996" s="65"/>
    </row>
    <row r="997" spans="2:27" ht="21.95" customHeight="1" x14ac:dyDescent="0.15">
      <c r="B997" s="9" t="s">
        <v>944</v>
      </c>
      <c r="C997" s="80" t="s">
        <v>193</v>
      </c>
      <c r="D997" s="56" t="s">
        <v>179</v>
      </c>
      <c r="E997" s="62" t="s">
        <v>194</v>
      </c>
      <c r="F997" s="57" t="s">
        <v>132</v>
      </c>
      <c r="G997" s="57">
        <v>1</v>
      </c>
      <c r="H997" s="57">
        <v>0</v>
      </c>
      <c r="I997" s="57">
        <v>1</v>
      </c>
      <c r="J997" s="57"/>
      <c r="K997" s="62" t="s">
        <v>919</v>
      </c>
      <c r="L997" s="57" t="s">
        <v>677</v>
      </c>
      <c r="M997" s="57">
        <v>5.8999999999999997E-2</v>
      </c>
      <c r="N997" s="57">
        <v>100</v>
      </c>
      <c r="O997" s="57">
        <v>5.8999999999999997E-2</v>
      </c>
      <c r="P997" s="59"/>
      <c r="Q997" s="59">
        <v>0</v>
      </c>
      <c r="R997" s="59"/>
      <c r="S997" s="57" t="s">
        <v>964</v>
      </c>
      <c r="T997" s="65"/>
      <c r="AA997" s="2">
        <v>5.8999999999999997E-2</v>
      </c>
    </row>
    <row r="998" spans="2:27" ht="21.95" customHeight="1" x14ac:dyDescent="0.15">
      <c r="B998" s="9" t="s">
        <v>944</v>
      </c>
      <c r="C998" s="80" t="s">
        <v>676</v>
      </c>
      <c r="D998" s="56" t="s">
        <v>70</v>
      </c>
      <c r="E998" s="62" t="s">
        <v>677</v>
      </c>
      <c r="F998" s="57" t="s">
        <v>678</v>
      </c>
      <c r="G998" s="57">
        <v>5.8999999999999997E-2</v>
      </c>
      <c r="H998" s="57">
        <v>100</v>
      </c>
      <c r="I998" s="57">
        <v>5.8999999999999997E-2</v>
      </c>
      <c r="J998" s="57"/>
      <c r="K998" s="62"/>
      <c r="L998" s="57"/>
      <c r="M998" s="57"/>
      <c r="N998" s="57"/>
      <c r="O998" s="57" t="s">
        <v>2193</v>
      </c>
      <c r="P998" s="59"/>
      <c r="Q998" s="59">
        <v>0</v>
      </c>
      <c r="R998" s="59"/>
      <c r="S998" s="57"/>
      <c r="T998" s="65"/>
      <c r="Z998" s="2" t="s">
        <v>949</v>
      </c>
      <c r="AA998" s="2">
        <v>5.8999999999999997E-2</v>
      </c>
    </row>
    <row r="999" spans="2:27" ht="21.95" customHeight="1" x14ac:dyDescent="0.15">
      <c r="B999" s="9" t="s">
        <v>2192</v>
      </c>
      <c r="C999" s="80"/>
      <c r="D999" s="56" t="s">
        <v>3054</v>
      </c>
      <c r="E999" s="62"/>
      <c r="F999" s="57"/>
      <c r="G999" s="57"/>
      <c r="H999" s="57"/>
      <c r="I999" s="57"/>
      <c r="J999" s="57"/>
      <c r="K999" s="62"/>
      <c r="L999" s="57"/>
      <c r="M999" s="57"/>
      <c r="N999" s="57"/>
      <c r="O999" s="57"/>
      <c r="P999" s="59"/>
      <c r="Q999" s="59"/>
      <c r="R999" s="59"/>
      <c r="S999" s="57"/>
      <c r="T999" s="65"/>
    </row>
    <row r="1000" spans="2:27" ht="21.95" customHeight="1" x14ac:dyDescent="0.15">
      <c r="B1000" s="9" t="s">
        <v>944</v>
      </c>
      <c r="C1000" s="80" t="s">
        <v>195</v>
      </c>
      <c r="D1000" s="56" t="s">
        <v>179</v>
      </c>
      <c r="E1000" s="62" t="s">
        <v>196</v>
      </c>
      <c r="F1000" s="57" t="s">
        <v>132</v>
      </c>
      <c r="G1000" s="57">
        <v>1</v>
      </c>
      <c r="H1000" s="57">
        <v>0</v>
      </c>
      <c r="I1000" s="57">
        <v>1</v>
      </c>
      <c r="J1000" s="57"/>
      <c r="K1000" s="62" t="s">
        <v>919</v>
      </c>
      <c r="L1000" s="57" t="s">
        <v>677</v>
      </c>
      <c r="M1000" s="57">
        <v>7.1999999999999995E-2</v>
      </c>
      <c r="N1000" s="57">
        <v>100</v>
      </c>
      <c r="O1000" s="57">
        <v>7.1999999999999995E-2</v>
      </c>
      <c r="P1000" s="59"/>
      <c r="Q1000" s="59">
        <v>0</v>
      </c>
      <c r="R1000" s="59"/>
      <c r="S1000" s="57" t="s">
        <v>964</v>
      </c>
      <c r="T1000" s="65"/>
      <c r="AA1000" s="2">
        <v>7.1999999999999995E-2</v>
      </c>
    </row>
    <row r="1001" spans="2:27" ht="21.95" customHeight="1" x14ac:dyDescent="0.15">
      <c r="B1001" s="9" t="s">
        <v>944</v>
      </c>
      <c r="C1001" s="80" t="s">
        <v>676</v>
      </c>
      <c r="D1001" s="56" t="s">
        <v>70</v>
      </c>
      <c r="E1001" s="62" t="s">
        <v>677</v>
      </c>
      <c r="F1001" s="57" t="s">
        <v>678</v>
      </c>
      <c r="G1001" s="57">
        <v>7.1999999999999995E-2</v>
      </c>
      <c r="H1001" s="57">
        <v>100</v>
      </c>
      <c r="I1001" s="57">
        <v>7.1999999999999995E-2</v>
      </c>
      <c r="J1001" s="57"/>
      <c r="K1001" s="62"/>
      <c r="L1001" s="57"/>
      <c r="M1001" s="57"/>
      <c r="N1001" s="57"/>
      <c r="O1001" s="57" t="s">
        <v>2193</v>
      </c>
      <c r="P1001" s="59"/>
      <c r="Q1001" s="59">
        <v>0</v>
      </c>
      <c r="R1001" s="59"/>
      <c r="S1001" s="57"/>
      <c r="T1001" s="65"/>
      <c r="Z1001" s="2" t="s">
        <v>949</v>
      </c>
      <c r="AA1001" s="2">
        <v>7.1999999999999995E-2</v>
      </c>
    </row>
    <row r="1002" spans="2:27" ht="21.95" customHeight="1" x14ac:dyDescent="0.15">
      <c r="B1002" s="9" t="s">
        <v>2192</v>
      </c>
      <c r="C1002" s="80"/>
      <c r="D1002" s="56" t="s">
        <v>3055</v>
      </c>
      <c r="E1002" s="62"/>
      <c r="F1002" s="57"/>
      <c r="G1002" s="57"/>
      <c r="H1002" s="57"/>
      <c r="I1002" s="57"/>
      <c r="J1002" s="57"/>
      <c r="K1002" s="62"/>
      <c r="L1002" s="57"/>
      <c r="M1002" s="57"/>
      <c r="N1002" s="57"/>
      <c r="O1002" s="57"/>
      <c r="P1002" s="59"/>
      <c r="Q1002" s="59"/>
      <c r="R1002" s="59"/>
      <c r="S1002" s="57"/>
      <c r="T1002" s="65"/>
    </row>
    <row r="1003" spans="2:27" ht="21.95" customHeight="1" x14ac:dyDescent="0.15">
      <c r="B1003" s="9" t="s">
        <v>944</v>
      </c>
      <c r="C1003" s="80" t="s">
        <v>197</v>
      </c>
      <c r="D1003" s="56" t="s">
        <v>179</v>
      </c>
      <c r="E1003" s="62" t="s">
        <v>198</v>
      </c>
      <c r="F1003" s="57" t="s">
        <v>132</v>
      </c>
      <c r="G1003" s="57">
        <v>1</v>
      </c>
      <c r="H1003" s="57">
        <v>0</v>
      </c>
      <c r="I1003" s="57">
        <v>1</v>
      </c>
      <c r="J1003" s="57"/>
      <c r="K1003" s="62" t="s">
        <v>919</v>
      </c>
      <c r="L1003" s="57" t="s">
        <v>677</v>
      </c>
      <c r="M1003" s="57">
        <v>0.13600000000000001</v>
      </c>
      <c r="N1003" s="57">
        <v>100</v>
      </c>
      <c r="O1003" s="57">
        <v>0.13600000000000001</v>
      </c>
      <c r="P1003" s="59"/>
      <c r="Q1003" s="59">
        <v>0</v>
      </c>
      <c r="R1003" s="59"/>
      <c r="S1003" s="57" t="s">
        <v>964</v>
      </c>
      <c r="T1003" s="65"/>
      <c r="AA1003" s="2">
        <v>0.13600000000000001</v>
      </c>
    </row>
    <row r="1004" spans="2:27" ht="21.95" customHeight="1" x14ac:dyDescent="0.15">
      <c r="B1004" s="9" t="s">
        <v>944</v>
      </c>
      <c r="C1004" s="80" t="s">
        <v>676</v>
      </c>
      <c r="D1004" s="56" t="s">
        <v>70</v>
      </c>
      <c r="E1004" s="62" t="s">
        <v>677</v>
      </c>
      <c r="F1004" s="57" t="s">
        <v>678</v>
      </c>
      <c r="G1004" s="57">
        <v>0.13600000000000001</v>
      </c>
      <c r="H1004" s="57">
        <v>100</v>
      </c>
      <c r="I1004" s="57">
        <v>0.13600000000000001</v>
      </c>
      <c r="J1004" s="57"/>
      <c r="K1004" s="62"/>
      <c r="L1004" s="57"/>
      <c r="M1004" s="57"/>
      <c r="N1004" s="57"/>
      <c r="O1004" s="57" t="s">
        <v>2193</v>
      </c>
      <c r="P1004" s="59"/>
      <c r="Q1004" s="59">
        <v>0</v>
      </c>
      <c r="R1004" s="59"/>
      <c r="S1004" s="57"/>
      <c r="T1004" s="65"/>
      <c r="Z1004" s="2" t="s">
        <v>949</v>
      </c>
      <c r="AA1004" s="2">
        <v>0.13600000000000001</v>
      </c>
    </row>
    <row r="1005" spans="2:27" ht="21.95" customHeight="1" x14ac:dyDescent="0.15">
      <c r="B1005" s="9" t="s">
        <v>2192</v>
      </c>
      <c r="C1005" s="80"/>
      <c r="D1005" s="56" t="s">
        <v>3056</v>
      </c>
      <c r="E1005" s="62"/>
      <c r="F1005" s="57"/>
      <c r="G1005" s="57"/>
      <c r="H1005" s="57"/>
      <c r="I1005" s="57"/>
      <c r="J1005" s="57"/>
      <c r="K1005" s="62"/>
      <c r="L1005" s="57"/>
      <c r="M1005" s="57"/>
      <c r="N1005" s="57"/>
      <c r="O1005" s="57"/>
      <c r="P1005" s="59"/>
      <c r="Q1005" s="59"/>
      <c r="R1005" s="59"/>
      <c r="S1005" s="57"/>
      <c r="T1005" s="65"/>
    </row>
    <row r="1006" spans="2:27" ht="21.95" customHeight="1" x14ac:dyDescent="0.15">
      <c r="B1006" s="9" t="s">
        <v>944</v>
      </c>
      <c r="C1006" s="80" t="s">
        <v>250</v>
      </c>
      <c r="D1006" s="56" t="s">
        <v>251</v>
      </c>
      <c r="E1006" s="62" t="s">
        <v>252</v>
      </c>
      <c r="F1006" s="57" t="s">
        <v>181</v>
      </c>
      <c r="G1006" s="57">
        <v>1</v>
      </c>
      <c r="H1006" s="57">
        <v>0</v>
      </c>
      <c r="I1006" s="57">
        <v>1</v>
      </c>
      <c r="J1006" s="57"/>
      <c r="K1006" s="62" t="s">
        <v>919</v>
      </c>
      <c r="L1006" s="57" t="s">
        <v>677</v>
      </c>
      <c r="M1006" s="57">
        <v>0.12</v>
      </c>
      <c r="N1006" s="57">
        <v>100</v>
      </c>
      <c r="O1006" s="57">
        <v>0.12</v>
      </c>
      <c r="P1006" s="59"/>
      <c r="Q1006" s="59">
        <v>0</v>
      </c>
      <c r="R1006" s="59"/>
      <c r="S1006" s="57" t="s">
        <v>966</v>
      </c>
      <c r="T1006" s="65"/>
      <c r="AA1006" s="2">
        <v>0.12</v>
      </c>
    </row>
    <row r="1007" spans="2:27" ht="21.95" customHeight="1" x14ac:dyDescent="0.15">
      <c r="B1007" s="9" t="s">
        <v>944</v>
      </c>
      <c r="C1007" s="80" t="s">
        <v>676</v>
      </c>
      <c r="D1007" s="56" t="s">
        <v>70</v>
      </c>
      <c r="E1007" s="62" t="s">
        <v>677</v>
      </c>
      <c r="F1007" s="57" t="s">
        <v>678</v>
      </c>
      <c r="G1007" s="57">
        <v>0.12</v>
      </c>
      <c r="H1007" s="57">
        <v>100</v>
      </c>
      <c r="I1007" s="57">
        <v>0.12</v>
      </c>
      <c r="J1007" s="57"/>
      <c r="K1007" s="62"/>
      <c r="L1007" s="57"/>
      <c r="M1007" s="57"/>
      <c r="N1007" s="57"/>
      <c r="O1007" s="57" t="s">
        <v>2193</v>
      </c>
      <c r="P1007" s="59"/>
      <c r="Q1007" s="59">
        <v>0</v>
      </c>
      <c r="R1007" s="59"/>
      <c r="S1007" s="57"/>
      <c r="T1007" s="65"/>
      <c r="Z1007" s="2" t="s">
        <v>949</v>
      </c>
      <c r="AA1007" s="2">
        <v>0.12</v>
      </c>
    </row>
    <row r="1008" spans="2:27" ht="21.95" customHeight="1" x14ac:dyDescent="0.15">
      <c r="B1008" s="9" t="s">
        <v>2192</v>
      </c>
      <c r="C1008" s="80"/>
      <c r="D1008" s="56" t="s">
        <v>3057</v>
      </c>
      <c r="E1008" s="62"/>
      <c r="F1008" s="57"/>
      <c r="G1008" s="57"/>
      <c r="H1008" s="57"/>
      <c r="I1008" s="57"/>
      <c r="J1008" s="57"/>
      <c r="K1008" s="62"/>
      <c r="L1008" s="57"/>
      <c r="M1008" s="57"/>
      <c r="N1008" s="57"/>
      <c r="O1008" s="57"/>
      <c r="P1008" s="59"/>
      <c r="Q1008" s="59"/>
      <c r="R1008" s="59"/>
      <c r="S1008" s="57"/>
      <c r="T1008" s="65"/>
    </row>
    <row r="1009" spans="2:27" ht="21.95" customHeight="1" x14ac:dyDescent="0.15">
      <c r="B1009" s="9" t="s">
        <v>944</v>
      </c>
      <c r="C1009" s="80" t="s">
        <v>256</v>
      </c>
      <c r="D1009" s="56" t="s">
        <v>251</v>
      </c>
      <c r="E1009" s="62" t="s">
        <v>257</v>
      </c>
      <c r="F1009" s="57" t="s">
        <v>181</v>
      </c>
      <c r="G1009" s="57">
        <v>1</v>
      </c>
      <c r="H1009" s="57">
        <v>0</v>
      </c>
      <c r="I1009" s="57">
        <v>1</v>
      </c>
      <c r="J1009" s="57"/>
      <c r="K1009" s="62" t="s">
        <v>919</v>
      </c>
      <c r="L1009" s="57" t="s">
        <v>677</v>
      </c>
      <c r="M1009" s="57">
        <v>0.12</v>
      </c>
      <c r="N1009" s="57">
        <v>100</v>
      </c>
      <c r="O1009" s="57">
        <v>0.12</v>
      </c>
      <c r="P1009" s="59"/>
      <c r="Q1009" s="59">
        <v>0</v>
      </c>
      <c r="R1009" s="59"/>
      <c r="S1009" s="57" t="s">
        <v>966</v>
      </c>
      <c r="T1009" s="65"/>
      <c r="AA1009" s="2">
        <v>0.12</v>
      </c>
    </row>
    <row r="1010" spans="2:27" ht="21.95" customHeight="1" x14ac:dyDescent="0.15">
      <c r="B1010" s="9" t="s">
        <v>944</v>
      </c>
      <c r="C1010" s="80" t="s">
        <v>676</v>
      </c>
      <c r="D1010" s="56" t="s">
        <v>70</v>
      </c>
      <c r="E1010" s="62" t="s">
        <v>677</v>
      </c>
      <c r="F1010" s="57" t="s">
        <v>678</v>
      </c>
      <c r="G1010" s="57">
        <v>0.12</v>
      </c>
      <c r="H1010" s="57">
        <v>100</v>
      </c>
      <c r="I1010" s="57">
        <v>0.12</v>
      </c>
      <c r="J1010" s="57"/>
      <c r="K1010" s="62"/>
      <c r="L1010" s="57"/>
      <c r="M1010" s="57"/>
      <c r="N1010" s="57"/>
      <c r="O1010" s="57" t="s">
        <v>2193</v>
      </c>
      <c r="P1010" s="59"/>
      <c r="Q1010" s="59">
        <v>0</v>
      </c>
      <c r="R1010" s="59"/>
      <c r="S1010" s="57"/>
      <c r="T1010" s="65"/>
      <c r="Z1010" s="2" t="s">
        <v>949</v>
      </c>
      <c r="AA1010" s="2">
        <v>0.12</v>
      </c>
    </row>
    <row r="1011" spans="2:27" ht="21.95" customHeight="1" x14ac:dyDescent="0.15">
      <c r="B1011" s="9" t="s">
        <v>2192</v>
      </c>
      <c r="C1011" s="80"/>
      <c r="D1011" s="56" t="s">
        <v>3058</v>
      </c>
      <c r="E1011" s="62"/>
      <c r="F1011" s="57"/>
      <c r="G1011" s="57"/>
      <c r="H1011" s="57"/>
      <c r="I1011" s="57"/>
      <c r="J1011" s="57"/>
      <c r="K1011" s="62"/>
      <c r="L1011" s="57"/>
      <c r="M1011" s="57"/>
      <c r="N1011" s="57"/>
      <c r="O1011" s="57"/>
      <c r="P1011" s="59"/>
      <c r="Q1011" s="59"/>
      <c r="R1011" s="59"/>
      <c r="S1011" s="57"/>
      <c r="T1011" s="65"/>
    </row>
    <row r="1012" spans="2:27" ht="21.95" customHeight="1" x14ac:dyDescent="0.15">
      <c r="B1012" s="9" t="s">
        <v>944</v>
      </c>
      <c r="C1012" s="80" t="s">
        <v>258</v>
      </c>
      <c r="D1012" s="56" t="s">
        <v>259</v>
      </c>
      <c r="E1012" s="62" t="s">
        <v>260</v>
      </c>
      <c r="F1012" s="57" t="s">
        <v>181</v>
      </c>
      <c r="G1012" s="57">
        <v>1</v>
      </c>
      <c r="H1012" s="57">
        <v>0</v>
      </c>
      <c r="I1012" s="57">
        <v>1</v>
      </c>
      <c r="J1012" s="57"/>
      <c r="K1012" s="62" t="s">
        <v>919</v>
      </c>
      <c r="L1012" s="57" t="s">
        <v>677</v>
      </c>
      <c r="M1012" s="57">
        <v>0.2</v>
      </c>
      <c r="N1012" s="57">
        <v>100</v>
      </c>
      <c r="O1012" s="57">
        <v>0.2</v>
      </c>
      <c r="P1012" s="59"/>
      <c r="Q1012" s="59">
        <v>0</v>
      </c>
      <c r="R1012" s="59"/>
      <c r="S1012" s="57" t="s">
        <v>966</v>
      </c>
      <c r="T1012" s="65"/>
      <c r="AA1012" s="2">
        <v>0.2</v>
      </c>
    </row>
    <row r="1013" spans="2:27" ht="21.95" customHeight="1" x14ac:dyDescent="0.15">
      <c r="B1013" s="9" t="s">
        <v>944</v>
      </c>
      <c r="C1013" s="80" t="s">
        <v>676</v>
      </c>
      <c r="D1013" s="56" t="s">
        <v>70</v>
      </c>
      <c r="E1013" s="62" t="s">
        <v>677</v>
      </c>
      <c r="F1013" s="57" t="s">
        <v>678</v>
      </c>
      <c r="G1013" s="57">
        <v>0.2</v>
      </c>
      <c r="H1013" s="57">
        <v>100</v>
      </c>
      <c r="I1013" s="57">
        <v>0.2</v>
      </c>
      <c r="J1013" s="57"/>
      <c r="K1013" s="62"/>
      <c r="L1013" s="57"/>
      <c r="M1013" s="57"/>
      <c r="N1013" s="57"/>
      <c r="O1013" s="57" t="s">
        <v>2193</v>
      </c>
      <c r="P1013" s="59"/>
      <c r="Q1013" s="59">
        <v>0</v>
      </c>
      <c r="R1013" s="59"/>
      <c r="S1013" s="57"/>
      <c r="T1013" s="65"/>
      <c r="Z1013" s="2" t="s">
        <v>949</v>
      </c>
      <c r="AA1013" s="2">
        <v>0.2</v>
      </c>
    </row>
    <row r="1014" spans="2:27" ht="21.95" customHeight="1" x14ac:dyDescent="0.15">
      <c r="B1014" s="9" t="s">
        <v>2192</v>
      </c>
      <c r="C1014" s="80"/>
      <c r="D1014" s="56" t="s">
        <v>3059</v>
      </c>
      <c r="E1014" s="62"/>
      <c r="F1014" s="57"/>
      <c r="G1014" s="57"/>
      <c r="H1014" s="57"/>
      <c r="I1014" s="57"/>
      <c r="J1014" s="57"/>
      <c r="K1014" s="62"/>
      <c r="L1014" s="57"/>
      <c r="M1014" s="57"/>
      <c r="N1014" s="57"/>
      <c r="O1014" s="57"/>
      <c r="P1014" s="59"/>
      <c r="Q1014" s="59"/>
      <c r="R1014" s="59"/>
      <c r="S1014" s="57"/>
      <c r="T1014" s="65"/>
    </row>
    <row r="1015" spans="2:27" ht="21.95" customHeight="1" x14ac:dyDescent="0.15">
      <c r="B1015" s="9" t="s">
        <v>944</v>
      </c>
      <c r="C1015" s="80" t="s">
        <v>261</v>
      </c>
      <c r="D1015" s="56" t="s">
        <v>259</v>
      </c>
      <c r="E1015" s="62" t="s">
        <v>262</v>
      </c>
      <c r="F1015" s="57" t="s">
        <v>181</v>
      </c>
      <c r="G1015" s="57">
        <v>1</v>
      </c>
      <c r="H1015" s="57">
        <v>0</v>
      </c>
      <c r="I1015" s="57">
        <v>1</v>
      </c>
      <c r="J1015" s="57"/>
      <c r="K1015" s="62" t="s">
        <v>919</v>
      </c>
      <c r="L1015" s="57" t="s">
        <v>677</v>
      </c>
      <c r="M1015" s="57">
        <v>0.2</v>
      </c>
      <c r="N1015" s="57">
        <v>100</v>
      </c>
      <c r="O1015" s="57">
        <v>0.2</v>
      </c>
      <c r="P1015" s="59"/>
      <c r="Q1015" s="59">
        <v>0</v>
      </c>
      <c r="R1015" s="59"/>
      <c r="S1015" s="57" t="s">
        <v>966</v>
      </c>
      <c r="T1015" s="65"/>
      <c r="AA1015" s="2">
        <v>0.2</v>
      </c>
    </row>
    <row r="1016" spans="2:27" ht="21.95" customHeight="1" x14ac:dyDescent="0.15">
      <c r="B1016" s="9" t="s">
        <v>944</v>
      </c>
      <c r="C1016" s="80" t="s">
        <v>676</v>
      </c>
      <c r="D1016" s="56" t="s">
        <v>70</v>
      </c>
      <c r="E1016" s="62" t="s">
        <v>677</v>
      </c>
      <c r="F1016" s="57" t="s">
        <v>678</v>
      </c>
      <c r="G1016" s="57">
        <v>0.2</v>
      </c>
      <c r="H1016" s="57">
        <v>100</v>
      </c>
      <c r="I1016" s="57">
        <v>0.2</v>
      </c>
      <c r="J1016" s="57"/>
      <c r="K1016" s="62"/>
      <c r="L1016" s="57"/>
      <c r="M1016" s="57"/>
      <c r="N1016" s="57"/>
      <c r="O1016" s="57" t="s">
        <v>2193</v>
      </c>
      <c r="P1016" s="59"/>
      <c r="Q1016" s="59">
        <v>0</v>
      </c>
      <c r="R1016" s="59"/>
      <c r="S1016" s="57"/>
      <c r="T1016" s="65"/>
      <c r="Z1016" s="2" t="s">
        <v>949</v>
      </c>
      <c r="AA1016" s="2">
        <v>0.2</v>
      </c>
    </row>
    <row r="1017" spans="2:27" ht="21.95" customHeight="1" x14ac:dyDescent="0.15">
      <c r="B1017" s="9" t="s">
        <v>2192</v>
      </c>
      <c r="C1017" s="80"/>
      <c r="D1017" s="56" t="s">
        <v>3060</v>
      </c>
      <c r="E1017" s="62"/>
      <c r="F1017" s="57"/>
      <c r="G1017" s="57"/>
      <c r="H1017" s="57"/>
      <c r="I1017" s="57"/>
      <c r="J1017" s="57"/>
      <c r="K1017" s="62"/>
      <c r="L1017" s="57"/>
      <c r="M1017" s="57"/>
      <c r="N1017" s="57"/>
      <c r="O1017" s="57"/>
      <c r="P1017" s="59"/>
      <c r="Q1017" s="59"/>
      <c r="R1017" s="59"/>
      <c r="S1017" s="57"/>
      <c r="T1017" s="65"/>
    </row>
    <row r="1018" spans="2:27" ht="21.95" customHeight="1" x14ac:dyDescent="0.15">
      <c r="B1018" s="9" t="s">
        <v>944</v>
      </c>
      <c r="C1018" s="80" t="s">
        <v>967</v>
      </c>
      <c r="D1018" s="56" t="s">
        <v>968</v>
      </c>
      <c r="E1018" s="62" t="s">
        <v>969</v>
      </c>
      <c r="F1018" s="57" t="s">
        <v>181</v>
      </c>
      <c r="G1018" s="57">
        <v>1</v>
      </c>
      <c r="H1018" s="57">
        <v>0</v>
      </c>
      <c r="I1018" s="57">
        <v>1</v>
      </c>
      <c r="J1018" s="57"/>
      <c r="K1018" s="62" t="s">
        <v>919</v>
      </c>
      <c r="L1018" s="57" t="s">
        <v>677</v>
      </c>
      <c r="M1018" s="57">
        <v>0.63</v>
      </c>
      <c r="N1018" s="57">
        <v>100</v>
      </c>
      <c r="O1018" s="57">
        <v>0.63</v>
      </c>
      <c r="P1018" s="59"/>
      <c r="Q1018" s="59">
        <v>0</v>
      </c>
      <c r="R1018" s="59"/>
      <c r="S1018" s="57" t="s">
        <v>970</v>
      </c>
      <c r="T1018" s="65"/>
      <c r="AA1018" s="2">
        <v>0.63</v>
      </c>
    </row>
    <row r="1019" spans="2:27" ht="21.95" customHeight="1" x14ac:dyDescent="0.15">
      <c r="B1019" s="9" t="s">
        <v>944</v>
      </c>
      <c r="C1019" s="80" t="s">
        <v>676</v>
      </c>
      <c r="D1019" s="56" t="s">
        <v>70</v>
      </c>
      <c r="E1019" s="62" t="s">
        <v>677</v>
      </c>
      <c r="F1019" s="57" t="s">
        <v>678</v>
      </c>
      <c r="G1019" s="57">
        <v>0.63</v>
      </c>
      <c r="H1019" s="57">
        <v>100</v>
      </c>
      <c r="I1019" s="57">
        <v>0.63</v>
      </c>
      <c r="J1019" s="57"/>
      <c r="K1019" s="62"/>
      <c r="L1019" s="57"/>
      <c r="M1019" s="57"/>
      <c r="N1019" s="57"/>
      <c r="O1019" s="57" t="s">
        <v>2193</v>
      </c>
      <c r="P1019" s="59"/>
      <c r="Q1019" s="59">
        <v>0</v>
      </c>
      <c r="R1019" s="59"/>
      <c r="S1019" s="57"/>
      <c r="T1019" s="65"/>
      <c r="Z1019" s="2" t="s">
        <v>949</v>
      </c>
      <c r="AA1019" s="2">
        <v>0.63</v>
      </c>
    </row>
    <row r="1020" spans="2:27" ht="21.95" customHeight="1" x14ac:dyDescent="0.15">
      <c r="B1020" s="9" t="s">
        <v>2192</v>
      </c>
      <c r="C1020" s="80"/>
      <c r="D1020" s="56" t="s">
        <v>3061</v>
      </c>
      <c r="E1020" s="62"/>
      <c r="F1020" s="57"/>
      <c r="G1020" s="57"/>
      <c r="H1020" s="57"/>
      <c r="I1020" s="57"/>
      <c r="J1020" s="57"/>
      <c r="K1020" s="62"/>
      <c r="L1020" s="57"/>
      <c r="M1020" s="57"/>
      <c r="N1020" s="57"/>
      <c r="O1020" s="57"/>
      <c r="P1020" s="59"/>
      <c r="Q1020" s="59"/>
      <c r="R1020" s="59"/>
      <c r="S1020" s="57"/>
      <c r="T1020" s="65"/>
    </row>
    <row r="1021" spans="2:27" ht="21.95" customHeight="1" x14ac:dyDescent="0.15">
      <c r="B1021" s="9" t="s">
        <v>944</v>
      </c>
      <c r="C1021" s="80" t="s">
        <v>272</v>
      </c>
      <c r="D1021" s="56" t="s">
        <v>273</v>
      </c>
      <c r="E1021" s="62" t="s">
        <v>274</v>
      </c>
      <c r="F1021" s="57" t="s">
        <v>275</v>
      </c>
      <c r="G1021" s="57">
        <v>1</v>
      </c>
      <c r="H1021" s="57">
        <v>0</v>
      </c>
      <c r="I1021" s="57">
        <v>1</v>
      </c>
      <c r="J1021" s="57"/>
      <c r="K1021" s="62" t="s">
        <v>919</v>
      </c>
      <c r="L1021" s="57" t="s">
        <v>677</v>
      </c>
      <c r="M1021" s="57">
        <v>0.04</v>
      </c>
      <c r="N1021" s="57">
        <v>100</v>
      </c>
      <c r="O1021" s="57">
        <v>0.04</v>
      </c>
      <c r="P1021" s="59"/>
      <c r="Q1021" s="59">
        <v>0</v>
      </c>
      <c r="R1021" s="59"/>
      <c r="S1021" s="57" t="s">
        <v>966</v>
      </c>
      <c r="T1021" s="65"/>
      <c r="AA1021" s="2">
        <v>0.04</v>
      </c>
    </row>
    <row r="1022" spans="2:27" ht="21.95" customHeight="1" x14ac:dyDescent="0.15">
      <c r="B1022" s="9" t="s">
        <v>944</v>
      </c>
      <c r="C1022" s="80" t="s">
        <v>676</v>
      </c>
      <c r="D1022" s="56" t="s">
        <v>70</v>
      </c>
      <c r="E1022" s="62" t="s">
        <v>677</v>
      </c>
      <c r="F1022" s="57" t="s">
        <v>678</v>
      </c>
      <c r="G1022" s="57">
        <v>0.04</v>
      </c>
      <c r="H1022" s="57">
        <v>100</v>
      </c>
      <c r="I1022" s="57">
        <v>0.04</v>
      </c>
      <c r="J1022" s="57"/>
      <c r="K1022" s="62"/>
      <c r="L1022" s="57"/>
      <c r="M1022" s="57"/>
      <c r="N1022" s="57"/>
      <c r="O1022" s="57" t="s">
        <v>2193</v>
      </c>
      <c r="P1022" s="59"/>
      <c r="Q1022" s="59">
        <v>0</v>
      </c>
      <c r="R1022" s="59"/>
      <c r="S1022" s="57"/>
      <c r="T1022" s="65"/>
      <c r="Z1022" s="2" t="s">
        <v>949</v>
      </c>
      <c r="AA1022" s="2">
        <v>0.04</v>
      </c>
    </row>
    <row r="1023" spans="2:27" ht="21.95" customHeight="1" x14ac:dyDescent="0.15">
      <c r="B1023" s="9" t="s">
        <v>2192</v>
      </c>
      <c r="C1023" s="80"/>
      <c r="D1023" s="56" t="s">
        <v>3062</v>
      </c>
      <c r="E1023" s="62"/>
      <c r="F1023" s="57"/>
      <c r="G1023" s="57"/>
      <c r="H1023" s="57"/>
      <c r="I1023" s="57"/>
      <c r="J1023" s="57"/>
      <c r="K1023" s="62"/>
      <c r="L1023" s="57"/>
      <c r="M1023" s="57"/>
      <c r="N1023" s="57"/>
      <c r="O1023" s="57"/>
      <c r="P1023" s="59"/>
      <c r="Q1023" s="59"/>
      <c r="R1023" s="59"/>
      <c r="S1023" s="57"/>
      <c r="T1023" s="65"/>
    </row>
    <row r="1024" spans="2:27" ht="21.95" customHeight="1" x14ac:dyDescent="0.15">
      <c r="B1024" s="9" t="s">
        <v>944</v>
      </c>
      <c r="C1024" s="80" t="s">
        <v>276</v>
      </c>
      <c r="D1024" s="56" t="s">
        <v>277</v>
      </c>
      <c r="E1024" s="62" t="s">
        <v>278</v>
      </c>
      <c r="F1024" s="57" t="s">
        <v>181</v>
      </c>
      <c r="G1024" s="57">
        <v>1</v>
      </c>
      <c r="H1024" s="57">
        <v>0</v>
      </c>
      <c r="I1024" s="57">
        <v>1</v>
      </c>
      <c r="J1024" s="57"/>
      <c r="K1024" s="62" t="s">
        <v>919</v>
      </c>
      <c r="L1024" s="57" t="s">
        <v>677</v>
      </c>
      <c r="M1024" s="57">
        <v>0.17</v>
      </c>
      <c r="N1024" s="57">
        <v>100</v>
      </c>
      <c r="O1024" s="57">
        <v>0.17</v>
      </c>
      <c r="P1024" s="59"/>
      <c r="Q1024" s="59">
        <v>0</v>
      </c>
      <c r="R1024" s="59"/>
      <c r="S1024" s="57" t="s">
        <v>971</v>
      </c>
      <c r="T1024" s="65"/>
      <c r="AA1024" s="2">
        <v>0.17</v>
      </c>
    </row>
    <row r="1025" spans="2:27" ht="21.95" customHeight="1" x14ac:dyDescent="0.15">
      <c r="B1025" s="9" t="s">
        <v>944</v>
      </c>
      <c r="C1025" s="80" t="s">
        <v>676</v>
      </c>
      <c r="D1025" s="56" t="s">
        <v>70</v>
      </c>
      <c r="E1025" s="62" t="s">
        <v>677</v>
      </c>
      <c r="F1025" s="57" t="s">
        <v>678</v>
      </c>
      <c r="G1025" s="57">
        <v>0.17</v>
      </c>
      <c r="H1025" s="57">
        <v>100</v>
      </c>
      <c r="I1025" s="57">
        <v>0.17</v>
      </c>
      <c r="J1025" s="57"/>
      <c r="K1025" s="62"/>
      <c r="L1025" s="57"/>
      <c r="M1025" s="57"/>
      <c r="N1025" s="57"/>
      <c r="O1025" s="57" t="s">
        <v>2193</v>
      </c>
      <c r="P1025" s="59"/>
      <c r="Q1025" s="59">
        <v>0</v>
      </c>
      <c r="R1025" s="59"/>
      <c r="S1025" s="57"/>
      <c r="T1025" s="65"/>
      <c r="Z1025" s="2" t="s">
        <v>949</v>
      </c>
      <c r="AA1025" s="2">
        <v>0.17</v>
      </c>
    </row>
    <row r="1026" spans="2:27" ht="21.95" customHeight="1" x14ac:dyDescent="0.15">
      <c r="B1026" s="9" t="s">
        <v>2192</v>
      </c>
      <c r="C1026" s="80"/>
      <c r="D1026" s="56" t="s">
        <v>3063</v>
      </c>
      <c r="E1026" s="62"/>
      <c r="F1026" s="57"/>
      <c r="G1026" s="57"/>
      <c r="H1026" s="57"/>
      <c r="I1026" s="57"/>
      <c r="J1026" s="57"/>
      <c r="K1026" s="62"/>
      <c r="L1026" s="57"/>
      <c r="M1026" s="57"/>
      <c r="N1026" s="57"/>
      <c r="O1026" s="57"/>
      <c r="P1026" s="59"/>
      <c r="Q1026" s="59"/>
      <c r="R1026" s="59"/>
      <c r="S1026" s="57"/>
      <c r="T1026" s="65"/>
    </row>
    <row r="1027" spans="2:27" ht="21.95" customHeight="1" x14ac:dyDescent="0.15">
      <c r="B1027" s="9" t="s">
        <v>944</v>
      </c>
      <c r="C1027" s="80" t="s">
        <v>2357</v>
      </c>
      <c r="D1027" s="56" t="s">
        <v>277</v>
      </c>
      <c r="E1027" s="62" t="s">
        <v>2281</v>
      </c>
      <c r="F1027" s="57" t="s">
        <v>181</v>
      </c>
      <c r="G1027" s="57">
        <v>1</v>
      </c>
      <c r="H1027" s="57">
        <v>0</v>
      </c>
      <c r="I1027" s="57">
        <v>1</v>
      </c>
      <c r="J1027" s="57"/>
      <c r="K1027" s="62" t="s">
        <v>919</v>
      </c>
      <c r="L1027" s="57" t="s">
        <v>677</v>
      </c>
      <c r="M1027" s="57">
        <v>0.17</v>
      </c>
      <c r="N1027" s="57">
        <v>100</v>
      </c>
      <c r="O1027" s="57">
        <v>0.17</v>
      </c>
      <c r="P1027" s="59"/>
      <c r="Q1027" s="59">
        <v>0</v>
      </c>
      <c r="R1027" s="59"/>
      <c r="S1027" s="57" t="s">
        <v>971</v>
      </c>
      <c r="T1027" s="65"/>
      <c r="AA1027" s="2">
        <v>0.17</v>
      </c>
    </row>
    <row r="1028" spans="2:27" ht="21.95" customHeight="1" x14ac:dyDescent="0.15">
      <c r="B1028" s="9" t="s">
        <v>944</v>
      </c>
      <c r="C1028" s="80" t="s">
        <v>676</v>
      </c>
      <c r="D1028" s="56" t="s">
        <v>70</v>
      </c>
      <c r="E1028" s="62" t="s">
        <v>677</v>
      </c>
      <c r="F1028" s="57" t="s">
        <v>678</v>
      </c>
      <c r="G1028" s="57">
        <v>0.17</v>
      </c>
      <c r="H1028" s="57">
        <v>100</v>
      </c>
      <c r="I1028" s="57">
        <v>0.17</v>
      </c>
      <c r="J1028" s="57"/>
      <c r="K1028" s="62"/>
      <c r="L1028" s="57"/>
      <c r="M1028" s="57"/>
      <c r="N1028" s="57"/>
      <c r="O1028" s="57" t="s">
        <v>2193</v>
      </c>
      <c r="P1028" s="59"/>
      <c r="Q1028" s="59">
        <v>0</v>
      </c>
      <c r="R1028" s="59"/>
      <c r="S1028" s="57"/>
      <c r="T1028" s="65"/>
      <c r="Z1028" s="2" t="s">
        <v>949</v>
      </c>
      <c r="AA1028" s="2">
        <v>0.17</v>
      </c>
    </row>
    <row r="1029" spans="2:27" ht="21.95" customHeight="1" x14ac:dyDescent="0.15">
      <c r="B1029" s="9" t="s">
        <v>2192</v>
      </c>
      <c r="C1029" s="80"/>
      <c r="D1029" s="56" t="s">
        <v>3064</v>
      </c>
      <c r="E1029" s="62"/>
      <c r="F1029" s="57"/>
      <c r="G1029" s="57"/>
      <c r="H1029" s="57"/>
      <c r="I1029" s="57"/>
      <c r="J1029" s="57"/>
      <c r="K1029" s="62"/>
      <c r="L1029" s="57"/>
      <c r="M1029" s="57"/>
      <c r="N1029" s="57"/>
      <c r="O1029" s="57"/>
      <c r="P1029" s="59"/>
      <c r="Q1029" s="59"/>
      <c r="R1029" s="59"/>
      <c r="S1029" s="57"/>
      <c r="T1029" s="65"/>
    </row>
    <row r="1030" spans="2:27" ht="21.95" customHeight="1" x14ac:dyDescent="0.15">
      <c r="B1030" s="9" t="s">
        <v>944</v>
      </c>
      <c r="C1030" s="80" t="s">
        <v>2822</v>
      </c>
      <c r="D1030" s="56" t="s">
        <v>277</v>
      </c>
      <c r="E1030" s="62" t="s">
        <v>2547</v>
      </c>
      <c r="F1030" s="57" t="s">
        <v>181</v>
      </c>
      <c r="G1030" s="57">
        <v>1</v>
      </c>
      <c r="H1030" s="57">
        <v>0</v>
      </c>
      <c r="I1030" s="57">
        <v>1</v>
      </c>
      <c r="J1030" s="57"/>
      <c r="K1030" s="62" t="s">
        <v>919</v>
      </c>
      <c r="L1030" s="57" t="s">
        <v>677</v>
      </c>
      <c r="M1030" s="57">
        <v>0.95</v>
      </c>
      <c r="N1030" s="57">
        <v>100</v>
      </c>
      <c r="O1030" s="57">
        <v>0.95</v>
      </c>
      <c r="P1030" s="59"/>
      <c r="Q1030" s="59">
        <v>0</v>
      </c>
      <c r="R1030" s="59"/>
      <c r="S1030" s="57" t="s">
        <v>971</v>
      </c>
      <c r="T1030" s="65"/>
      <c r="AA1030" s="2">
        <v>0.95</v>
      </c>
    </row>
    <row r="1031" spans="2:27" ht="21.95" customHeight="1" x14ac:dyDescent="0.15">
      <c r="B1031" s="9" t="s">
        <v>944</v>
      </c>
      <c r="C1031" s="80" t="s">
        <v>676</v>
      </c>
      <c r="D1031" s="56" t="s">
        <v>70</v>
      </c>
      <c r="E1031" s="62" t="s">
        <v>677</v>
      </c>
      <c r="F1031" s="57" t="s">
        <v>678</v>
      </c>
      <c r="G1031" s="57">
        <v>0.95</v>
      </c>
      <c r="H1031" s="57">
        <v>100</v>
      </c>
      <c r="I1031" s="57">
        <v>0.95</v>
      </c>
      <c r="J1031" s="57"/>
      <c r="K1031" s="62"/>
      <c r="L1031" s="57"/>
      <c r="M1031" s="57"/>
      <c r="N1031" s="57"/>
      <c r="O1031" s="57" t="s">
        <v>2193</v>
      </c>
      <c r="P1031" s="59"/>
      <c r="Q1031" s="59">
        <v>0</v>
      </c>
      <c r="R1031" s="59"/>
      <c r="S1031" s="57"/>
      <c r="T1031" s="65"/>
      <c r="Z1031" s="2" t="s">
        <v>949</v>
      </c>
      <c r="AA1031" s="2">
        <v>0.95</v>
      </c>
    </row>
    <row r="1032" spans="2:27" ht="21.95" customHeight="1" x14ac:dyDescent="0.15">
      <c r="B1032" s="9" t="s">
        <v>2192</v>
      </c>
      <c r="C1032" s="80"/>
      <c r="D1032" s="56" t="s">
        <v>3065</v>
      </c>
      <c r="E1032" s="62"/>
      <c r="F1032" s="57"/>
      <c r="G1032" s="57"/>
      <c r="H1032" s="57"/>
      <c r="I1032" s="57"/>
      <c r="J1032" s="57"/>
      <c r="K1032" s="62"/>
      <c r="L1032" s="57"/>
      <c r="M1032" s="57"/>
      <c r="N1032" s="57"/>
      <c r="O1032" s="57"/>
      <c r="P1032" s="59"/>
      <c r="Q1032" s="59"/>
      <c r="R1032" s="59"/>
      <c r="S1032" s="57"/>
      <c r="T1032" s="65"/>
    </row>
    <row r="1033" spans="2:27" ht="21.95" customHeight="1" x14ac:dyDescent="0.15">
      <c r="B1033" s="9" t="s">
        <v>944</v>
      </c>
      <c r="C1033" s="80" t="s">
        <v>279</v>
      </c>
      <c r="D1033" s="56" t="s">
        <v>280</v>
      </c>
      <c r="E1033" s="62" t="s">
        <v>281</v>
      </c>
      <c r="F1033" s="57" t="s">
        <v>132</v>
      </c>
      <c r="G1033" s="57">
        <v>1.05</v>
      </c>
      <c r="H1033" s="57">
        <v>5.0000000000000044E-2</v>
      </c>
      <c r="I1033" s="57">
        <v>1</v>
      </c>
      <c r="J1033" s="57">
        <v>5</v>
      </c>
      <c r="K1033" s="62" t="s">
        <v>919</v>
      </c>
      <c r="L1033" s="57" t="s">
        <v>677</v>
      </c>
      <c r="M1033" s="57">
        <v>0.3</v>
      </c>
      <c r="N1033" s="57">
        <v>100</v>
      </c>
      <c r="O1033" s="57">
        <v>0.3</v>
      </c>
      <c r="P1033" s="59"/>
      <c r="Q1033" s="59">
        <v>0</v>
      </c>
      <c r="R1033" s="59"/>
      <c r="S1033" s="57" t="s">
        <v>972</v>
      </c>
      <c r="T1033" s="65"/>
      <c r="AA1033" s="2">
        <v>0.3</v>
      </c>
    </row>
    <row r="1034" spans="2:27" ht="21.95" customHeight="1" x14ac:dyDescent="0.15">
      <c r="B1034" s="9" t="s">
        <v>944</v>
      </c>
      <c r="C1034" s="80" t="s">
        <v>676</v>
      </c>
      <c r="D1034" s="56" t="s">
        <v>70</v>
      </c>
      <c r="E1034" s="62" t="s">
        <v>677</v>
      </c>
      <c r="F1034" s="57" t="s">
        <v>678</v>
      </c>
      <c r="G1034" s="57">
        <v>0.3</v>
      </c>
      <c r="H1034" s="57">
        <v>100</v>
      </c>
      <c r="I1034" s="57">
        <v>0.3</v>
      </c>
      <c r="J1034" s="57"/>
      <c r="K1034" s="62"/>
      <c r="L1034" s="57"/>
      <c r="M1034" s="57"/>
      <c r="N1034" s="57"/>
      <c r="O1034" s="57" t="s">
        <v>2193</v>
      </c>
      <c r="P1034" s="59"/>
      <c r="Q1034" s="59">
        <v>0</v>
      </c>
      <c r="R1034" s="59"/>
      <c r="S1034" s="57"/>
      <c r="T1034" s="65"/>
      <c r="Z1034" s="2" t="s">
        <v>949</v>
      </c>
      <c r="AA1034" s="2">
        <v>0.3</v>
      </c>
    </row>
    <row r="1035" spans="2:27" ht="21.95" customHeight="1" x14ac:dyDescent="0.15">
      <c r="B1035" s="9" t="s">
        <v>2192</v>
      </c>
      <c r="C1035" s="80"/>
      <c r="D1035" s="56" t="s">
        <v>3066</v>
      </c>
      <c r="E1035" s="62"/>
      <c r="F1035" s="57"/>
      <c r="G1035" s="57"/>
      <c r="H1035" s="57"/>
      <c r="I1035" s="57"/>
      <c r="J1035" s="57"/>
      <c r="K1035" s="62"/>
      <c r="L1035" s="57"/>
      <c r="M1035" s="57"/>
      <c r="N1035" s="57"/>
      <c r="O1035" s="57"/>
      <c r="P1035" s="59"/>
      <c r="Q1035" s="59"/>
      <c r="R1035" s="59"/>
      <c r="S1035" s="57"/>
      <c r="T1035" s="65"/>
    </row>
    <row r="1036" spans="2:27" ht="21.95" customHeight="1" x14ac:dyDescent="0.15">
      <c r="B1036" s="9" t="s">
        <v>944</v>
      </c>
      <c r="C1036" s="80" t="s">
        <v>293</v>
      </c>
      <c r="D1036" s="56" t="s">
        <v>280</v>
      </c>
      <c r="E1036" s="62" t="s">
        <v>294</v>
      </c>
      <c r="F1036" s="57" t="s">
        <v>181</v>
      </c>
      <c r="G1036" s="57">
        <v>1</v>
      </c>
      <c r="H1036" s="57">
        <v>0</v>
      </c>
      <c r="I1036" s="57">
        <v>1</v>
      </c>
      <c r="J1036" s="57"/>
      <c r="K1036" s="62" t="s">
        <v>919</v>
      </c>
      <c r="L1036" s="57" t="s">
        <v>677</v>
      </c>
      <c r="M1036" s="57">
        <v>0.04</v>
      </c>
      <c r="N1036" s="57">
        <v>100</v>
      </c>
      <c r="O1036" s="57">
        <v>0.04</v>
      </c>
      <c r="P1036" s="59"/>
      <c r="Q1036" s="59">
        <v>0</v>
      </c>
      <c r="R1036" s="59"/>
      <c r="S1036" s="57" t="s">
        <v>966</v>
      </c>
      <c r="T1036" s="65"/>
      <c r="AA1036" s="2">
        <v>0.04</v>
      </c>
    </row>
    <row r="1037" spans="2:27" ht="21.95" customHeight="1" x14ac:dyDescent="0.15">
      <c r="B1037" s="9" t="s">
        <v>944</v>
      </c>
      <c r="C1037" s="80" t="s">
        <v>676</v>
      </c>
      <c r="D1037" s="56" t="s">
        <v>70</v>
      </c>
      <c r="E1037" s="62" t="s">
        <v>677</v>
      </c>
      <c r="F1037" s="57" t="s">
        <v>678</v>
      </c>
      <c r="G1037" s="57">
        <v>0.04</v>
      </c>
      <c r="H1037" s="57">
        <v>100</v>
      </c>
      <c r="I1037" s="57">
        <v>0.04</v>
      </c>
      <c r="J1037" s="57"/>
      <c r="K1037" s="62"/>
      <c r="L1037" s="57"/>
      <c r="M1037" s="57"/>
      <c r="N1037" s="57"/>
      <c r="O1037" s="57" t="s">
        <v>2193</v>
      </c>
      <c r="P1037" s="59"/>
      <c r="Q1037" s="59">
        <v>0</v>
      </c>
      <c r="R1037" s="59"/>
      <c r="S1037" s="57"/>
      <c r="T1037" s="65"/>
      <c r="Z1037" s="2" t="s">
        <v>949</v>
      </c>
      <c r="AA1037" s="2">
        <v>0.04</v>
      </c>
    </row>
    <row r="1038" spans="2:27" ht="21.95" customHeight="1" x14ac:dyDescent="0.15">
      <c r="B1038" s="9" t="s">
        <v>2192</v>
      </c>
      <c r="C1038" s="80"/>
      <c r="D1038" s="56" t="s">
        <v>3067</v>
      </c>
      <c r="E1038" s="62"/>
      <c r="F1038" s="57"/>
      <c r="G1038" s="57"/>
      <c r="H1038" s="57"/>
      <c r="I1038" s="57"/>
      <c r="J1038" s="57"/>
      <c r="K1038" s="62"/>
      <c r="L1038" s="57"/>
      <c r="M1038" s="57"/>
      <c r="N1038" s="57"/>
      <c r="O1038" s="57"/>
      <c r="P1038" s="59"/>
      <c r="Q1038" s="59"/>
      <c r="R1038" s="59"/>
      <c r="S1038" s="57"/>
      <c r="T1038" s="65"/>
    </row>
    <row r="1039" spans="2:27" ht="21.95" customHeight="1" x14ac:dyDescent="0.15">
      <c r="B1039" s="9" t="s">
        <v>944</v>
      </c>
      <c r="C1039" s="80" t="s">
        <v>297</v>
      </c>
      <c r="D1039" s="56" t="s">
        <v>280</v>
      </c>
      <c r="E1039" s="62" t="s">
        <v>298</v>
      </c>
      <c r="F1039" s="57" t="s">
        <v>181</v>
      </c>
      <c r="G1039" s="57">
        <v>1</v>
      </c>
      <c r="H1039" s="57">
        <v>0</v>
      </c>
      <c r="I1039" s="57">
        <v>1</v>
      </c>
      <c r="J1039" s="57"/>
      <c r="K1039" s="62" t="s">
        <v>919</v>
      </c>
      <c r="L1039" s="57" t="s">
        <v>677</v>
      </c>
      <c r="M1039" s="57">
        <v>0.04</v>
      </c>
      <c r="N1039" s="57">
        <v>100</v>
      </c>
      <c r="O1039" s="57">
        <v>0.04</v>
      </c>
      <c r="P1039" s="59"/>
      <c r="Q1039" s="59">
        <v>0</v>
      </c>
      <c r="R1039" s="59"/>
      <c r="S1039" s="57" t="s">
        <v>966</v>
      </c>
      <c r="T1039" s="65"/>
      <c r="AA1039" s="2">
        <v>0.04</v>
      </c>
    </row>
    <row r="1040" spans="2:27" ht="21.95" customHeight="1" x14ac:dyDescent="0.15">
      <c r="B1040" s="9" t="s">
        <v>944</v>
      </c>
      <c r="C1040" s="80" t="s">
        <v>676</v>
      </c>
      <c r="D1040" s="56" t="s">
        <v>70</v>
      </c>
      <c r="E1040" s="62" t="s">
        <v>677</v>
      </c>
      <c r="F1040" s="57" t="s">
        <v>678</v>
      </c>
      <c r="G1040" s="57">
        <v>0.04</v>
      </c>
      <c r="H1040" s="57">
        <v>100</v>
      </c>
      <c r="I1040" s="57">
        <v>0.04</v>
      </c>
      <c r="J1040" s="57"/>
      <c r="K1040" s="62"/>
      <c r="L1040" s="57"/>
      <c r="M1040" s="57"/>
      <c r="N1040" s="57"/>
      <c r="O1040" s="57" t="s">
        <v>2193</v>
      </c>
      <c r="P1040" s="59"/>
      <c r="Q1040" s="59">
        <v>0</v>
      </c>
      <c r="R1040" s="59"/>
      <c r="S1040" s="57"/>
      <c r="T1040" s="65"/>
      <c r="Z1040" s="2" t="s">
        <v>949</v>
      </c>
      <c r="AA1040" s="2">
        <v>0.04</v>
      </c>
    </row>
    <row r="1041" spans="2:27" ht="21.95" customHeight="1" x14ac:dyDescent="0.15">
      <c r="B1041" s="9" t="s">
        <v>2192</v>
      </c>
      <c r="C1041" s="80"/>
      <c r="D1041" s="56" t="s">
        <v>3068</v>
      </c>
      <c r="E1041" s="62"/>
      <c r="F1041" s="57"/>
      <c r="G1041" s="57"/>
      <c r="H1041" s="57"/>
      <c r="I1041" s="57"/>
      <c r="J1041" s="57"/>
      <c r="K1041" s="62"/>
      <c r="L1041" s="57"/>
      <c r="M1041" s="57"/>
      <c r="N1041" s="57"/>
      <c r="O1041" s="57"/>
      <c r="P1041" s="59"/>
      <c r="Q1041" s="59"/>
      <c r="R1041" s="59"/>
      <c r="S1041" s="57"/>
      <c r="T1041" s="65"/>
    </row>
    <row r="1042" spans="2:27" ht="21.95" customHeight="1" x14ac:dyDescent="0.15">
      <c r="B1042" s="9" t="s">
        <v>944</v>
      </c>
      <c r="C1042" s="80" t="s">
        <v>2828</v>
      </c>
      <c r="D1042" s="56" t="s">
        <v>280</v>
      </c>
      <c r="E1042" s="62" t="s">
        <v>2628</v>
      </c>
      <c r="F1042" s="57" t="s">
        <v>181</v>
      </c>
      <c r="G1042" s="57">
        <v>1</v>
      </c>
      <c r="H1042" s="57">
        <v>0</v>
      </c>
      <c r="I1042" s="57">
        <v>1</v>
      </c>
      <c r="J1042" s="57"/>
      <c r="K1042" s="62" t="s">
        <v>919</v>
      </c>
      <c r="L1042" s="57" t="s">
        <v>677</v>
      </c>
      <c r="M1042" s="57">
        <v>0.04</v>
      </c>
      <c r="N1042" s="57">
        <v>100</v>
      </c>
      <c r="O1042" s="57">
        <v>0.04</v>
      </c>
      <c r="P1042" s="59"/>
      <c r="Q1042" s="59">
        <v>0</v>
      </c>
      <c r="R1042" s="59"/>
      <c r="S1042" s="57" t="s">
        <v>966</v>
      </c>
      <c r="T1042" s="65"/>
      <c r="AA1042" s="2">
        <v>0.04</v>
      </c>
    </row>
    <row r="1043" spans="2:27" ht="21.95" customHeight="1" x14ac:dyDescent="0.15">
      <c r="B1043" s="9" t="s">
        <v>944</v>
      </c>
      <c r="C1043" s="80" t="s">
        <v>676</v>
      </c>
      <c r="D1043" s="56" t="s">
        <v>70</v>
      </c>
      <c r="E1043" s="62" t="s">
        <v>677</v>
      </c>
      <c r="F1043" s="57" t="s">
        <v>678</v>
      </c>
      <c r="G1043" s="57">
        <v>0.04</v>
      </c>
      <c r="H1043" s="57">
        <v>100</v>
      </c>
      <c r="I1043" s="57">
        <v>0.04</v>
      </c>
      <c r="J1043" s="57"/>
      <c r="K1043" s="62"/>
      <c r="L1043" s="57"/>
      <c r="M1043" s="57"/>
      <c r="N1043" s="57"/>
      <c r="O1043" s="57" t="s">
        <v>2193</v>
      </c>
      <c r="P1043" s="59"/>
      <c r="Q1043" s="59">
        <v>0</v>
      </c>
      <c r="R1043" s="59"/>
      <c r="S1043" s="57"/>
      <c r="T1043" s="65"/>
      <c r="Z1043" s="2" t="s">
        <v>949</v>
      </c>
      <c r="AA1043" s="2">
        <v>0.04</v>
      </c>
    </row>
    <row r="1044" spans="2:27" ht="21.95" customHeight="1" x14ac:dyDescent="0.15">
      <c r="B1044" s="9" t="s">
        <v>2192</v>
      </c>
      <c r="C1044" s="80"/>
      <c r="D1044" s="56" t="s">
        <v>3069</v>
      </c>
      <c r="E1044" s="62"/>
      <c r="F1044" s="57"/>
      <c r="G1044" s="57"/>
      <c r="H1044" s="57"/>
      <c r="I1044" s="57"/>
      <c r="J1044" s="57"/>
      <c r="K1044" s="62"/>
      <c r="L1044" s="57"/>
      <c r="M1044" s="57"/>
      <c r="N1044" s="57"/>
      <c r="O1044" s="57"/>
      <c r="P1044" s="59"/>
      <c r="Q1044" s="59"/>
      <c r="R1044" s="59"/>
      <c r="S1044" s="57"/>
      <c r="T1044" s="65"/>
    </row>
    <row r="1045" spans="2:27" ht="21.95" customHeight="1" x14ac:dyDescent="0.15">
      <c r="B1045" s="9" t="s">
        <v>944</v>
      </c>
      <c r="C1045" s="80" t="s">
        <v>299</v>
      </c>
      <c r="D1045" s="56" t="s">
        <v>300</v>
      </c>
      <c r="E1045" s="62" t="s">
        <v>301</v>
      </c>
      <c r="F1045" s="57" t="s">
        <v>132</v>
      </c>
      <c r="G1045" s="57">
        <v>1.05</v>
      </c>
      <c r="H1045" s="57">
        <v>5.0000000000000044E-2</v>
      </c>
      <c r="I1045" s="57">
        <v>1</v>
      </c>
      <c r="J1045" s="57">
        <v>5</v>
      </c>
      <c r="K1045" s="62" t="s">
        <v>919</v>
      </c>
      <c r="L1045" s="57" t="s">
        <v>677</v>
      </c>
      <c r="M1045" s="57">
        <v>0.23</v>
      </c>
      <c r="N1045" s="57">
        <v>100</v>
      </c>
      <c r="O1045" s="57">
        <v>0.23</v>
      </c>
      <c r="P1045" s="59"/>
      <c r="Q1045" s="59">
        <v>0</v>
      </c>
      <c r="R1045" s="59"/>
      <c r="S1045" s="57" t="s">
        <v>973</v>
      </c>
      <c r="T1045" s="65"/>
      <c r="AA1045" s="2">
        <v>0.23</v>
      </c>
    </row>
    <row r="1046" spans="2:27" ht="21.95" customHeight="1" x14ac:dyDescent="0.15">
      <c r="B1046" s="9" t="s">
        <v>944</v>
      </c>
      <c r="C1046" s="80" t="s">
        <v>676</v>
      </c>
      <c r="D1046" s="56" t="s">
        <v>70</v>
      </c>
      <c r="E1046" s="62" t="s">
        <v>677</v>
      </c>
      <c r="F1046" s="57" t="s">
        <v>678</v>
      </c>
      <c r="G1046" s="57">
        <v>0.23</v>
      </c>
      <c r="H1046" s="57">
        <v>100</v>
      </c>
      <c r="I1046" s="57">
        <v>0.23</v>
      </c>
      <c r="J1046" s="57"/>
      <c r="K1046" s="62"/>
      <c r="L1046" s="57"/>
      <c r="M1046" s="57"/>
      <c r="N1046" s="57"/>
      <c r="O1046" s="57" t="s">
        <v>2193</v>
      </c>
      <c r="P1046" s="59"/>
      <c r="Q1046" s="59">
        <v>0</v>
      </c>
      <c r="R1046" s="59"/>
      <c r="S1046" s="57"/>
      <c r="T1046" s="65"/>
      <c r="Z1046" s="2" t="s">
        <v>949</v>
      </c>
      <c r="AA1046" s="2">
        <v>0.23</v>
      </c>
    </row>
    <row r="1047" spans="2:27" ht="21.95" customHeight="1" x14ac:dyDescent="0.15">
      <c r="B1047" s="9" t="s">
        <v>2192</v>
      </c>
      <c r="C1047" s="80"/>
      <c r="D1047" s="56" t="s">
        <v>3070</v>
      </c>
      <c r="E1047" s="62"/>
      <c r="F1047" s="57"/>
      <c r="G1047" s="57"/>
      <c r="H1047" s="57"/>
      <c r="I1047" s="57"/>
      <c r="J1047" s="57"/>
      <c r="K1047" s="62"/>
      <c r="L1047" s="57"/>
      <c r="M1047" s="57"/>
      <c r="N1047" s="57"/>
      <c r="O1047" s="57"/>
      <c r="P1047" s="59"/>
      <c r="Q1047" s="59"/>
      <c r="R1047" s="59"/>
      <c r="S1047" s="57"/>
      <c r="T1047" s="65"/>
    </row>
    <row r="1048" spans="2:27" ht="21.95" customHeight="1" x14ac:dyDescent="0.15">
      <c r="B1048" s="9" t="s">
        <v>944</v>
      </c>
      <c r="C1048" s="80" t="s">
        <v>305</v>
      </c>
      <c r="D1048" s="56" t="s">
        <v>300</v>
      </c>
      <c r="E1048" s="62" t="s">
        <v>306</v>
      </c>
      <c r="F1048" s="57" t="s">
        <v>132</v>
      </c>
      <c r="G1048" s="57">
        <v>1.05</v>
      </c>
      <c r="H1048" s="57">
        <v>5.0000000000000044E-2</v>
      </c>
      <c r="I1048" s="57">
        <v>1</v>
      </c>
      <c r="J1048" s="57">
        <v>5</v>
      </c>
      <c r="K1048" s="62" t="s">
        <v>919</v>
      </c>
      <c r="L1048" s="57" t="s">
        <v>677</v>
      </c>
      <c r="M1048" s="57">
        <v>0.3</v>
      </c>
      <c r="N1048" s="57">
        <v>100</v>
      </c>
      <c r="O1048" s="57">
        <v>0.3</v>
      </c>
      <c r="P1048" s="59"/>
      <c r="Q1048" s="59">
        <v>0</v>
      </c>
      <c r="R1048" s="59"/>
      <c r="S1048" s="57" t="s">
        <v>973</v>
      </c>
      <c r="T1048" s="65"/>
      <c r="AA1048" s="2">
        <v>0.3</v>
      </c>
    </row>
    <row r="1049" spans="2:27" ht="21.95" customHeight="1" x14ac:dyDescent="0.15">
      <c r="B1049" s="9" t="s">
        <v>944</v>
      </c>
      <c r="C1049" s="80" t="s">
        <v>676</v>
      </c>
      <c r="D1049" s="56" t="s">
        <v>70</v>
      </c>
      <c r="E1049" s="62" t="s">
        <v>677</v>
      </c>
      <c r="F1049" s="57" t="s">
        <v>678</v>
      </c>
      <c r="G1049" s="57">
        <v>0.3</v>
      </c>
      <c r="H1049" s="57">
        <v>100</v>
      </c>
      <c r="I1049" s="57">
        <v>0.3</v>
      </c>
      <c r="J1049" s="57"/>
      <c r="K1049" s="62"/>
      <c r="L1049" s="57"/>
      <c r="M1049" s="57"/>
      <c r="N1049" s="57"/>
      <c r="O1049" s="57" t="s">
        <v>2193</v>
      </c>
      <c r="P1049" s="59"/>
      <c r="Q1049" s="59">
        <v>0</v>
      </c>
      <c r="R1049" s="59"/>
      <c r="S1049" s="57"/>
      <c r="T1049" s="65"/>
      <c r="Z1049" s="2" t="s">
        <v>949</v>
      </c>
      <c r="AA1049" s="2">
        <v>0.3</v>
      </c>
    </row>
    <row r="1050" spans="2:27" ht="21.95" customHeight="1" x14ac:dyDescent="0.15">
      <c r="B1050" s="9" t="s">
        <v>2192</v>
      </c>
      <c r="C1050" s="80"/>
      <c r="D1050" s="56" t="s">
        <v>3071</v>
      </c>
      <c r="E1050" s="62"/>
      <c r="F1050" s="57"/>
      <c r="G1050" s="57"/>
      <c r="H1050" s="57"/>
      <c r="I1050" s="57"/>
      <c r="J1050" s="57"/>
      <c r="K1050" s="62"/>
      <c r="L1050" s="57"/>
      <c r="M1050" s="57"/>
      <c r="N1050" s="57"/>
      <c r="O1050" s="57"/>
      <c r="P1050" s="59"/>
      <c r="Q1050" s="59"/>
      <c r="R1050" s="59"/>
      <c r="S1050" s="57"/>
      <c r="T1050" s="65"/>
    </row>
    <row r="1051" spans="2:27" ht="21.95" customHeight="1" x14ac:dyDescent="0.15">
      <c r="B1051" s="9" t="s">
        <v>944</v>
      </c>
      <c r="C1051" s="80" t="s">
        <v>307</v>
      </c>
      <c r="D1051" s="56" t="s">
        <v>300</v>
      </c>
      <c r="E1051" s="62" t="s">
        <v>308</v>
      </c>
      <c r="F1051" s="57" t="s">
        <v>132</v>
      </c>
      <c r="G1051" s="57">
        <v>1.05</v>
      </c>
      <c r="H1051" s="57">
        <v>5.0000000000000044E-2</v>
      </c>
      <c r="I1051" s="57">
        <v>1</v>
      </c>
      <c r="J1051" s="57">
        <v>5</v>
      </c>
      <c r="K1051" s="62" t="s">
        <v>919</v>
      </c>
      <c r="L1051" s="57" t="s">
        <v>677</v>
      </c>
      <c r="M1051" s="57">
        <v>4.5999999999999999E-2</v>
      </c>
      <c r="N1051" s="57">
        <v>100</v>
      </c>
      <c r="O1051" s="57">
        <v>4.5999999999999999E-2</v>
      </c>
      <c r="P1051" s="59"/>
      <c r="Q1051" s="59">
        <v>0</v>
      </c>
      <c r="R1051" s="59"/>
      <c r="S1051" s="57" t="s">
        <v>973</v>
      </c>
      <c r="T1051" s="65"/>
      <c r="AA1051" s="2">
        <v>4.5999999999999999E-2</v>
      </c>
    </row>
    <row r="1052" spans="2:27" ht="21.95" customHeight="1" x14ac:dyDescent="0.15">
      <c r="B1052" s="9" t="s">
        <v>944</v>
      </c>
      <c r="C1052" s="80" t="s">
        <v>676</v>
      </c>
      <c r="D1052" s="56" t="s">
        <v>70</v>
      </c>
      <c r="E1052" s="62" t="s">
        <v>677</v>
      </c>
      <c r="F1052" s="57" t="s">
        <v>678</v>
      </c>
      <c r="G1052" s="57">
        <v>4.5999999999999999E-2</v>
      </c>
      <c r="H1052" s="57">
        <v>100</v>
      </c>
      <c r="I1052" s="57">
        <v>4.5999999999999999E-2</v>
      </c>
      <c r="J1052" s="57"/>
      <c r="K1052" s="62"/>
      <c r="L1052" s="57"/>
      <c r="M1052" s="57"/>
      <c r="N1052" s="57"/>
      <c r="O1052" s="57" t="s">
        <v>2193</v>
      </c>
      <c r="P1052" s="59"/>
      <c r="Q1052" s="59">
        <v>0</v>
      </c>
      <c r="R1052" s="59"/>
      <c r="S1052" s="57"/>
      <c r="T1052" s="65"/>
      <c r="Z1052" s="2" t="s">
        <v>949</v>
      </c>
      <c r="AA1052" s="2">
        <v>4.5999999999999999E-2</v>
      </c>
    </row>
    <row r="1053" spans="2:27" ht="21.95" customHeight="1" x14ac:dyDescent="0.15">
      <c r="B1053" s="9" t="s">
        <v>2192</v>
      </c>
      <c r="C1053" s="80"/>
      <c r="D1053" s="56" t="s">
        <v>3072</v>
      </c>
      <c r="E1053" s="62"/>
      <c r="F1053" s="57"/>
      <c r="G1053" s="57"/>
      <c r="H1053" s="57"/>
      <c r="I1053" s="57"/>
      <c r="J1053" s="57"/>
      <c r="K1053" s="62"/>
      <c r="L1053" s="57"/>
      <c r="M1053" s="57"/>
      <c r="N1053" s="57"/>
      <c r="O1053" s="57"/>
      <c r="P1053" s="59"/>
      <c r="Q1053" s="59"/>
      <c r="R1053" s="59"/>
      <c r="S1053" s="57"/>
      <c r="T1053" s="65"/>
    </row>
    <row r="1054" spans="2:27" ht="21.95" customHeight="1" x14ac:dyDescent="0.15">
      <c r="B1054" s="9" t="s">
        <v>944</v>
      </c>
      <c r="C1054" s="80" t="s">
        <v>309</v>
      </c>
      <c r="D1054" s="56" t="s">
        <v>300</v>
      </c>
      <c r="E1054" s="62" t="s">
        <v>310</v>
      </c>
      <c r="F1054" s="57" t="s">
        <v>132</v>
      </c>
      <c r="G1054" s="57">
        <v>1.05</v>
      </c>
      <c r="H1054" s="57">
        <v>5.0000000000000044E-2</v>
      </c>
      <c r="I1054" s="57">
        <v>1</v>
      </c>
      <c r="J1054" s="57">
        <v>5</v>
      </c>
      <c r="K1054" s="62" t="s">
        <v>919</v>
      </c>
      <c r="L1054" s="57" t="s">
        <v>677</v>
      </c>
      <c r="M1054" s="57">
        <v>0.06</v>
      </c>
      <c r="N1054" s="57">
        <v>100</v>
      </c>
      <c r="O1054" s="57">
        <v>0.06</v>
      </c>
      <c r="P1054" s="59"/>
      <c r="Q1054" s="59">
        <v>0</v>
      </c>
      <c r="R1054" s="59"/>
      <c r="S1054" s="57" t="s">
        <v>973</v>
      </c>
      <c r="T1054" s="65"/>
      <c r="AA1054" s="2">
        <v>0.06</v>
      </c>
    </row>
    <row r="1055" spans="2:27" ht="21.95" customHeight="1" x14ac:dyDescent="0.15">
      <c r="B1055" s="9" t="s">
        <v>944</v>
      </c>
      <c r="C1055" s="80" t="s">
        <v>676</v>
      </c>
      <c r="D1055" s="56" t="s">
        <v>70</v>
      </c>
      <c r="E1055" s="62" t="s">
        <v>677</v>
      </c>
      <c r="F1055" s="57" t="s">
        <v>678</v>
      </c>
      <c r="G1055" s="57">
        <v>0.06</v>
      </c>
      <c r="H1055" s="57">
        <v>100</v>
      </c>
      <c r="I1055" s="57">
        <v>0.06</v>
      </c>
      <c r="J1055" s="57"/>
      <c r="K1055" s="62"/>
      <c r="L1055" s="57"/>
      <c r="M1055" s="57"/>
      <c r="N1055" s="57"/>
      <c r="O1055" s="57" t="s">
        <v>2193</v>
      </c>
      <c r="P1055" s="59"/>
      <c r="Q1055" s="59">
        <v>0</v>
      </c>
      <c r="R1055" s="59"/>
      <c r="S1055" s="57"/>
      <c r="T1055" s="65"/>
      <c r="Z1055" s="2" t="s">
        <v>949</v>
      </c>
      <c r="AA1055" s="2">
        <v>0.06</v>
      </c>
    </row>
    <row r="1056" spans="2:27" ht="21.95" customHeight="1" x14ac:dyDescent="0.15">
      <c r="B1056" s="9" t="s">
        <v>2192</v>
      </c>
      <c r="C1056" s="80"/>
      <c r="D1056" s="56" t="s">
        <v>3073</v>
      </c>
      <c r="E1056" s="62"/>
      <c r="F1056" s="57"/>
      <c r="G1056" s="57"/>
      <c r="H1056" s="57"/>
      <c r="I1056" s="57"/>
      <c r="J1056" s="57"/>
      <c r="K1056" s="62"/>
      <c r="L1056" s="57"/>
      <c r="M1056" s="57"/>
      <c r="N1056" s="57"/>
      <c r="O1056" s="57"/>
      <c r="P1056" s="59"/>
      <c r="Q1056" s="59"/>
      <c r="R1056" s="59"/>
      <c r="S1056" s="57"/>
      <c r="T1056" s="65"/>
    </row>
    <row r="1057" spans="2:27" ht="21.95" customHeight="1" x14ac:dyDescent="0.15">
      <c r="B1057" s="9" t="s">
        <v>944</v>
      </c>
      <c r="C1057" s="80" t="s">
        <v>314</v>
      </c>
      <c r="D1057" s="56" t="s">
        <v>312</v>
      </c>
      <c r="E1057" s="62" t="s">
        <v>315</v>
      </c>
      <c r="F1057" s="57" t="s">
        <v>181</v>
      </c>
      <c r="G1057" s="57">
        <v>1</v>
      </c>
      <c r="H1057" s="57">
        <v>0</v>
      </c>
      <c r="I1057" s="57">
        <v>1</v>
      </c>
      <c r="J1057" s="57"/>
      <c r="K1057" s="62" t="s">
        <v>919</v>
      </c>
      <c r="L1057" s="57" t="s">
        <v>677</v>
      </c>
      <c r="M1057" s="57">
        <v>0.3</v>
      </c>
      <c r="N1057" s="57">
        <v>100</v>
      </c>
      <c r="O1057" s="57">
        <v>0.3</v>
      </c>
      <c r="P1057" s="59"/>
      <c r="Q1057" s="59">
        <v>0</v>
      </c>
      <c r="R1057" s="59"/>
      <c r="S1057" s="57" t="s">
        <v>973</v>
      </c>
      <c r="T1057" s="65"/>
      <c r="AA1057" s="2">
        <v>0.3</v>
      </c>
    </row>
    <row r="1058" spans="2:27" ht="21.95" customHeight="1" x14ac:dyDescent="0.15">
      <c r="B1058" s="9" t="s">
        <v>944</v>
      </c>
      <c r="C1058" s="80" t="s">
        <v>676</v>
      </c>
      <c r="D1058" s="56" t="s">
        <v>70</v>
      </c>
      <c r="E1058" s="62" t="s">
        <v>677</v>
      </c>
      <c r="F1058" s="57" t="s">
        <v>678</v>
      </c>
      <c r="G1058" s="57">
        <v>0.3</v>
      </c>
      <c r="H1058" s="57">
        <v>100</v>
      </c>
      <c r="I1058" s="57">
        <v>0.3</v>
      </c>
      <c r="J1058" s="57"/>
      <c r="K1058" s="62"/>
      <c r="L1058" s="57"/>
      <c r="M1058" s="57"/>
      <c r="N1058" s="57"/>
      <c r="O1058" s="57" t="s">
        <v>2193</v>
      </c>
      <c r="P1058" s="59"/>
      <c r="Q1058" s="59">
        <v>0</v>
      </c>
      <c r="R1058" s="59"/>
      <c r="S1058" s="57"/>
      <c r="T1058" s="65"/>
      <c r="Z1058" s="2" t="s">
        <v>949</v>
      </c>
      <c r="AA1058" s="2">
        <v>0.3</v>
      </c>
    </row>
    <row r="1059" spans="2:27" ht="21.95" customHeight="1" x14ac:dyDescent="0.15">
      <c r="B1059" s="9" t="s">
        <v>2192</v>
      </c>
      <c r="C1059" s="80"/>
      <c r="D1059" s="56" t="s">
        <v>3074</v>
      </c>
      <c r="E1059" s="62"/>
      <c r="F1059" s="57"/>
      <c r="G1059" s="57"/>
      <c r="H1059" s="57"/>
      <c r="I1059" s="57"/>
      <c r="J1059" s="57"/>
      <c r="K1059" s="62"/>
      <c r="L1059" s="57"/>
      <c r="M1059" s="57"/>
      <c r="N1059" s="57"/>
      <c r="O1059" s="57"/>
      <c r="P1059" s="59"/>
      <c r="Q1059" s="59"/>
      <c r="R1059" s="59"/>
      <c r="S1059" s="57"/>
      <c r="T1059" s="65"/>
    </row>
    <row r="1060" spans="2:27" ht="21.95" customHeight="1" x14ac:dyDescent="0.15">
      <c r="B1060" s="9" t="s">
        <v>944</v>
      </c>
      <c r="C1060" s="80" t="s">
        <v>318</v>
      </c>
      <c r="D1060" s="56" t="s">
        <v>312</v>
      </c>
      <c r="E1060" s="62" t="s">
        <v>319</v>
      </c>
      <c r="F1060" s="57" t="s">
        <v>181</v>
      </c>
      <c r="G1060" s="57">
        <v>1</v>
      </c>
      <c r="H1060" s="57">
        <v>0</v>
      </c>
      <c r="I1060" s="57">
        <v>1</v>
      </c>
      <c r="J1060" s="57"/>
      <c r="K1060" s="62" t="s">
        <v>919</v>
      </c>
      <c r="L1060" s="57" t="s">
        <v>677</v>
      </c>
      <c r="M1060" s="57">
        <v>0.3</v>
      </c>
      <c r="N1060" s="57">
        <v>100</v>
      </c>
      <c r="O1060" s="57">
        <v>0.3</v>
      </c>
      <c r="P1060" s="59"/>
      <c r="Q1060" s="59">
        <v>0</v>
      </c>
      <c r="R1060" s="59"/>
      <c r="S1060" s="57" t="s">
        <v>973</v>
      </c>
      <c r="T1060" s="65"/>
      <c r="AA1060" s="2">
        <v>0.3</v>
      </c>
    </row>
    <row r="1061" spans="2:27" ht="21.95" customHeight="1" x14ac:dyDescent="0.15">
      <c r="B1061" s="9" t="s">
        <v>944</v>
      </c>
      <c r="C1061" s="80" t="s">
        <v>676</v>
      </c>
      <c r="D1061" s="56" t="s">
        <v>70</v>
      </c>
      <c r="E1061" s="62" t="s">
        <v>677</v>
      </c>
      <c r="F1061" s="57" t="s">
        <v>678</v>
      </c>
      <c r="G1061" s="57">
        <v>0.3</v>
      </c>
      <c r="H1061" s="57">
        <v>100</v>
      </c>
      <c r="I1061" s="57">
        <v>0.3</v>
      </c>
      <c r="J1061" s="57"/>
      <c r="K1061" s="62"/>
      <c r="L1061" s="57"/>
      <c r="M1061" s="57"/>
      <c r="N1061" s="57"/>
      <c r="O1061" s="57" t="s">
        <v>2193</v>
      </c>
      <c r="P1061" s="59"/>
      <c r="Q1061" s="59">
        <v>0</v>
      </c>
      <c r="R1061" s="59"/>
      <c r="S1061" s="57"/>
      <c r="T1061" s="65"/>
      <c r="Z1061" s="2" t="s">
        <v>949</v>
      </c>
      <c r="AA1061" s="2">
        <v>0.3</v>
      </c>
    </row>
    <row r="1062" spans="2:27" ht="21.95" customHeight="1" x14ac:dyDescent="0.15">
      <c r="B1062" s="9" t="s">
        <v>2192</v>
      </c>
      <c r="C1062" s="80"/>
      <c r="D1062" s="56" t="s">
        <v>3075</v>
      </c>
      <c r="E1062" s="62"/>
      <c r="F1062" s="57"/>
      <c r="G1062" s="57"/>
      <c r="H1062" s="57"/>
      <c r="I1062" s="57"/>
      <c r="J1062" s="57"/>
      <c r="K1062" s="62"/>
      <c r="L1062" s="57"/>
      <c r="M1062" s="57"/>
      <c r="N1062" s="57"/>
      <c r="O1062" s="57"/>
      <c r="P1062" s="59"/>
      <c r="Q1062" s="59"/>
      <c r="R1062" s="59"/>
      <c r="S1062" s="57"/>
      <c r="T1062" s="65"/>
    </row>
    <row r="1063" spans="2:27" ht="21.95" customHeight="1" x14ac:dyDescent="0.15">
      <c r="B1063" s="9" t="s">
        <v>944</v>
      </c>
      <c r="C1063" s="80" t="s">
        <v>320</v>
      </c>
      <c r="D1063" s="56" t="s">
        <v>312</v>
      </c>
      <c r="E1063" s="62" t="s">
        <v>321</v>
      </c>
      <c r="F1063" s="57" t="s">
        <v>181</v>
      </c>
      <c r="G1063" s="57">
        <v>1</v>
      </c>
      <c r="H1063" s="57">
        <v>0</v>
      </c>
      <c r="I1063" s="57">
        <v>1</v>
      </c>
      <c r="J1063" s="57"/>
      <c r="K1063" s="62" t="s">
        <v>919</v>
      </c>
      <c r="L1063" s="57" t="s">
        <v>677</v>
      </c>
      <c r="M1063" s="57">
        <v>0.23</v>
      </c>
      <c r="N1063" s="57">
        <v>100</v>
      </c>
      <c r="O1063" s="57">
        <v>0.23</v>
      </c>
      <c r="P1063" s="59"/>
      <c r="Q1063" s="59">
        <v>0</v>
      </c>
      <c r="R1063" s="59"/>
      <c r="S1063" s="57" t="s">
        <v>973</v>
      </c>
      <c r="T1063" s="65"/>
      <c r="AA1063" s="2">
        <v>0.23</v>
      </c>
    </row>
    <row r="1064" spans="2:27" ht="21.95" customHeight="1" x14ac:dyDescent="0.15">
      <c r="B1064" s="9" t="s">
        <v>944</v>
      </c>
      <c r="C1064" s="80" t="s">
        <v>676</v>
      </c>
      <c r="D1064" s="56" t="s">
        <v>70</v>
      </c>
      <c r="E1064" s="62" t="s">
        <v>677</v>
      </c>
      <c r="F1064" s="57" t="s">
        <v>678</v>
      </c>
      <c r="G1064" s="57">
        <v>0.23</v>
      </c>
      <c r="H1064" s="57">
        <v>100</v>
      </c>
      <c r="I1064" s="57">
        <v>0.23</v>
      </c>
      <c r="J1064" s="57"/>
      <c r="K1064" s="62"/>
      <c r="L1064" s="57"/>
      <c r="M1064" s="57"/>
      <c r="N1064" s="57"/>
      <c r="O1064" s="57" t="s">
        <v>2193</v>
      </c>
      <c r="P1064" s="59"/>
      <c r="Q1064" s="59">
        <v>0</v>
      </c>
      <c r="R1064" s="59"/>
      <c r="S1064" s="57"/>
      <c r="T1064" s="65"/>
      <c r="Z1064" s="2" t="s">
        <v>949</v>
      </c>
      <c r="AA1064" s="2">
        <v>0.23</v>
      </c>
    </row>
    <row r="1065" spans="2:27" ht="21.95" customHeight="1" x14ac:dyDescent="0.15">
      <c r="B1065" s="9" t="s">
        <v>2192</v>
      </c>
      <c r="C1065" s="80"/>
      <c r="D1065" s="56" t="s">
        <v>3076</v>
      </c>
      <c r="E1065" s="62"/>
      <c r="F1065" s="57"/>
      <c r="G1065" s="57"/>
      <c r="H1065" s="57"/>
      <c r="I1065" s="57"/>
      <c r="J1065" s="57"/>
      <c r="K1065" s="62"/>
      <c r="L1065" s="57"/>
      <c r="M1065" s="57"/>
      <c r="N1065" s="57"/>
      <c r="O1065" s="57"/>
      <c r="P1065" s="59"/>
      <c r="Q1065" s="59"/>
      <c r="R1065" s="59"/>
      <c r="S1065" s="57"/>
      <c r="T1065" s="65"/>
    </row>
    <row r="1066" spans="2:27" ht="21.95" customHeight="1" x14ac:dyDescent="0.15">
      <c r="B1066" s="9" t="s">
        <v>944</v>
      </c>
      <c r="C1066" s="80" t="s">
        <v>322</v>
      </c>
      <c r="D1066" s="56" t="s">
        <v>312</v>
      </c>
      <c r="E1066" s="62" t="s">
        <v>323</v>
      </c>
      <c r="F1066" s="57" t="s">
        <v>181</v>
      </c>
      <c r="G1066" s="57">
        <v>1</v>
      </c>
      <c r="H1066" s="57">
        <v>0</v>
      </c>
      <c r="I1066" s="57">
        <v>1</v>
      </c>
      <c r="J1066" s="57"/>
      <c r="K1066" s="62" t="s">
        <v>919</v>
      </c>
      <c r="L1066" s="57" t="s">
        <v>677</v>
      </c>
      <c r="M1066" s="57">
        <v>0.3</v>
      </c>
      <c r="N1066" s="57">
        <v>100</v>
      </c>
      <c r="O1066" s="57">
        <v>0.3</v>
      </c>
      <c r="P1066" s="59"/>
      <c r="Q1066" s="59">
        <v>0</v>
      </c>
      <c r="R1066" s="59"/>
      <c r="S1066" s="57" t="s">
        <v>973</v>
      </c>
      <c r="T1066" s="65"/>
      <c r="AA1066" s="2">
        <v>0.3</v>
      </c>
    </row>
    <row r="1067" spans="2:27" ht="21.95" customHeight="1" x14ac:dyDescent="0.15">
      <c r="B1067" s="9" t="s">
        <v>944</v>
      </c>
      <c r="C1067" s="80" t="s">
        <v>676</v>
      </c>
      <c r="D1067" s="56" t="s">
        <v>70</v>
      </c>
      <c r="E1067" s="62" t="s">
        <v>677</v>
      </c>
      <c r="F1067" s="57" t="s">
        <v>678</v>
      </c>
      <c r="G1067" s="57">
        <v>0.3</v>
      </c>
      <c r="H1067" s="57">
        <v>100</v>
      </c>
      <c r="I1067" s="57">
        <v>0.3</v>
      </c>
      <c r="J1067" s="57"/>
      <c r="K1067" s="62"/>
      <c r="L1067" s="57"/>
      <c r="M1067" s="57"/>
      <c r="N1067" s="57"/>
      <c r="O1067" s="57" t="s">
        <v>2193</v>
      </c>
      <c r="P1067" s="59"/>
      <c r="Q1067" s="59">
        <v>0</v>
      </c>
      <c r="R1067" s="59"/>
      <c r="S1067" s="57"/>
      <c r="T1067" s="65"/>
      <c r="Z1067" s="2" t="s">
        <v>949</v>
      </c>
      <c r="AA1067" s="2">
        <v>0.3</v>
      </c>
    </row>
    <row r="1068" spans="2:27" ht="21.95" customHeight="1" x14ac:dyDescent="0.15">
      <c r="B1068" s="9" t="s">
        <v>2192</v>
      </c>
      <c r="C1068" s="80"/>
      <c r="D1068" s="56" t="s">
        <v>3077</v>
      </c>
      <c r="E1068" s="62"/>
      <c r="F1068" s="57"/>
      <c r="G1068" s="57"/>
      <c r="H1068" s="57"/>
      <c r="I1068" s="57"/>
      <c r="J1068" s="57"/>
      <c r="K1068" s="62"/>
      <c r="L1068" s="57"/>
      <c r="M1068" s="57"/>
      <c r="N1068" s="57"/>
      <c r="O1068" s="57"/>
      <c r="P1068" s="59"/>
      <c r="Q1068" s="59"/>
      <c r="R1068" s="59"/>
      <c r="S1068" s="57"/>
      <c r="T1068" s="65"/>
    </row>
    <row r="1069" spans="2:27" ht="21.95" customHeight="1" x14ac:dyDescent="0.15">
      <c r="B1069" s="9" t="s">
        <v>944</v>
      </c>
      <c r="C1069" s="80" t="s">
        <v>324</v>
      </c>
      <c r="D1069" s="56" t="s">
        <v>312</v>
      </c>
      <c r="E1069" s="62" t="s">
        <v>325</v>
      </c>
      <c r="F1069" s="57" t="s">
        <v>181</v>
      </c>
      <c r="G1069" s="57">
        <v>1</v>
      </c>
      <c r="H1069" s="57">
        <v>0</v>
      </c>
      <c r="I1069" s="57">
        <v>1</v>
      </c>
      <c r="J1069" s="57"/>
      <c r="K1069" s="62" t="s">
        <v>919</v>
      </c>
      <c r="L1069" s="57" t="s">
        <v>677</v>
      </c>
      <c r="M1069" s="57">
        <v>0.3</v>
      </c>
      <c r="N1069" s="57">
        <v>100</v>
      </c>
      <c r="O1069" s="57">
        <v>0.3</v>
      </c>
      <c r="P1069" s="59"/>
      <c r="Q1069" s="59">
        <v>0</v>
      </c>
      <c r="R1069" s="59"/>
      <c r="S1069" s="57" t="s">
        <v>973</v>
      </c>
      <c r="T1069" s="65"/>
      <c r="AA1069" s="2">
        <v>0.3</v>
      </c>
    </row>
    <row r="1070" spans="2:27" ht="21.95" customHeight="1" x14ac:dyDescent="0.15">
      <c r="B1070" s="9" t="s">
        <v>944</v>
      </c>
      <c r="C1070" s="80" t="s">
        <v>676</v>
      </c>
      <c r="D1070" s="56" t="s">
        <v>70</v>
      </c>
      <c r="E1070" s="62" t="s">
        <v>677</v>
      </c>
      <c r="F1070" s="57" t="s">
        <v>678</v>
      </c>
      <c r="G1070" s="57">
        <v>0.3</v>
      </c>
      <c r="H1070" s="57">
        <v>100</v>
      </c>
      <c r="I1070" s="57">
        <v>0.3</v>
      </c>
      <c r="J1070" s="57"/>
      <c r="K1070" s="62"/>
      <c r="L1070" s="57"/>
      <c r="M1070" s="57"/>
      <c r="N1070" s="57"/>
      <c r="O1070" s="57" t="s">
        <v>2193</v>
      </c>
      <c r="P1070" s="59"/>
      <c r="Q1070" s="59">
        <v>0</v>
      </c>
      <c r="R1070" s="59"/>
      <c r="S1070" s="57"/>
      <c r="T1070" s="65"/>
      <c r="Z1070" s="2" t="s">
        <v>949</v>
      </c>
      <c r="AA1070" s="2">
        <v>0.3</v>
      </c>
    </row>
    <row r="1071" spans="2:27" ht="21.95" customHeight="1" x14ac:dyDescent="0.15">
      <c r="B1071" s="9" t="s">
        <v>2192</v>
      </c>
      <c r="C1071" s="80"/>
      <c r="D1071" s="56" t="s">
        <v>3078</v>
      </c>
      <c r="E1071" s="62"/>
      <c r="F1071" s="57"/>
      <c r="G1071" s="57"/>
      <c r="H1071" s="57"/>
      <c r="I1071" s="57"/>
      <c r="J1071" s="57"/>
      <c r="K1071" s="62"/>
      <c r="L1071" s="57"/>
      <c r="M1071" s="57"/>
      <c r="N1071" s="57"/>
      <c r="O1071" s="57"/>
      <c r="P1071" s="59"/>
      <c r="Q1071" s="59"/>
      <c r="R1071" s="59"/>
      <c r="S1071" s="57"/>
      <c r="T1071" s="65"/>
    </row>
    <row r="1072" spans="2:27" ht="21.95" customHeight="1" x14ac:dyDescent="0.15">
      <c r="B1072" s="9" t="s">
        <v>944</v>
      </c>
      <c r="C1072" s="80" t="s">
        <v>2840</v>
      </c>
      <c r="D1072" s="56" t="s">
        <v>2694</v>
      </c>
      <c r="E1072" s="62" t="s">
        <v>2695</v>
      </c>
      <c r="F1072" s="57" t="s">
        <v>132</v>
      </c>
      <c r="G1072" s="57">
        <v>1.05</v>
      </c>
      <c r="H1072" s="57">
        <v>5.0000000000000044E-2</v>
      </c>
      <c r="I1072" s="57">
        <v>1</v>
      </c>
      <c r="J1072" s="57">
        <v>5</v>
      </c>
      <c r="K1072" s="62" t="s">
        <v>919</v>
      </c>
      <c r="L1072" s="57" t="s">
        <v>677</v>
      </c>
      <c r="M1072" s="57">
        <v>0.5</v>
      </c>
      <c r="N1072" s="57">
        <v>100</v>
      </c>
      <c r="O1072" s="57">
        <v>0.5</v>
      </c>
      <c r="P1072" s="59"/>
      <c r="Q1072" s="59">
        <v>0</v>
      </c>
      <c r="R1072" s="59"/>
      <c r="S1072" s="57" t="s">
        <v>3079</v>
      </c>
      <c r="T1072" s="65"/>
      <c r="AA1072" s="2">
        <v>0.5</v>
      </c>
    </row>
    <row r="1073" spans="2:27" ht="21.95" customHeight="1" x14ac:dyDescent="0.15">
      <c r="B1073" s="9" t="s">
        <v>944</v>
      </c>
      <c r="C1073" s="80" t="s">
        <v>676</v>
      </c>
      <c r="D1073" s="56" t="s">
        <v>70</v>
      </c>
      <c r="E1073" s="62" t="s">
        <v>677</v>
      </c>
      <c r="F1073" s="57" t="s">
        <v>678</v>
      </c>
      <c r="G1073" s="57">
        <v>0.5</v>
      </c>
      <c r="H1073" s="57">
        <v>100</v>
      </c>
      <c r="I1073" s="57">
        <v>0.5</v>
      </c>
      <c r="J1073" s="57"/>
      <c r="K1073" s="62"/>
      <c r="L1073" s="57"/>
      <c r="M1073" s="57"/>
      <c r="N1073" s="57"/>
      <c r="O1073" s="57" t="s">
        <v>2193</v>
      </c>
      <c r="P1073" s="59"/>
      <c r="Q1073" s="59">
        <v>0</v>
      </c>
      <c r="R1073" s="59"/>
      <c r="S1073" s="57"/>
      <c r="T1073" s="65"/>
      <c r="Z1073" s="2" t="s">
        <v>949</v>
      </c>
      <c r="AA1073" s="2">
        <v>0.5</v>
      </c>
    </row>
    <row r="1074" spans="2:27" ht="21.95" customHeight="1" x14ac:dyDescent="0.15">
      <c r="B1074" s="9" t="s">
        <v>2192</v>
      </c>
      <c r="C1074" s="80"/>
      <c r="D1074" s="56" t="s">
        <v>3080</v>
      </c>
      <c r="E1074" s="62"/>
      <c r="F1074" s="57"/>
      <c r="G1074" s="57"/>
      <c r="H1074" s="57"/>
      <c r="I1074" s="57"/>
      <c r="J1074" s="57"/>
      <c r="K1074" s="62"/>
      <c r="L1074" s="57"/>
      <c r="M1074" s="57"/>
      <c r="N1074" s="57"/>
      <c r="O1074" s="57"/>
      <c r="P1074" s="59"/>
      <c r="Q1074" s="59"/>
      <c r="R1074" s="59"/>
      <c r="S1074" s="57"/>
      <c r="T1074" s="65"/>
    </row>
    <row r="1075" spans="2:27" ht="21.95" customHeight="1" x14ac:dyDescent="0.15">
      <c r="B1075" s="9" t="s">
        <v>944</v>
      </c>
      <c r="C1075" s="80" t="s">
        <v>2843</v>
      </c>
      <c r="D1075" s="56" t="s">
        <v>2696</v>
      </c>
      <c r="E1075" s="62" t="s">
        <v>2697</v>
      </c>
      <c r="F1075" s="57" t="s">
        <v>181</v>
      </c>
      <c r="G1075" s="57">
        <v>1</v>
      </c>
      <c r="H1075" s="57">
        <v>0</v>
      </c>
      <c r="I1075" s="57">
        <v>1</v>
      </c>
      <c r="J1075" s="57"/>
      <c r="K1075" s="62" t="s">
        <v>919</v>
      </c>
      <c r="L1075" s="57" t="s">
        <v>677</v>
      </c>
      <c r="M1075" s="57">
        <v>0.5</v>
      </c>
      <c r="N1075" s="57">
        <v>100</v>
      </c>
      <c r="O1075" s="57">
        <v>0.5</v>
      </c>
      <c r="P1075" s="59"/>
      <c r="Q1075" s="59">
        <v>0</v>
      </c>
      <c r="R1075" s="59"/>
      <c r="S1075" s="57" t="s">
        <v>3079</v>
      </c>
      <c r="T1075" s="65"/>
      <c r="AA1075" s="2">
        <v>0.5</v>
      </c>
    </row>
    <row r="1076" spans="2:27" ht="21.95" customHeight="1" x14ac:dyDescent="0.15">
      <c r="B1076" s="9" t="s">
        <v>944</v>
      </c>
      <c r="C1076" s="80" t="s">
        <v>676</v>
      </c>
      <c r="D1076" s="56" t="s">
        <v>70</v>
      </c>
      <c r="E1076" s="62" t="s">
        <v>677</v>
      </c>
      <c r="F1076" s="57" t="s">
        <v>678</v>
      </c>
      <c r="G1076" s="57">
        <v>0.5</v>
      </c>
      <c r="H1076" s="57">
        <v>100</v>
      </c>
      <c r="I1076" s="57">
        <v>0.5</v>
      </c>
      <c r="J1076" s="57"/>
      <c r="K1076" s="62"/>
      <c r="L1076" s="57"/>
      <c r="M1076" s="57"/>
      <c r="N1076" s="57"/>
      <c r="O1076" s="57" t="s">
        <v>2193</v>
      </c>
      <c r="P1076" s="59"/>
      <c r="Q1076" s="59">
        <v>0</v>
      </c>
      <c r="R1076" s="59"/>
      <c r="S1076" s="57"/>
      <c r="T1076" s="65"/>
      <c r="Z1076" s="2" t="s">
        <v>949</v>
      </c>
      <c r="AA1076" s="2">
        <v>0.5</v>
      </c>
    </row>
    <row r="1077" spans="2:27" ht="21.95" customHeight="1" x14ac:dyDescent="0.15">
      <c r="B1077" s="9" t="s">
        <v>2192</v>
      </c>
      <c r="C1077" s="80"/>
      <c r="D1077" s="56" t="s">
        <v>3081</v>
      </c>
      <c r="E1077" s="62"/>
      <c r="F1077" s="57"/>
      <c r="G1077" s="57"/>
      <c r="H1077" s="57"/>
      <c r="I1077" s="57"/>
      <c r="J1077" s="57"/>
      <c r="K1077" s="62"/>
      <c r="L1077" s="57"/>
      <c r="M1077" s="57"/>
      <c r="N1077" s="57"/>
      <c r="O1077" s="57"/>
      <c r="P1077" s="59"/>
      <c r="Q1077" s="59"/>
      <c r="R1077" s="59"/>
      <c r="S1077" s="57"/>
      <c r="T1077" s="65"/>
    </row>
    <row r="1078" spans="2:27" ht="21.95" customHeight="1" x14ac:dyDescent="0.15">
      <c r="B1078" s="9" t="s">
        <v>944</v>
      </c>
      <c r="C1078" s="80" t="s">
        <v>2846</v>
      </c>
      <c r="D1078" s="56" t="s">
        <v>2696</v>
      </c>
      <c r="E1078" s="62" t="s">
        <v>2698</v>
      </c>
      <c r="F1078" s="57" t="s">
        <v>181</v>
      </c>
      <c r="G1078" s="57">
        <v>1</v>
      </c>
      <c r="H1078" s="57">
        <v>0</v>
      </c>
      <c r="I1078" s="57">
        <v>1</v>
      </c>
      <c r="J1078" s="57"/>
      <c r="K1078" s="62" t="s">
        <v>919</v>
      </c>
      <c r="L1078" s="57" t="s">
        <v>677</v>
      </c>
      <c r="M1078" s="57">
        <v>0.5</v>
      </c>
      <c r="N1078" s="57">
        <v>100</v>
      </c>
      <c r="O1078" s="57">
        <v>0.5</v>
      </c>
      <c r="P1078" s="59"/>
      <c r="Q1078" s="59">
        <v>0</v>
      </c>
      <c r="R1078" s="59"/>
      <c r="S1078" s="57" t="s">
        <v>3079</v>
      </c>
      <c r="T1078" s="65"/>
      <c r="AA1078" s="2">
        <v>0.5</v>
      </c>
    </row>
    <row r="1079" spans="2:27" ht="21.95" customHeight="1" x14ac:dyDescent="0.15">
      <c r="B1079" s="9" t="s">
        <v>944</v>
      </c>
      <c r="C1079" s="80" t="s">
        <v>676</v>
      </c>
      <c r="D1079" s="56" t="s">
        <v>70</v>
      </c>
      <c r="E1079" s="62" t="s">
        <v>677</v>
      </c>
      <c r="F1079" s="57" t="s">
        <v>678</v>
      </c>
      <c r="G1079" s="57">
        <v>0.5</v>
      </c>
      <c r="H1079" s="57">
        <v>100</v>
      </c>
      <c r="I1079" s="57">
        <v>0.5</v>
      </c>
      <c r="J1079" s="57"/>
      <c r="K1079" s="62"/>
      <c r="L1079" s="57"/>
      <c r="M1079" s="57"/>
      <c r="N1079" s="57"/>
      <c r="O1079" s="57" t="s">
        <v>2193</v>
      </c>
      <c r="P1079" s="59"/>
      <c r="Q1079" s="59">
        <v>0</v>
      </c>
      <c r="R1079" s="59"/>
      <c r="S1079" s="57"/>
      <c r="T1079" s="65"/>
      <c r="Z1079" s="2" t="s">
        <v>949</v>
      </c>
      <c r="AA1079" s="2">
        <v>0.5</v>
      </c>
    </row>
    <row r="1080" spans="2:27" ht="21.95" customHeight="1" x14ac:dyDescent="0.15">
      <c r="B1080" s="9" t="s">
        <v>2192</v>
      </c>
      <c r="C1080" s="80"/>
      <c r="D1080" s="56" t="s">
        <v>3082</v>
      </c>
      <c r="E1080" s="62"/>
      <c r="F1080" s="57"/>
      <c r="G1080" s="57"/>
      <c r="H1080" s="57"/>
      <c r="I1080" s="57"/>
      <c r="J1080" s="57"/>
      <c r="K1080" s="62"/>
      <c r="L1080" s="57"/>
      <c r="M1080" s="57"/>
      <c r="N1080" s="57"/>
      <c r="O1080" s="57"/>
      <c r="P1080" s="59"/>
      <c r="Q1080" s="59"/>
      <c r="R1080" s="59"/>
      <c r="S1080" s="57"/>
      <c r="T1080" s="65"/>
    </row>
    <row r="1081" spans="2:27" ht="21.95" customHeight="1" x14ac:dyDescent="0.15">
      <c r="B1081" s="9" t="s">
        <v>944</v>
      </c>
      <c r="C1081" s="80" t="s">
        <v>378</v>
      </c>
      <c r="D1081" s="56" t="s">
        <v>379</v>
      </c>
      <c r="E1081" s="62" t="s">
        <v>380</v>
      </c>
      <c r="F1081" s="57" t="s">
        <v>132</v>
      </c>
      <c r="G1081" s="57">
        <v>1</v>
      </c>
      <c r="H1081" s="57">
        <v>0</v>
      </c>
      <c r="I1081" s="57">
        <v>1</v>
      </c>
      <c r="J1081" s="57"/>
      <c r="K1081" s="62" t="s">
        <v>919</v>
      </c>
      <c r="L1081" s="57" t="s">
        <v>677</v>
      </c>
      <c r="M1081" s="57">
        <v>0.01</v>
      </c>
      <c r="N1081" s="57">
        <v>80</v>
      </c>
      <c r="O1081" s="57">
        <v>8.0000000000000002E-3</v>
      </c>
      <c r="P1081" s="59"/>
      <c r="Q1081" s="59">
        <v>0</v>
      </c>
      <c r="R1081" s="59"/>
      <c r="S1081" s="57" t="s">
        <v>974</v>
      </c>
      <c r="T1081" s="65"/>
      <c r="AA1081" s="2">
        <v>8.0000000000000002E-3</v>
      </c>
    </row>
    <row r="1082" spans="2:27" ht="21.95" customHeight="1" x14ac:dyDescent="0.15">
      <c r="B1082" s="9" t="s">
        <v>944</v>
      </c>
      <c r="C1082" s="80" t="s">
        <v>676</v>
      </c>
      <c r="D1082" s="56" t="s">
        <v>70</v>
      </c>
      <c r="E1082" s="62" t="s">
        <v>677</v>
      </c>
      <c r="F1082" s="57" t="s">
        <v>678</v>
      </c>
      <c r="G1082" s="57">
        <v>8.0000000000000002E-3</v>
      </c>
      <c r="H1082" s="57">
        <v>100</v>
      </c>
      <c r="I1082" s="57">
        <v>8.0000000000000002E-3</v>
      </c>
      <c r="J1082" s="57"/>
      <c r="K1082" s="62"/>
      <c r="L1082" s="57"/>
      <c r="M1082" s="57"/>
      <c r="N1082" s="57"/>
      <c r="O1082" s="57" t="s">
        <v>2193</v>
      </c>
      <c r="P1082" s="59"/>
      <c r="Q1082" s="59">
        <v>0</v>
      </c>
      <c r="R1082" s="59"/>
      <c r="S1082" s="57"/>
      <c r="T1082" s="65"/>
      <c r="Z1082" s="2" t="s">
        <v>949</v>
      </c>
      <c r="AA1082" s="2">
        <v>8.0000000000000002E-3</v>
      </c>
    </row>
    <row r="1083" spans="2:27" ht="21.95" customHeight="1" x14ac:dyDescent="0.15">
      <c r="B1083" s="9" t="s">
        <v>2192</v>
      </c>
      <c r="C1083" s="80"/>
      <c r="D1083" s="56" t="s">
        <v>3083</v>
      </c>
      <c r="E1083" s="62"/>
      <c r="F1083" s="57"/>
      <c r="G1083" s="57"/>
      <c r="H1083" s="57"/>
      <c r="I1083" s="57"/>
      <c r="J1083" s="57"/>
      <c r="K1083" s="62"/>
      <c r="L1083" s="57"/>
      <c r="M1083" s="57"/>
      <c r="N1083" s="57"/>
      <c r="O1083" s="57"/>
      <c r="P1083" s="59"/>
      <c r="Q1083" s="59"/>
      <c r="R1083" s="59"/>
      <c r="S1083" s="57"/>
      <c r="T1083" s="65"/>
    </row>
    <row r="1084" spans="2:27" ht="21.95" customHeight="1" x14ac:dyDescent="0.15">
      <c r="B1084" s="9" t="s">
        <v>944</v>
      </c>
      <c r="C1084" s="80" t="s">
        <v>384</v>
      </c>
      <c r="D1084" s="56" t="s">
        <v>379</v>
      </c>
      <c r="E1084" s="62" t="s">
        <v>385</v>
      </c>
      <c r="F1084" s="57" t="s">
        <v>132</v>
      </c>
      <c r="G1084" s="57">
        <v>1</v>
      </c>
      <c r="H1084" s="57">
        <v>0</v>
      </c>
      <c r="I1084" s="57">
        <v>1</v>
      </c>
      <c r="J1084" s="57"/>
      <c r="K1084" s="62" t="s">
        <v>919</v>
      </c>
      <c r="L1084" s="57" t="s">
        <v>677</v>
      </c>
      <c r="M1084" s="57">
        <v>0.01</v>
      </c>
      <c r="N1084" s="57">
        <v>100</v>
      </c>
      <c r="O1084" s="57">
        <v>0.01</v>
      </c>
      <c r="P1084" s="59"/>
      <c r="Q1084" s="59">
        <v>0</v>
      </c>
      <c r="R1084" s="59"/>
      <c r="S1084" s="57" t="s">
        <v>974</v>
      </c>
      <c r="T1084" s="65"/>
      <c r="AA1084" s="2">
        <v>0.01</v>
      </c>
    </row>
    <row r="1085" spans="2:27" ht="21.95" customHeight="1" x14ac:dyDescent="0.15">
      <c r="B1085" s="9" t="s">
        <v>944</v>
      </c>
      <c r="C1085" s="80" t="s">
        <v>676</v>
      </c>
      <c r="D1085" s="56" t="s">
        <v>70</v>
      </c>
      <c r="E1085" s="62" t="s">
        <v>677</v>
      </c>
      <c r="F1085" s="57" t="s">
        <v>678</v>
      </c>
      <c r="G1085" s="57">
        <v>0.01</v>
      </c>
      <c r="H1085" s="57">
        <v>100</v>
      </c>
      <c r="I1085" s="57">
        <v>0.01</v>
      </c>
      <c r="J1085" s="57"/>
      <c r="K1085" s="62"/>
      <c r="L1085" s="57"/>
      <c r="M1085" s="57"/>
      <c r="N1085" s="57"/>
      <c r="O1085" s="57" t="s">
        <v>2193</v>
      </c>
      <c r="P1085" s="59"/>
      <c r="Q1085" s="59">
        <v>0</v>
      </c>
      <c r="R1085" s="59"/>
      <c r="S1085" s="57"/>
      <c r="T1085" s="65"/>
      <c r="Z1085" s="2" t="s">
        <v>949</v>
      </c>
      <c r="AA1085" s="2">
        <v>0.01</v>
      </c>
    </row>
    <row r="1086" spans="2:27" ht="21.95" customHeight="1" x14ac:dyDescent="0.15">
      <c r="B1086" s="9" t="s">
        <v>2192</v>
      </c>
      <c r="C1086" s="80"/>
      <c r="D1086" s="56" t="s">
        <v>3084</v>
      </c>
      <c r="E1086" s="62"/>
      <c r="F1086" s="57"/>
      <c r="G1086" s="57"/>
      <c r="H1086" s="57"/>
      <c r="I1086" s="57"/>
      <c r="J1086" s="57"/>
      <c r="K1086" s="62"/>
      <c r="L1086" s="57"/>
      <c r="M1086" s="57"/>
      <c r="N1086" s="57"/>
      <c r="O1086" s="57"/>
      <c r="P1086" s="59"/>
      <c r="Q1086" s="59"/>
      <c r="R1086" s="59"/>
      <c r="S1086" s="57"/>
      <c r="T1086" s="65"/>
    </row>
    <row r="1087" spans="2:27" ht="21.95" customHeight="1" x14ac:dyDescent="0.15">
      <c r="B1087" s="9" t="s">
        <v>944</v>
      </c>
      <c r="C1087" s="80" t="s">
        <v>2851</v>
      </c>
      <c r="D1087" s="56" t="s">
        <v>387</v>
      </c>
      <c r="E1087" s="62" t="s">
        <v>2622</v>
      </c>
      <c r="F1087" s="57" t="s">
        <v>132</v>
      </c>
      <c r="G1087" s="57">
        <v>1</v>
      </c>
      <c r="H1087" s="57">
        <v>0</v>
      </c>
      <c r="I1087" s="57">
        <v>1</v>
      </c>
      <c r="J1087" s="57"/>
      <c r="K1087" s="62" t="s">
        <v>919</v>
      </c>
      <c r="L1087" s="57" t="s">
        <v>677</v>
      </c>
      <c r="M1087" s="57">
        <v>6.0000000000000001E-3</v>
      </c>
      <c r="N1087" s="57">
        <v>150</v>
      </c>
      <c r="O1087" s="57">
        <v>9.0000000000000011E-3</v>
      </c>
      <c r="P1087" s="59"/>
      <c r="Q1087" s="59">
        <v>0</v>
      </c>
      <c r="R1087" s="59"/>
      <c r="S1087" s="57" t="s">
        <v>975</v>
      </c>
      <c r="T1087" s="65"/>
      <c r="AA1087" s="2">
        <v>9.0000000000000011E-3</v>
      </c>
    </row>
    <row r="1088" spans="2:27" ht="21.95" customHeight="1" x14ac:dyDescent="0.15">
      <c r="B1088" s="9" t="s">
        <v>944</v>
      </c>
      <c r="C1088" s="80" t="s">
        <v>676</v>
      </c>
      <c r="D1088" s="56" t="s">
        <v>70</v>
      </c>
      <c r="E1088" s="62" t="s">
        <v>677</v>
      </c>
      <c r="F1088" s="57" t="s">
        <v>678</v>
      </c>
      <c r="G1088" s="57">
        <v>8.9999999999999993E-3</v>
      </c>
      <c r="H1088" s="57">
        <v>100</v>
      </c>
      <c r="I1088" s="57">
        <v>9.0000000000000011E-3</v>
      </c>
      <c r="J1088" s="57"/>
      <c r="K1088" s="62"/>
      <c r="L1088" s="57"/>
      <c r="M1088" s="57"/>
      <c r="N1088" s="57"/>
      <c r="O1088" s="57" t="s">
        <v>2193</v>
      </c>
      <c r="P1088" s="59"/>
      <c r="Q1088" s="59">
        <v>0</v>
      </c>
      <c r="R1088" s="59"/>
      <c r="S1088" s="57"/>
      <c r="T1088" s="65"/>
      <c r="Z1088" s="2" t="s">
        <v>949</v>
      </c>
      <c r="AA1088" s="2">
        <v>9.0000000000000011E-3</v>
      </c>
    </row>
    <row r="1089" spans="2:27" ht="21.95" customHeight="1" x14ac:dyDescent="0.15">
      <c r="B1089" s="9" t="s">
        <v>2192</v>
      </c>
      <c r="C1089" s="80"/>
      <c r="D1089" s="56" t="s">
        <v>3085</v>
      </c>
      <c r="E1089" s="62"/>
      <c r="F1089" s="57"/>
      <c r="G1089" s="57"/>
      <c r="H1089" s="57"/>
      <c r="I1089" s="57"/>
      <c r="J1089" s="57"/>
      <c r="K1089" s="62"/>
      <c r="L1089" s="57"/>
      <c r="M1089" s="57"/>
      <c r="N1089" s="57"/>
      <c r="O1089" s="57"/>
      <c r="P1089" s="59"/>
      <c r="Q1089" s="59"/>
      <c r="R1089" s="59"/>
      <c r="S1089" s="57"/>
      <c r="T1089" s="65"/>
    </row>
    <row r="1090" spans="2:27" ht="21.95" customHeight="1" x14ac:dyDescent="0.15">
      <c r="B1090" s="9" t="s">
        <v>944</v>
      </c>
      <c r="C1090" s="80" t="s">
        <v>386</v>
      </c>
      <c r="D1090" s="56" t="s">
        <v>387</v>
      </c>
      <c r="E1090" s="62" t="s">
        <v>388</v>
      </c>
      <c r="F1090" s="57" t="s">
        <v>132</v>
      </c>
      <c r="G1090" s="57">
        <v>1</v>
      </c>
      <c r="H1090" s="57">
        <v>0</v>
      </c>
      <c r="I1090" s="57">
        <v>1</v>
      </c>
      <c r="J1090" s="57"/>
      <c r="K1090" s="62" t="s">
        <v>919</v>
      </c>
      <c r="L1090" s="57" t="s">
        <v>677</v>
      </c>
      <c r="M1090" s="57">
        <v>6.0000000000000001E-3</v>
      </c>
      <c r="N1090" s="57">
        <v>150</v>
      </c>
      <c r="O1090" s="57">
        <v>9.0000000000000011E-3</v>
      </c>
      <c r="P1090" s="59"/>
      <c r="Q1090" s="59">
        <v>0</v>
      </c>
      <c r="R1090" s="59"/>
      <c r="S1090" s="57" t="s">
        <v>975</v>
      </c>
      <c r="T1090" s="65"/>
      <c r="AA1090" s="2">
        <v>9.0000000000000011E-3</v>
      </c>
    </row>
    <row r="1091" spans="2:27" ht="21.95" customHeight="1" x14ac:dyDescent="0.15">
      <c r="B1091" s="9" t="s">
        <v>944</v>
      </c>
      <c r="C1091" s="80" t="s">
        <v>676</v>
      </c>
      <c r="D1091" s="56" t="s">
        <v>70</v>
      </c>
      <c r="E1091" s="62" t="s">
        <v>677</v>
      </c>
      <c r="F1091" s="57" t="s">
        <v>678</v>
      </c>
      <c r="G1091" s="57">
        <v>8.9999999999999993E-3</v>
      </c>
      <c r="H1091" s="57">
        <v>100</v>
      </c>
      <c r="I1091" s="57">
        <v>9.0000000000000011E-3</v>
      </c>
      <c r="J1091" s="57"/>
      <c r="K1091" s="62"/>
      <c r="L1091" s="57"/>
      <c r="M1091" s="57"/>
      <c r="N1091" s="57"/>
      <c r="O1091" s="57" t="s">
        <v>2193</v>
      </c>
      <c r="P1091" s="59"/>
      <c r="Q1091" s="59">
        <v>0</v>
      </c>
      <c r="R1091" s="59"/>
      <c r="S1091" s="57"/>
      <c r="T1091" s="65"/>
      <c r="Z1091" s="2" t="s">
        <v>949</v>
      </c>
      <c r="AA1091" s="2">
        <v>9.0000000000000011E-3</v>
      </c>
    </row>
    <row r="1092" spans="2:27" ht="21.95" customHeight="1" x14ac:dyDescent="0.15">
      <c r="B1092" s="9" t="s">
        <v>2192</v>
      </c>
      <c r="C1092" s="80"/>
      <c r="D1092" s="56" t="s">
        <v>3086</v>
      </c>
      <c r="E1092" s="62"/>
      <c r="F1092" s="57"/>
      <c r="G1092" s="57"/>
      <c r="H1092" s="57"/>
      <c r="I1092" s="57"/>
      <c r="J1092" s="57"/>
      <c r="K1092" s="62"/>
      <c r="L1092" s="57"/>
      <c r="M1092" s="57"/>
      <c r="N1092" s="57"/>
      <c r="O1092" s="57"/>
      <c r="P1092" s="59"/>
      <c r="Q1092" s="59"/>
      <c r="R1092" s="59"/>
      <c r="S1092" s="57"/>
      <c r="T1092" s="65"/>
    </row>
    <row r="1093" spans="2:27" ht="21.95" customHeight="1" x14ac:dyDescent="0.15">
      <c r="B1093" s="9" t="s">
        <v>944</v>
      </c>
      <c r="C1093" s="80" t="s">
        <v>391</v>
      </c>
      <c r="D1093" s="56" t="s">
        <v>387</v>
      </c>
      <c r="E1093" s="62" t="s">
        <v>392</v>
      </c>
      <c r="F1093" s="57" t="s">
        <v>132</v>
      </c>
      <c r="G1093" s="57">
        <v>1</v>
      </c>
      <c r="H1093" s="57">
        <v>0</v>
      </c>
      <c r="I1093" s="57">
        <v>1</v>
      </c>
      <c r="J1093" s="57"/>
      <c r="K1093" s="62" t="s">
        <v>919</v>
      </c>
      <c r="L1093" s="57" t="s">
        <v>677</v>
      </c>
      <c r="M1093" s="57">
        <v>6.0000000000000001E-3</v>
      </c>
      <c r="N1093" s="57">
        <v>150</v>
      </c>
      <c r="O1093" s="57">
        <v>9.0000000000000011E-3</v>
      </c>
      <c r="P1093" s="59"/>
      <c r="Q1093" s="59">
        <v>0</v>
      </c>
      <c r="R1093" s="59"/>
      <c r="S1093" s="57" t="s">
        <v>975</v>
      </c>
      <c r="T1093" s="65"/>
      <c r="AA1093" s="2">
        <v>9.0000000000000011E-3</v>
      </c>
    </row>
    <row r="1094" spans="2:27" ht="21.95" customHeight="1" x14ac:dyDescent="0.15">
      <c r="B1094" s="9" t="s">
        <v>944</v>
      </c>
      <c r="C1094" s="80" t="s">
        <v>676</v>
      </c>
      <c r="D1094" s="56" t="s">
        <v>70</v>
      </c>
      <c r="E1094" s="62" t="s">
        <v>677</v>
      </c>
      <c r="F1094" s="57" t="s">
        <v>678</v>
      </c>
      <c r="G1094" s="57">
        <v>8.9999999999999993E-3</v>
      </c>
      <c r="H1094" s="57">
        <v>100</v>
      </c>
      <c r="I1094" s="57">
        <v>9.0000000000000011E-3</v>
      </c>
      <c r="J1094" s="57"/>
      <c r="K1094" s="62"/>
      <c r="L1094" s="57"/>
      <c r="M1094" s="57"/>
      <c r="N1094" s="57"/>
      <c r="O1094" s="57" t="s">
        <v>2193</v>
      </c>
      <c r="P1094" s="59"/>
      <c r="Q1094" s="59">
        <v>0</v>
      </c>
      <c r="R1094" s="59"/>
      <c r="S1094" s="57"/>
      <c r="T1094" s="65"/>
      <c r="Z1094" s="2" t="s">
        <v>949</v>
      </c>
      <c r="AA1094" s="2">
        <v>9.0000000000000011E-3</v>
      </c>
    </row>
    <row r="1095" spans="2:27" ht="21.95" customHeight="1" x14ac:dyDescent="0.15">
      <c r="B1095" s="9" t="s">
        <v>2192</v>
      </c>
      <c r="C1095" s="80"/>
      <c r="D1095" s="56" t="s">
        <v>3087</v>
      </c>
      <c r="E1095" s="62"/>
      <c r="F1095" s="57"/>
      <c r="G1095" s="57"/>
      <c r="H1095" s="57"/>
      <c r="I1095" s="57"/>
      <c r="J1095" s="57"/>
      <c r="K1095" s="62"/>
      <c r="L1095" s="57"/>
      <c r="M1095" s="57"/>
      <c r="N1095" s="57"/>
      <c r="O1095" s="57"/>
      <c r="P1095" s="59"/>
      <c r="Q1095" s="59"/>
      <c r="R1095" s="59"/>
      <c r="S1095" s="57"/>
      <c r="T1095" s="65"/>
    </row>
    <row r="1096" spans="2:27" ht="21.95" customHeight="1" x14ac:dyDescent="0.15">
      <c r="B1096" s="9" t="s">
        <v>944</v>
      </c>
      <c r="C1096" s="80" t="s">
        <v>393</v>
      </c>
      <c r="D1096" s="56" t="s">
        <v>387</v>
      </c>
      <c r="E1096" s="62" t="s">
        <v>394</v>
      </c>
      <c r="F1096" s="57" t="s">
        <v>132</v>
      </c>
      <c r="G1096" s="57">
        <v>1</v>
      </c>
      <c r="H1096" s="57">
        <v>0</v>
      </c>
      <c r="I1096" s="57">
        <v>1</v>
      </c>
      <c r="J1096" s="57"/>
      <c r="K1096" s="62" t="s">
        <v>919</v>
      </c>
      <c r="L1096" s="57" t="s">
        <v>677</v>
      </c>
      <c r="M1096" s="57">
        <v>6.0000000000000001E-3</v>
      </c>
      <c r="N1096" s="57">
        <v>150</v>
      </c>
      <c r="O1096" s="57">
        <v>9.0000000000000011E-3</v>
      </c>
      <c r="P1096" s="59"/>
      <c r="Q1096" s="59">
        <v>0</v>
      </c>
      <c r="R1096" s="59"/>
      <c r="S1096" s="57" t="s">
        <v>975</v>
      </c>
      <c r="T1096" s="65"/>
      <c r="AA1096" s="2">
        <v>9.0000000000000011E-3</v>
      </c>
    </row>
    <row r="1097" spans="2:27" ht="21.95" customHeight="1" x14ac:dyDescent="0.15">
      <c r="B1097" s="9" t="s">
        <v>944</v>
      </c>
      <c r="C1097" s="80" t="s">
        <v>676</v>
      </c>
      <c r="D1097" s="56" t="s">
        <v>70</v>
      </c>
      <c r="E1097" s="62" t="s">
        <v>677</v>
      </c>
      <c r="F1097" s="57" t="s">
        <v>678</v>
      </c>
      <c r="G1097" s="57">
        <v>8.9999999999999993E-3</v>
      </c>
      <c r="H1097" s="57">
        <v>100</v>
      </c>
      <c r="I1097" s="57">
        <v>9.0000000000000011E-3</v>
      </c>
      <c r="J1097" s="57"/>
      <c r="K1097" s="62"/>
      <c r="L1097" s="57"/>
      <c r="M1097" s="57"/>
      <c r="N1097" s="57"/>
      <c r="O1097" s="57" t="s">
        <v>2193</v>
      </c>
      <c r="P1097" s="59"/>
      <c r="Q1097" s="59">
        <v>0</v>
      </c>
      <c r="R1097" s="59"/>
      <c r="S1097" s="57"/>
      <c r="T1097" s="65"/>
      <c r="Z1097" s="2" t="s">
        <v>949</v>
      </c>
      <c r="AA1097" s="2">
        <v>9.0000000000000011E-3</v>
      </c>
    </row>
    <row r="1098" spans="2:27" ht="21.95" customHeight="1" x14ac:dyDescent="0.15">
      <c r="B1098" s="9" t="s">
        <v>2192</v>
      </c>
      <c r="C1098" s="80"/>
      <c r="D1098" s="56" t="s">
        <v>3088</v>
      </c>
      <c r="E1098" s="62"/>
      <c r="F1098" s="57"/>
      <c r="G1098" s="57"/>
      <c r="H1098" s="57"/>
      <c r="I1098" s="57"/>
      <c r="J1098" s="57"/>
      <c r="K1098" s="62"/>
      <c r="L1098" s="57"/>
      <c r="M1098" s="57"/>
      <c r="N1098" s="57"/>
      <c r="O1098" s="57"/>
      <c r="P1098" s="59"/>
      <c r="Q1098" s="59"/>
      <c r="R1098" s="59"/>
      <c r="S1098" s="57"/>
      <c r="T1098" s="65"/>
    </row>
    <row r="1099" spans="2:27" ht="21.95" customHeight="1" x14ac:dyDescent="0.15">
      <c r="B1099" s="9" t="s">
        <v>944</v>
      </c>
      <c r="C1099" s="80" t="s">
        <v>395</v>
      </c>
      <c r="D1099" s="56" t="s">
        <v>387</v>
      </c>
      <c r="E1099" s="62" t="s">
        <v>396</v>
      </c>
      <c r="F1099" s="57" t="s">
        <v>132</v>
      </c>
      <c r="G1099" s="57">
        <v>1</v>
      </c>
      <c r="H1099" s="57">
        <v>0</v>
      </c>
      <c r="I1099" s="57">
        <v>1</v>
      </c>
      <c r="J1099" s="57"/>
      <c r="K1099" s="62" t="s">
        <v>919</v>
      </c>
      <c r="L1099" s="57" t="s">
        <v>677</v>
      </c>
      <c r="M1099" s="57">
        <v>7.0000000000000001E-3</v>
      </c>
      <c r="N1099" s="57">
        <v>150</v>
      </c>
      <c r="O1099" s="57">
        <v>1.0500000000000001E-2</v>
      </c>
      <c r="P1099" s="59"/>
      <c r="Q1099" s="59">
        <v>0</v>
      </c>
      <c r="R1099" s="59"/>
      <c r="S1099" s="57" t="s">
        <v>975</v>
      </c>
      <c r="T1099" s="65"/>
      <c r="AA1099" s="2">
        <v>1.0500000000000001E-2</v>
      </c>
    </row>
    <row r="1100" spans="2:27" ht="21.95" customHeight="1" x14ac:dyDescent="0.15">
      <c r="B1100" s="9" t="s">
        <v>944</v>
      </c>
      <c r="C1100" s="80" t="s">
        <v>676</v>
      </c>
      <c r="D1100" s="56" t="s">
        <v>70</v>
      </c>
      <c r="E1100" s="62" t="s">
        <v>677</v>
      </c>
      <c r="F1100" s="57" t="s">
        <v>678</v>
      </c>
      <c r="G1100" s="57">
        <v>1.0500000000000001E-2</v>
      </c>
      <c r="H1100" s="57">
        <v>100</v>
      </c>
      <c r="I1100" s="57">
        <v>1.0500000000000001E-2</v>
      </c>
      <c r="J1100" s="57"/>
      <c r="K1100" s="62"/>
      <c r="L1100" s="57"/>
      <c r="M1100" s="57"/>
      <c r="N1100" s="57"/>
      <c r="O1100" s="57" t="s">
        <v>2193</v>
      </c>
      <c r="P1100" s="59"/>
      <c r="Q1100" s="59">
        <v>0</v>
      </c>
      <c r="R1100" s="59"/>
      <c r="S1100" s="57"/>
      <c r="T1100" s="65"/>
      <c r="Z1100" s="2" t="s">
        <v>949</v>
      </c>
      <c r="AA1100" s="2">
        <v>1.0500000000000001E-2</v>
      </c>
    </row>
    <row r="1101" spans="2:27" ht="21.95" customHeight="1" x14ac:dyDescent="0.15">
      <c r="B1101" s="9" t="s">
        <v>2192</v>
      </c>
      <c r="C1101" s="80"/>
      <c r="D1101" s="56" t="s">
        <v>3089</v>
      </c>
      <c r="E1101" s="62"/>
      <c r="F1101" s="57"/>
      <c r="G1101" s="57"/>
      <c r="H1101" s="57"/>
      <c r="I1101" s="57"/>
      <c r="J1101" s="57"/>
      <c r="K1101" s="62"/>
      <c r="L1101" s="57"/>
      <c r="M1101" s="57"/>
      <c r="N1101" s="57"/>
      <c r="O1101" s="57"/>
      <c r="P1101" s="59"/>
      <c r="Q1101" s="59"/>
      <c r="R1101" s="59"/>
      <c r="S1101" s="57"/>
      <c r="T1101" s="65"/>
    </row>
    <row r="1102" spans="2:27" ht="21.95" customHeight="1" x14ac:dyDescent="0.15">
      <c r="B1102" s="9" t="s">
        <v>944</v>
      </c>
      <c r="C1102" s="80" t="s">
        <v>2858</v>
      </c>
      <c r="D1102" s="56" t="s">
        <v>387</v>
      </c>
      <c r="E1102" s="62" t="s">
        <v>2574</v>
      </c>
      <c r="F1102" s="57" t="s">
        <v>132</v>
      </c>
      <c r="G1102" s="57">
        <v>1</v>
      </c>
      <c r="H1102" s="57">
        <v>0</v>
      </c>
      <c r="I1102" s="57">
        <v>1</v>
      </c>
      <c r="J1102" s="57"/>
      <c r="K1102" s="62" t="s">
        <v>919</v>
      </c>
      <c r="L1102" s="57" t="s">
        <v>677</v>
      </c>
      <c r="M1102" s="57">
        <v>7.0000000000000001E-3</v>
      </c>
      <c r="N1102" s="57">
        <v>150</v>
      </c>
      <c r="O1102" s="57">
        <v>1.0500000000000001E-2</v>
      </c>
      <c r="P1102" s="59"/>
      <c r="Q1102" s="59">
        <v>0</v>
      </c>
      <c r="R1102" s="59"/>
      <c r="S1102" s="57" t="s">
        <v>975</v>
      </c>
      <c r="T1102" s="65"/>
      <c r="AA1102" s="2">
        <v>1.0500000000000001E-2</v>
      </c>
    </row>
    <row r="1103" spans="2:27" ht="21.95" customHeight="1" x14ac:dyDescent="0.15">
      <c r="B1103" s="9" t="s">
        <v>944</v>
      </c>
      <c r="C1103" s="80" t="s">
        <v>676</v>
      </c>
      <c r="D1103" s="56" t="s">
        <v>70</v>
      </c>
      <c r="E1103" s="62" t="s">
        <v>677</v>
      </c>
      <c r="F1103" s="57" t="s">
        <v>678</v>
      </c>
      <c r="G1103" s="57">
        <v>1.0500000000000001E-2</v>
      </c>
      <c r="H1103" s="57">
        <v>100</v>
      </c>
      <c r="I1103" s="57">
        <v>1.0500000000000001E-2</v>
      </c>
      <c r="J1103" s="57"/>
      <c r="K1103" s="62"/>
      <c r="L1103" s="57"/>
      <c r="M1103" s="57"/>
      <c r="N1103" s="57"/>
      <c r="O1103" s="57" t="s">
        <v>2193</v>
      </c>
      <c r="P1103" s="59"/>
      <c r="Q1103" s="59">
        <v>0</v>
      </c>
      <c r="R1103" s="59"/>
      <c r="S1103" s="57"/>
      <c r="T1103" s="65"/>
      <c r="Z1103" s="2" t="s">
        <v>949</v>
      </c>
      <c r="AA1103" s="2">
        <v>1.0500000000000001E-2</v>
      </c>
    </row>
    <row r="1104" spans="2:27" ht="21.95" customHeight="1" x14ac:dyDescent="0.15">
      <c r="B1104" s="9" t="s">
        <v>2192</v>
      </c>
      <c r="C1104" s="80"/>
      <c r="D1104" s="56" t="s">
        <v>3090</v>
      </c>
      <c r="E1104" s="62"/>
      <c r="F1104" s="57"/>
      <c r="G1104" s="57"/>
      <c r="H1104" s="57"/>
      <c r="I1104" s="57"/>
      <c r="J1104" s="57"/>
      <c r="K1104" s="62"/>
      <c r="L1104" s="57"/>
      <c r="M1104" s="57"/>
      <c r="N1104" s="57"/>
      <c r="O1104" s="57"/>
      <c r="P1104" s="59"/>
      <c r="Q1104" s="59"/>
      <c r="R1104" s="59"/>
      <c r="S1104" s="57"/>
      <c r="T1104" s="65"/>
    </row>
    <row r="1105" spans="2:28" ht="21.95" customHeight="1" x14ac:dyDescent="0.15">
      <c r="B1105" s="9" t="s">
        <v>944</v>
      </c>
      <c r="C1105" s="80" t="s">
        <v>397</v>
      </c>
      <c r="D1105" s="56" t="s">
        <v>387</v>
      </c>
      <c r="E1105" s="62" t="s">
        <v>398</v>
      </c>
      <c r="F1105" s="57" t="s">
        <v>132</v>
      </c>
      <c r="G1105" s="57">
        <v>1</v>
      </c>
      <c r="H1105" s="57">
        <v>0</v>
      </c>
      <c r="I1105" s="57">
        <v>1</v>
      </c>
      <c r="J1105" s="57"/>
      <c r="K1105" s="62" t="s">
        <v>919</v>
      </c>
      <c r="L1105" s="57" t="s">
        <v>677</v>
      </c>
      <c r="M1105" s="57">
        <v>8.0000000000000002E-3</v>
      </c>
      <c r="N1105" s="57">
        <v>150</v>
      </c>
      <c r="O1105" s="57">
        <v>1.2E-2</v>
      </c>
      <c r="P1105" s="59"/>
      <c r="Q1105" s="59">
        <v>0</v>
      </c>
      <c r="R1105" s="59"/>
      <c r="S1105" s="57" t="s">
        <v>975</v>
      </c>
      <c r="T1105" s="65"/>
      <c r="AA1105" s="2">
        <v>1.2E-2</v>
      </c>
    </row>
    <row r="1106" spans="2:28" ht="21.95" customHeight="1" x14ac:dyDescent="0.15">
      <c r="B1106" s="9" t="s">
        <v>944</v>
      </c>
      <c r="C1106" s="80" t="s">
        <v>676</v>
      </c>
      <c r="D1106" s="56" t="s">
        <v>70</v>
      </c>
      <c r="E1106" s="62" t="s">
        <v>677</v>
      </c>
      <c r="F1106" s="57" t="s">
        <v>678</v>
      </c>
      <c r="G1106" s="57">
        <v>1.2E-2</v>
      </c>
      <c r="H1106" s="57">
        <v>100</v>
      </c>
      <c r="I1106" s="57">
        <v>1.2E-2</v>
      </c>
      <c r="J1106" s="57"/>
      <c r="K1106" s="62"/>
      <c r="L1106" s="57"/>
      <c r="M1106" s="57"/>
      <c r="N1106" s="57"/>
      <c r="O1106" s="57" t="s">
        <v>2193</v>
      </c>
      <c r="P1106" s="59"/>
      <c r="Q1106" s="59">
        <v>0</v>
      </c>
      <c r="R1106" s="59"/>
      <c r="S1106" s="57"/>
      <c r="T1106" s="65"/>
      <c r="Z1106" s="2" t="s">
        <v>949</v>
      </c>
      <c r="AA1106" s="2">
        <v>1.2E-2</v>
      </c>
    </row>
    <row r="1107" spans="2:28" ht="21.95" customHeight="1" x14ac:dyDescent="0.15">
      <c r="B1107" s="9" t="s">
        <v>2192</v>
      </c>
      <c r="C1107" s="80"/>
      <c r="D1107" s="56" t="s">
        <v>3091</v>
      </c>
      <c r="E1107" s="62"/>
      <c r="F1107" s="57"/>
      <c r="G1107" s="57"/>
      <c r="H1107" s="57"/>
      <c r="I1107" s="57"/>
      <c r="J1107" s="57"/>
      <c r="K1107" s="62"/>
      <c r="L1107" s="57"/>
      <c r="M1107" s="57"/>
      <c r="N1107" s="57"/>
      <c r="O1107" s="57"/>
      <c r="P1107" s="59"/>
      <c r="Q1107" s="59"/>
      <c r="R1107" s="59"/>
      <c r="S1107" s="57"/>
      <c r="T1107" s="65"/>
    </row>
    <row r="1108" spans="2:28" ht="21.95" customHeight="1" x14ac:dyDescent="0.15">
      <c r="B1108" s="9" t="s">
        <v>944</v>
      </c>
      <c r="C1108" s="80" t="s">
        <v>2862</v>
      </c>
      <c r="D1108" s="56" t="s">
        <v>387</v>
      </c>
      <c r="E1108" s="62" t="s">
        <v>405</v>
      </c>
      <c r="F1108" s="57" t="s">
        <v>132</v>
      </c>
      <c r="G1108" s="57">
        <v>1</v>
      </c>
      <c r="H1108" s="57">
        <v>0</v>
      </c>
      <c r="I1108" s="57">
        <v>1</v>
      </c>
      <c r="J1108" s="57"/>
      <c r="K1108" s="62" t="s">
        <v>919</v>
      </c>
      <c r="L1108" s="57" t="s">
        <v>677</v>
      </c>
      <c r="M1108" s="57">
        <v>8.0000000000000002E-3</v>
      </c>
      <c r="N1108" s="57">
        <v>150</v>
      </c>
      <c r="O1108" s="57">
        <v>1.2E-2</v>
      </c>
      <c r="P1108" s="59"/>
      <c r="Q1108" s="59">
        <v>0</v>
      </c>
      <c r="R1108" s="59"/>
      <c r="S1108" s="57" t="s">
        <v>975</v>
      </c>
      <c r="T1108" s="65"/>
      <c r="AA1108" s="2">
        <v>1.2E-2</v>
      </c>
    </row>
    <row r="1109" spans="2:28" ht="21.95" customHeight="1" x14ac:dyDescent="0.15">
      <c r="B1109" s="9" t="s">
        <v>944</v>
      </c>
      <c r="C1109" s="80" t="s">
        <v>676</v>
      </c>
      <c r="D1109" s="56" t="s">
        <v>70</v>
      </c>
      <c r="E1109" s="62" t="s">
        <v>677</v>
      </c>
      <c r="F1109" s="57" t="s">
        <v>678</v>
      </c>
      <c r="G1109" s="57">
        <v>1.2E-2</v>
      </c>
      <c r="H1109" s="57">
        <v>100</v>
      </c>
      <c r="I1109" s="57">
        <v>1.2E-2</v>
      </c>
      <c r="J1109" s="57"/>
      <c r="K1109" s="62"/>
      <c r="L1109" s="57"/>
      <c r="M1109" s="57"/>
      <c r="N1109" s="57"/>
      <c r="O1109" s="57" t="s">
        <v>2193</v>
      </c>
      <c r="P1109" s="59"/>
      <c r="Q1109" s="59">
        <v>0</v>
      </c>
      <c r="R1109" s="59"/>
      <c r="S1109" s="57"/>
      <c r="T1109" s="65"/>
      <c r="Z1109" s="2" t="s">
        <v>949</v>
      </c>
      <c r="AA1109" s="2">
        <v>1.2E-2</v>
      </c>
    </row>
    <row r="1110" spans="2:28" ht="21.95" customHeight="1" x14ac:dyDescent="0.15">
      <c r="B1110" s="9" t="s">
        <v>2192</v>
      </c>
      <c r="C1110" s="80"/>
      <c r="D1110" s="56" t="s">
        <v>3092</v>
      </c>
      <c r="E1110" s="62"/>
      <c r="F1110" s="57"/>
      <c r="G1110" s="57"/>
      <c r="H1110" s="57"/>
      <c r="I1110" s="57"/>
      <c r="J1110" s="57"/>
      <c r="K1110" s="62"/>
      <c r="L1110" s="57"/>
      <c r="M1110" s="57"/>
      <c r="N1110" s="57"/>
      <c r="O1110" s="57"/>
      <c r="P1110" s="59"/>
      <c r="Q1110" s="59"/>
      <c r="R1110" s="59"/>
      <c r="S1110" s="57"/>
      <c r="T1110" s="65"/>
    </row>
    <row r="1111" spans="2:28" ht="21.95" customHeight="1" x14ac:dyDescent="0.15">
      <c r="B1111" s="9" t="s">
        <v>944</v>
      </c>
      <c r="C1111" s="80" t="s">
        <v>399</v>
      </c>
      <c r="D1111" s="56" t="s">
        <v>387</v>
      </c>
      <c r="E1111" s="62" t="s">
        <v>400</v>
      </c>
      <c r="F1111" s="57" t="s">
        <v>132</v>
      </c>
      <c r="G1111" s="57">
        <v>1</v>
      </c>
      <c r="H1111" s="57">
        <v>0</v>
      </c>
      <c r="I1111" s="57">
        <v>1</v>
      </c>
      <c r="J1111" s="57"/>
      <c r="K1111" s="62" t="s">
        <v>919</v>
      </c>
      <c r="L1111" s="57" t="s">
        <v>677</v>
      </c>
      <c r="M1111" s="57">
        <v>8.0000000000000002E-3</v>
      </c>
      <c r="N1111" s="57">
        <v>150</v>
      </c>
      <c r="O1111" s="57">
        <v>1.2E-2</v>
      </c>
      <c r="P1111" s="59"/>
      <c r="Q1111" s="59">
        <v>0</v>
      </c>
      <c r="R1111" s="59"/>
      <c r="S1111" s="57" t="s">
        <v>975</v>
      </c>
      <c r="T1111" s="65"/>
      <c r="AA1111" s="2">
        <v>1.2E-2</v>
      </c>
    </row>
    <row r="1112" spans="2:28" ht="21.95" customHeight="1" x14ac:dyDescent="0.15">
      <c r="B1112" s="9" t="s">
        <v>944</v>
      </c>
      <c r="C1112" s="80" t="s">
        <v>676</v>
      </c>
      <c r="D1112" s="56" t="s">
        <v>70</v>
      </c>
      <c r="E1112" s="62" t="s">
        <v>677</v>
      </c>
      <c r="F1112" s="57" t="s">
        <v>678</v>
      </c>
      <c r="G1112" s="57">
        <v>1.2E-2</v>
      </c>
      <c r="H1112" s="57">
        <v>100</v>
      </c>
      <c r="I1112" s="57">
        <v>1.2E-2</v>
      </c>
      <c r="J1112" s="57"/>
      <c r="K1112" s="62"/>
      <c r="L1112" s="57"/>
      <c r="M1112" s="57"/>
      <c r="N1112" s="57"/>
      <c r="O1112" s="57" t="s">
        <v>2193</v>
      </c>
      <c r="P1112" s="59"/>
      <c r="Q1112" s="59">
        <v>0</v>
      </c>
      <c r="R1112" s="59"/>
      <c r="S1112" s="57"/>
      <c r="T1112" s="65"/>
      <c r="Z1112" s="2" t="s">
        <v>949</v>
      </c>
      <c r="AA1112" s="2">
        <v>1.2E-2</v>
      </c>
    </row>
    <row r="1113" spans="2:28" ht="21.95" customHeight="1" x14ac:dyDescent="0.15">
      <c r="B1113" s="9" t="s">
        <v>2192</v>
      </c>
      <c r="C1113" s="80"/>
      <c r="D1113" s="56" t="s">
        <v>3093</v>
      </c>
      <c r="E1113" s="62"/>
      <c r="F1113" s="57"/>
      <c r="G1113" s="57"/>
      <c r="H1113" s="57"/>
      <c r="I1113" s="57"/>
      <c r="J1113" s="57"/>
      <c r="K1113" s="62"/>
      <c r="L1113" s="57"/>
      <c r="M1113" s="57"/>
      <c r="N1113" s="57"/>
      <c r="O1113" s="57"/>
      <c r="P1113" s="59"/>
      <c r="Q1113" s="59"/>
      <c r="R1113" s="59"/>
      <c r="S1113" s="57"/>
      <c r="T1113" s="65"/>
    </row>
    <row r="1114" spans="2:28" ht="21.95" customHeight="1" x14ac:dyDescent="0.15">
      <c r="B1114" s="9" t="s">
        <v>944</v>
      </c>
      <c r="C1114" s="80" t="s">
        <v>401</v>
      </c>
      <c r="D1114" s="56" t="s">
        <v>387</v>
      </c>
      <c r="E1114" s="62" t="s">
        <v>402</v>
      </c>
      <c r="F1114" s="57" t="s">
        <v>132</v>
      </c>
      <c r="G1114" s="57">
        <v>1</v>
      </c>
      <c r="H1114" s="57">
        <v>0</v>
      </c>
      <c r="I1114" s="57">
        <v>1</v>
      </c>
      <c r="J1114" s="57"/>
      <c r="K1114" s="62" t="s">
        <v>919</v>
      </c>
      <c r="L1114" s="57" t="s">
        <v>677</v>
      </c>
      <c r="M1114" s="57">
        <v>1.0999999999999999E-2</v>
      </c>
      <c r="N1114" s="57">
        <v>150</v>
      </c>
      <c r="O1114" s="57">
        <v>1.6500000000000001E-2</v>
      </c>
      <c r="P1114" s="59"/>
      <c r="Q1114" s="59">
        <v>0</v>
      </c>
      <c r="R1114" s="59"/>
      <c r="S1114" s="57" t="s">
        <v>975</v>
      </c>
      <c r="T1114" s="65"/>
      <c r="AA1114" s="2">
        <v>1.6500000000000001E-2</v>
      </c>
    </row>
    <row r="1115" spans="2:28" ht="21.95" customHeight="1" x14ac:dyDescent="0.15">
      <c r="B1115" s="9" t="s">
        <v>944</v>
      </c>
      <c r="C1115" s="80" t="s">
        <v>676</v>
      </c>
      <c r="D1115" s="56" t="s">
        <v>70</v>
      </c>
      <c r="E1115" s="62" t="s">
        <v>677</v>
      </c>
      <c r="F1115" s="57" t="s">
        <v>678</v>
      </c>
      <c r="G1115" s="57">
        <v>1.6500000000000001E-2</v>
      </c>
      <c r="H1115" s="57">
        <v>100</v>
      </c>
      <c r="I1115" s="57">
        <v>1.6500000000000001E-2</v>
      </c>
      <c r="J1115" s="57"/>
      <c r="K1115" s="62"/>
      <c r="L1115" s="57"/>
      <c r="M1115" s="57"/>
      <c r="N1115" s="57"/>
      <c r="O1115" s="57" t="s">
        <v>2193</v>
      </c>
      <c r="P1115" s="59"/>
      <c r="Q1115" s="59">
        <v>0</v>
      </c>
      <c r="R1115" s="59"/>
      <c r="S1115" s="57"/>
      <c r="T1115" s="65"/>
      <c r="Z1115" s="2" t="s">
        <v>949</v>
      </c>
      <c r="AA1115" s="2">
        <v>1.6500000000000001E-2</v>
      </c>
    </row>
    <row r="1116" spans="2:28" ht="21.95" customHeight="1" x14ac:dyDescent="0.15">
      <c r="B1116" s="9" t="s">
        <v>2192</v>
      </c>
      <c r="C1116" s="80"/>
      <c r="D1116" s="56" t="s">
        <v>3094</v>
      </c>
      <c r="E1116" s="62"/>
      <c r="F1116" s="57"/>
      <c r="G1116" s="57"/>
      <c r="H1116" s="57"/>
      <c r="I1116" s="57"/>
      <c r="J1116" s="57"/>
      <c r="K1116" s="62"/>
      <c r="L1116" s="57"/>
      <c r="M1116" s="57"/>
      <c r="N1116" s="57"/>
      <c r="O1116" s="57"/>
      <c r="P1116" s="59"/>
      <c r="Q1116" s="59"/>
      <c r="R1116" s="59"/>
      <c r="S1116" s="57"/>
      <c r="T1116" s="65"/>
    </row>
    <row r="1117" spans="2:28" ht="21.95" customHeight="1" x14ac:dyDescent="0.15">
      <c r="B1117" s="9" t="s">
        <v>944</v>
      </c>
      <c r="C1117" s="80" t="s">
        <v>403</v>
      </c>
      <c r="D1117" s="56" t="s">
        <v>404</v>
      </c>
      <c r="E1117" s="62" t="s">
        <v>405</v>
      </c>
      <c r="F1117" s="57" t="s">
        <v>132</v>
      </c>
      <c r="G1117" s="57">
        <v>1</v>
      </c>
      <c r="H1117" s="57">
        <v>0</v>
      </c>
      <c r="I1117" s="57">
        <v>1</v>
      </c>
      <c r="J1117" s="57"/>
      <c r="K1117" s="62" t="s">
        <v>919</v>
      </c>
      <c r="L1117" s="57" t="s">
        <v>677</v>
      </c>
      <c r="M1117" s="57">
        <v>8.0000000000000002E-3</v>
      </c>
      <c r="N1117" s="57">
        <v>100</v>
      </c>
      <c r="O1117" s="57">
        <v>8.0000000000000002E-3</v>
      </c>
      <c r="P1117" s="59"/>
      <c r="Q1117" s="59">
        <v>0</v>
      </c>
      <c r="R1117" s="59"/>
      <c r="S1117" s="57" t="s">
        <v>975</v>
      </c>
      <c r="T1117" s="65"/>
      <c r="AA1117" s="2">
        <v>8.0000000000000002E-3</v>
      </c>
    </row>
    <row r="1118" spans="2:28" ht="21.95" customHeight="1" x14ac:dyDescent="0.15">
      <c r="B1118" s="9" t="s">
        <v>944</v>
      </c>
      <c r="C1118" s="80" t="s">
        <v>676</v>
      </c>
      <c r="D1118" s="56" t="s">
        <v>70</v>
      </c>
      <c r="E1118" s="62" t="s">
        <v>677</v>
      </c>
      <c r="F1118" s="57" t="s">
        <v>678</v>
      </c>
      <c r="G1118" s="57">
        <v>8.0000000000000002E-3</v>
      </c>
      <c r="H1118" s="57">
        <v>100</v>
      </c>
      <c r="I1118" s="57">
        <v>8.0000000000000002E-3</v>
      </c>
      <c r="J1118" s="57"/>
      <c r="K1118" s="62"/>
      <c r="L1118" s="57"/>
      <c r="M1118" s="57"/>
      <c r="N1118" s="57"/>
      <c r="O1118" s="57" t="s">
        <v>2193</v>
      </c>
      <c r="P1118" s="59"/>
      <c r="Q1118" s="59">
        <v>0</v>
      </c>
      <c r="R1118" s="59"/>
      <c r="S1118" s="57"/>
      <c r="T1118" s="65"/>
      <c r="Z1118" s="2" t="s">
        <v>949</v>
      </c>
      <c r="AA1118" s="2">
        <v>8.0000000000000002E-3</v>
      </c>
    </row>
    <row r="1119" spans="2:28" ht="21.95" customHeight="1" x14ac:dyDescent="0.15">
      <c r="B1119" s="9" t="s">
        <v>2192</v>
      </c>
      <c r="C1119" s="80"/>
      <c r="D1119" s="56" t="s">
        <v>3095</v>
      </c>
      <c r="E1119" s="62"/>
      <c r="F1119" s="57"/>
      <c r="G1119" s="57"/>
      <c r="H1119" s="57"/>
      <c r="I1119" s="57"/>
      <c r="J1119" s="57"/>
      <c r="K1119" s="62"/>
      <c r="L1119" s="57"/>
      <c r="M1119" s="57"/>
      <c r="N1119" s="57"/>
      <c r="O1119" s="57"/>
      <c r="P1119" s="59"/>
      <c r="Q1119" s="59"/>
      <c r="R1119" s="59"/>
      <c r="S1119" s="57"/>
      <c r="T1119" s="65"/>
    </row>
    <row r="1120" spans="2:28" ht="21.95" customHeight="1" x14ac:dyDescent="0.15">
      <c r="B1120" s="9" t="s">
        <v>944</v>
      </c>
      <c r="C1120" s="80" t="s">
        <v>2868</v>
      </c>
      <c r="D1120" s="56" t="s">
        <v>409</v>
      </c>
      <c r="E1120" s="62" t="s">
        <v>2575</v>
      </c>
      <c r="F1120" s="57" t="s">
        <v>132</v>
      </c>
      <c r="G1120" s="57">
        <v>1</v>
      </c>
      <c r="H1120" s="57">
        <v>0</v>
      </c>
      <c r="I1120" s="57">
        <v>1</v>
      </c>
      <c r="J1120" s="57"/>
      <c r="K1120" s="62" t="s">
        <v>920</v>
      </c>
      <c r="L1120" s="57" t="s">
        <v>680</v>
      </c>
      <c r="M1120" s="57">
        <v>4.2999999999999997E-2</v>
      </c>
      <c r="N1120" s="57">
        <v>85</v>
      </c>
      <c r="O1120" s="57">
        <v>3.6549999999999999E-2</v>
      </c>
      <c r="P1120" s="59"/>
      <c r="Q1120" s="59">
        <v>0</v>
      </c>
      <c r="R1120" s="59"/>
      <c r="S1120" s="57" t="s">
        <v>976</v>
      </c>
      <c r="T1120" s="65"/>
      <c r="AB1120" s="2">
        <v>3.6549999999999999E-2</v>
      </c>
    </row>
    <row r="1121" spans="2:34" ht="21.95" customHeight="1" x14ac:dyDescent="0.15">
      <c r="B1121" s="9" t="s">
        <v>944</v>
      </c>
      <c r="C1121" s="80" t="s">
        <v>679</v>
      </c>
      <c r="D1121" s="56" t="s">
        <v>70</v>
      </c>
      <c r="E1121" s="62" t="s">
        <v>680</v>
      </c>
      <c r="F1121" s="57" t="s">
        <v>678</v>
      </c>
      <c r="G1121" s="57">
        <v>3.6549999999999999E-2</v>
      </c>
      <c r="H1121" s="57">
        <v>100</v>
      </c>
      <c r="I1121" s="57">
        <v>3.6549999999999999E-2</v>
      </c>
      <c r="J1121" s="57"/>
      <c r="K1121" s="62"/>
      <c r="L1121" s="57"/>
      <c r="M1121" s="57"/>
      <c r="N1121" s="57"/>
      <c r="O1121" s="57" t="s">
        <v>2193</v>
      </c>
      <c r="P1121" s="59"/>
      <c r="Q1121" s="59">
        <v>0</v>
      </c>
      <c r="R1121" s="59"/>
      <c r="S1121" s="57"/>
      <c r="T1121" s="65"/>
      <c r="Z1121" s="2" t="s">
        <v>949</v>
      </c>
      <c r="AB1121" s="2">
        <v>3.6549999999999999E-2</v>
      </c>
    </row>
    <row r="1122" spans="2:34" ht="21.95" customHeight="1" x14ac:dyDescent="0.15">
      <c r="B1122" s="9" t="s">
        <v>2192</v>
      </c>
      <c r="C1122" s="80"/>
      <c r="D1122" s="56" t="s">
        <v>3096</v>
      </c>
      <c r="E1122" s="62"/>
      <c r="F1122" s="57"/>
      <c r="G1122" s="57"/>
      <c r="H1122" s="57"/>
      <c r="I1122" s="57"/>
      <c r="J1122" s="57"/>
      <c r="K1122" s="62"/>
      <c r="L1122" s="57"/>
      <c r="M1122" s="57"/>
      <c r="N1122" s="57"/>
      <c r="O1122" s="57"/>
      <c r="P1122" s="59"/>
      <c r="Q1122" s="59"/>
      <c r="R1122" s="59"/>
      <c r="S1122" s="57"/>
      <c r="T1122" s="65"/>
    </row>
    <row r="1123" spans="2:34" ht="21.95" customHeight="1" x14ac:dyDescent="0.15">
      <c r="B1123" s="9" t="s">
        <v>944</v>
      </c>
      <c r="C1123" s="80" t="s">
        <v>2871</v>
      </c>
      <c r="D1123" s="56" t="s">
        <v>415</v>
      </c>
      <c r="E1123" s="62" t="s">
        <v>2575</v>
      </c>
      <c r="F1123" s="57" t="s">
        <v>132</v>
      </c>
      <c r="G1123" s="57">
        <v>1</v>
      </c>
      <c r="H1123" s="57">
        <v>0</v>
      </c>
      <c r="I1123" s="57">
        <v>1</v>
      </c>
      <c r="J1123" s="57"/>
      <c r="K1123" s="62" t="s">
        <v>920</v>
      </c>
      <c r="L1123" s="57" t="s">
        <v>680</v>
      </c>
      <c r="M1123" s="57">
        <v>7.3200000000000001E-3</v>
      </c>
      <c r="N1123" s="57">
        <v>85</v>
      </c>
      <c r="O1123" s="57">
        <v>6.2220000000000001E-3</v>
      </c>
      <c r="P1123" s="59"/>
      <c r="Q1123" s="59">
        <v>0</v>
      </c>
      <c r="R1123" s="59"/>
      <c r="S1123" s="57" t="s">
        <v>977</v>
      </c>
      <c r="T1123" s="65"/>
      <c r="AB1123" s="2">
        <v>6.2220000000000001E-3</v>
      </c>
    </row>
    <row r="1124" spans="2:34" ht="21.95" customHeight="1" x14ac:dyDescent="0.15">
      <c r="B1124" s="9" t="s">
        <v>944</v>
      </c>
      <c r="C1124" s="80" t="s">
        <v>2871</v>
      </c>
      <c r="D1124" s="56"/>
      <c r="E1124" s="62"/>
      <c r="F1124" s="57"/>
      <c r="G1124" s="57">
        <v>1</v>
      </c>
      <c r="H1124" s="57">
        <v>0</v>
      </c>
      <c r="I1124" s="57">
        <v>1</v>
      </c>
      <c r="J1124" s="57"/>
      <c r="K1124" s="62" t="s">
        <v>925</v>
      </c>
      <c r="L1124" s="57" t="s">
        <v>690</v>
      </c>
      <c r="M1124" s="57">
        <v>7.3200000000000001E-3</v>
      </c>
      <c r="N1124" s="57">
        <v>85</v>
      </c>
      <c r="O1124" s="57">
        <v>6.2220000000000001E-3</v>
      </c>
      <c r="P1124" s="59"/>
      <c r="Q1124" s="59">
        <v>0</v>
      </c>
      <c r="R1124" s="59"/>
      <c r="S1124" s="57" t="s">
        <v>977</v>
      </c>
      <c r="T1124" s="65"/>
      <c r="AH1124" s="2">
        <v>6.2220000000000001E-3</v>
      </c>
    </row>
    <row r="1125" spans="2:34" ht="21.95" customHeight="1" x14ac:dyDescent="0.15">
      <c r="B1125" s="9" t="s">
        <v>944</v>
      </c>
      <c r="C1125" s="80" t="s">
        <v>679</v>
      </c>
      <c r="D1125" s="56" t="s">
        <v>70</v>
      </c>
      <c r="E1125" s="62" t="s">
        <v>680</v>
      </c>
      <c r="F1125" s="57" t="s">
        <v>678</v>
      </c>
      <c r="G1125" s="57">
        <v>6.2199999999999998E-3</v>
      </c>
      <c r="H1125" s="57">
        <v>100</v>
      </c>
      <c r="I1125" s="57">
        <v>6.2220000000000001E-3</v>
      </c>
      <c r="J1125" s="57"/>
      <c r="K1125" s="62"/>
      <c r="L1125" s="57"/>
      <c r="M1125" s="57"/>
      <c r="N1125" s="57"/>
      <c r="O1125" s="57" t="s">
        <v>2193</v>
      </c>
      <c r="P1125" s="59"/>
      <c r="Q1125" s="59">
        <v>0</v>
      </c>
      <c r="R1125" s="59"/>
      <c r="S1125" s="57"/>
      <c r="T1125" s="65"/>
      <c r="Z1125" s="2" t="s">
        <v>949</v>
      </c>
      <c r="AB1125" s="2">
        <v>6.2220000000000001E-3</v>
      </c>
      <c r="AH1125" s="2">
        <v>6.2220000000000001E-3</v>
      </c>
    </row>
    <row r="1126" spans="2:34" ht="21.95" customHeight="1" x14ac:dyDescent="0.15">
      <c r="B1126" s="9" t="s">
        <v>944</v>
      </c>
      <c r="C1126" s="80" t="s">
        <v>689</v>
      </c>
      <c r="D1126" s="56" t="s">
        <v>70</v>
      </c>
      <c r="E1126" s="62" t="s">
        <v>690</v>
      </c>
      <c r="F1126" s="57" t="s">
        <v>678</v>
      </c>
      <c r="G1126" s="57">
        <v>6.2199999999999998E-3</v>
      </c>
      <c r="H1126" s="57">
        <v>100</v>
      </c>
      <c r="I1126" s="57">
        <v>6.2220000000000001E-3</v>
      </c>
      <c r="J1126" s="57"/>
      <c r="K1126" s="62"/>
      <c r="L1126" s="57"/>
      <c r="M1126" s="57"/>
      <c r="N1126" s="57"/>
      <c r="O1126" s="57" t="s">
        <v>2193</v>
      </c>
      <c r="P1126" s="59"/>
      <c r="Q1126" s="59">
        <v>0</v>
      </c>
      <c r="R1126" s="59"/>
      <c r="S1126" s="57"/>
      <c r="T1126" s="65"/>
    </row>
    <row r="1127" spans="2:34" ht="21.95" customHeight="1" x14ac:dyDescent="0.15">
      <c r="B1127" s="9" t="s">
        <v>2192</v>
      </c>
      <c r="C1127" s="80"/>
      <c r="D1127" s="56" t="s">
        <v>3097</v>
      </c>
      <c r="E1127" s="62"/>
      <c r="F1127" s="57"/>
      <c r="G1127" s="57"/>
      <c r="H1127" s="57"/>
      <c r="I1127" s="57"/>
      <c r="J1127" s="57"/>
      <c r="K1127" s="62"/>
      <c r="L1127" s="57"/>
      <c r="M1127" s="57"/>
      <c r="N1127" s="57"/>
      <c r="O1127" s="57"/>
      <c r="P1127" s="59"/>
      <c r="Q1127" s="59"/>
      <c r="R1127" s="59"/>
      <c r="S1127" s="57"/>
      <c r="T1127" s="65"/>
    </row>
    <row r="1128" spans="2:34" ht="21.95" customHeight="1" x14ac:dyDescent="0.15">
      <c r="B1128" s="9" t="s">
        <v>944</v>
      </c>
      <c r="C1128" s="80" t="s">
        <v>2874</v>
      </c>
      <c r="D1128" s="56" t="s">
        <v>417</v>
      </c>
      <c r="E1128" s="62" t="s">
        <v>2258</v>
      </c>
      <c r="F1128" s="57" t="s">
        <v>132</v>
      </c>
      <c r="G1128" s="57">
        <v>1</v>
      </c>
      <c r="H1128" s="57">
        <v>0</v>
      </c>
      <c r="I1128" s="57">
        <v>1</v>
      </c>
      <c r="J1128" s="57"/>
      <c r="K1128" s="62" t="s">
        <v>920</v>
      </c>
      <c r="L1128" s="57" t="s">
        <v>680</v>
      </c>
      <c r="M1128" s="57">
        <v>1.6E-2</v>
      </c>
      <c r="N1128" s="57">
        <v>100</v>
      </c>
      <c r="O1128" s="57">
        <v>1.6E-2</v>
      </c>
      <c r="P1128" s="59"/>
      <c r="Q1128" s="59">
        <v>0</v>
      </c>
      <c r="R1128" s="59"/>
      <c r="S1128" s="57" t="s">
        <v>978</v>
      </c>
      <c r="T1128" s="65"/>
      <c r="AB1128" s="2">
        <v>1.6E-2</v>
      </c>
    </row>
    <row r="1129" spans="2:34" ht="21.95" customHeight="1" x14ac:dyDescent="0.15">
      <c r="B1129" s="9" t="s">
        <v>944</v>
      </c>
      <c r="C1129" s="80" t="s">
        <v>679</v>
      </c>
      <c r="D1129" s="56" t="s">
        <v>70</v>
      </c>
      <c r="E1129" s="62" t="s">
        <v>680</v>
      </c>
      <c r="F1129" s="57" t="s">
        <v>678</v>
      </c>
      <c r="G1129" s="57">
        <v>1.6E-2</v>
      </c>
      <c r="H1129" s="57">
        <v>100</v>
      </c>
      <c r="I1129" s="57">
        <v>1.6E-2</v>
      </c>
      <c r="J1129" s="57"/>
      <c r="K1129" s="62"/>
      <c r="L1129" s="57"/>
      <c r="M1129" s="57"/>
      <c r="N1129" s="57"/>
      <c r="O1129" s="57" t="s">
        <v>2193</v>
      </c>
      <c r="P1129" s="59"/>
      <c r="Q1129" s="59">
        <v>0</v>
      </c>
      <c r="R1129" s="59"/>
      <c r="S1129" s="57"/>
      <c r="T1129" s="65"/>
      <c r="Z1129" s="2" t="s">
        <v>949</v>
      </c>
      <c r="AB1129" s="2">
        <v>1.6E-2</v>
      </c>
    </row>
    <row r="1130" spans="2:34" ht="21.95" customHeight="1" x14ac:dyDescent="0.15">
      <c r="B1130" s="9" t="s">
        <v>2192</v>
      </c>
      <c r="C1130" s="80"/>
      <c r="D1130" s="56" t="s">
        <v>3098</v>
      </c>
      <c r="E1130" s="62"/>
      <c r="F1130" s="57"/>
      <c r="G1130" s="57"/>
      <c r="H1130" s="57"/>
      <c r="I1130" s="57"/>
      <c r="J1130" s="57"/>
      <c r="K1130" s="62"/>
      <c r="L1130" s="57"/>
      <c r="M1130" s="57"/>
      <c r="N1130" s="57"/>
      <c r="O1130" s="57"/>
      <c r="P1130" s="59"/>
      <c r="Q1130" s="59"/>
      <c r="R1130" s="59"/>
      <c r="S1130" s="57"/>
      <c r="T1130" s="65"/>
    </row>
    <row r="1131" spans="2:34" ht="21.95" customHeight="1" x14ac:dyDescent="0.15">
      <c r="B1131" s="9" t="s">
        <v>944</v>
      </c>
      <c r="C1131" s="80" t="s">
        <v>498</v>
      </c>
      <c r="D1131" s="56" t="s">
        <v>2537</v>
      </c>
      <c r="E1131" s="62" t="s">
        <v>2258</v>
      </c>
      <c r="F1131" s="57" t="s">
        <v>132</v>
      </c>
      <c r="G1131" s="57">
        <v>1</v>
      </c>
      <c r="H1131" s="57">
        <v>0</v>
      </c>
      <c r="I1131" s="57">
        <v>1</v>
      </c>
      <c r="J1131" s="57"/>
      <c r="K1131" s="62" t="s">
        <v>920</v>
      </c>
      <c r="L1131" s="57" t="s">
        <v>680</v>
      </c>
      <c r="M1131" s="57">
        <v>1.6E-2</v>
      </c>
      <c r="N1131" s="57">
        <v>90</v>
      </c>
      <c r="O1131" s="57">
        <v>1.4400000000000001E-2</v>
      </c>
      <c r="P1131" s="59"/>
      <c r="Q1131" s="59">
        <v>0</v>
      </c>
      <c r="R1131" s="59"/>
      <c r="S1131" s="57" t="s">
        <v>978</v>
      </c>
      <c r="T1131" s="65"/>
      <c r="AB1131" s="2">
        <v>1.4400000000000001E-2</v>
      </c>
    </row>
    <row r="1132" spans="2:34" ht="21.95" customHeight="1" x14ac:dyDescent="0.15">
      <c r="B1132" s="9" t="s">
        <v>944</v>
      </c>
      <c r="C1132" s="80" t="s">
        <v>679</v>
      </c>
      <c r="D1132" s="56" t="s">
        <v>70</v>
      </c>
      <c r="E1132" s="62" t="s">
        <v>680</v>
      </c>
      <c r="F1132" s="57" t="s">
        <v>678</v>
      </c>
      <c r="G1132" s="57">
        <v>1.44E-2</v>
      </c>
      <c r="H1132" s="57">
        <v>100</v>
      </c>
      <c r="I1132" s="57">
        <v>1.4400000000000001E-2</v>
      </c>
      <c r="J1132" s="57"/>
      <c r="K1132" s="62"/>
      <c r="L1132" s="57"/>
      <c r="M1132" s="57"/>
      <c r="N1132" s="57"/>
      <c r="O1132" s="57" t="s">
        <v>2193</v>
      </c>
      <c r="P1132" s="59"/>
      <c r="Q1132" s="59">
        <v>0</v>
      </c>
      <c r="R1132" s="59"/>
      <c r="S1132" s="57"/>
      <c r="T1132" s="65"/>
      <c r="Z1132" s="2" t="s">
        <v>949</v>
      </c>
      <c r="AB1132" s="2">
        <v>1.4400000000000001E-2</v>
      </c>
    </row>
    <row r="1133" spans="2:34" ht="21.95" customHeight="1" x14ac:dyDescent="0.15">
      <c r="B1133" s="9" t="s">
        <v>2192</v>
      </c>
      <c r="C1133" s="80"/>
      <c r="D1133" s="56" t="s">
        <v>3099</v>
      </c>
      <c r="E1133" s="62"/>
      <c r="F1133" s="57"/>
      <c r="G1133" s="57"/>
      <c r="H1133" s="57"/>
      <c r="I1133" s="57"/>
      <c r="J1133" s="57"/>
      <c r="K1133" s="62"/>
      <c r="L1133" s="57"/>
      <c r="M1133" s="57"/>
      <c r="N1133" s="57"/>
      <c r="O1133" s="57"/>
      <c r="P1133" s="59"/>
      <c r="Q1133" s="59"/>
      <c r="R1133" s="59"/>
      <c r="S1133" s="57"/>
      <c r="T1133" s="65"/>
    </row>
    <row r="1134" spans="2:34" ht="21.95" customHeight="1" x14ac:dyDescent="0.15">
      <c r="B1134" s="9" t="s">
        <v>944</v>
      </c>
      <c r="C1134" s="80" t="s">
        <v>2879</v>
      </c>
      <c r="D1134" s="56" t="s">
        <v>417</v>
      </c>
      <c r="E1134" s="62" t="s">
        <v>2538</v>
      </c>
      <c r="F1134" s="57" t="s">
        <v>132</v>
      </c>
      <c r="G1134" s="57">
        <v>1</v>
      </c>
      <c r="H1134" s="57">
        <v>0</v>
      </c>
      <c r="I1134" s="57">
        <v>1</v>
      </c>
      <c r="J1134" s="57"/>
      <c r="K1134" s="62" t="s">
        <v>920</v>
      </c>
      <c r="L1134" s="57" t="s">
        <v>680</v>
      </c>
      <c r="M1134" s="57">
        <v>1.7999999999999999E-2</v>
      </c>
      <c r="N1134" s="57">
        <v>100</v>
      </c>
      <c r="O1134" s="57">
        <v>1.7999999999999999E-2</v>
      </c>
      <c r="P1134" s="59"/>
      <c r="Q1134" s="59">
        <v>0</v>
      </c>
      <c r="R1134" s="59"/>
      <c r="S1134" s="57" t="s">
        <v>978</v>
      </c>
      <c r="T1134" s="65"/>
      <c r="AB1134" s="2">
        <v>1.7999999999999999E-2</v>
      </c>
    </row>
    <row r="1135" spans="2:34" ht="21.95" customHeight="1" x14ac:dyDescent="0.15">
      <c r="B1135" s="9" t="s">
        <v>944</v>
      </c>
      <c r="C1135" s="80" t="s">
        <v>679</v>
      </c>
      <c r="D1135" s="56" t="s">
        <v>70</v>
      </c>
      <c r="E1135" s="62" t="s">
        <v>680</v>
      </c>
      <c r="F1135" s="57" t="s">
        <v>678</v>
      </c>
      <c r="G1135" s="57">
        <v>1.7999999999999999E-2</v>
      </c>
      <c r="H1135" s="57">
        <v>100</v>
      </c>
      <c r="I1135" s="57">
        <v>1.7999999999999999E-2</v>
      </c>
      <c r="J1135" s="57"/>
      <c r="K1135" s="62"/>
      <c r="L1135" s="57"/>
      <c r="M1135" s="57"/>
      <c r="N1135" s="57"/>
      <c r="O1135" s="57" t="s">
        <v>2193</v>
      </c>
      <c r="P1135" s="59"/>
      <c r="Q1135" s="59">
        <v>0</v>
      </c>
      <c r="R1135" s="59"/>
      <c r="S1135" s="57"/>
      <c r="T1135" s="65"/>
      <c r="Z1135" s="2" t="s">
        <v>949</v>
      </c>
      <c r="AB1135" s="2">
        <v>1.7999999999999999E-2</v>
      </c>
    </row>
    <row r="1136" spans="2:34" ht="21.95" customHeight="1" x14ac:dyDescent="0.15">
      <c r="B1136" s="9" t="s">
        <v>2192</v>
      </c>
      <c r="C1136" s="80"/>
      <c r="D1136" s="56" t="s">
        <v>3100</v>
      </c>
      <c r="E1136" s="62"/>
      <c r="F1136" s="57"/>
      <c r="G1136" s="57"/>
      <c r="H1136" s="57"/>
      <c r="I1136" s="57"/>
      <c r="J1136" s="57"/>
      <c r="K1136" s="62"/>
      <c r="L1136" s="57"/>
      <c r="M1136" s="57"/>
      <c r="N1136" s="57"/>
      <c r="O1136" s="57"/>
      <c r="P1136" s="59"/>
      <c r="Q1136" s="59"/>
      <c r="R1136" s="59"/>
      <c r="S1136" s="57"/>
      <c r="T1136" s="65"/>
    </row>
    <row r="1137" spans="2:34" ht="21.95" customHeight="1" x14ac:dyDescent="0.15">
      <c r="B1137" s="9" t="s">
        <v>944</v>
      </c>
      <c r="C1137" s="80" t="s">
        <v>2367</v>
      </c>
      <c r="D1137" s="56" t="s">
        <v>2257</v>
      </c>
      <c r="E1137" s="62" t="s">
        <v>2258</v>
      </c>
      <c r="F1137" s="57" t="s">
        <v>132</v>
      </c>
      <c r="G1137" s="57">
        <v>1</v>
      </c>
      <c r="H1137" s="57">
        <v>0</v>
      </c>
      <c r="I1137" s="57">
        <v>1</v>
      </c>
      <c r="J1137" s="57"/>
      <c r="K1137" s="62" t="s">
        <v>920</v>
      </c>
      <c r="L1137" s="57" t="s">
        <v>680</v>
      </c>
      <c r="M1137" s="57">
        <v>9.7099999999999999E-3</v>
      </c>
      <c r="N1137" s="57">
        <v>100</v>
      </c>
      <c r="O1137" s="57">
        <v>9.7099999999999999E-3</v>
      </c>
      <c r="P1137" s="59"/>
      <c r="Q1137" s="59">
        <v>0</v>
      </c>
      <c r="R1137" s="59"/>
      <c r="S1137" s="57" t="s">
        <v>977</v>
      </c>
      <c r="T1137" s="65"/>
      <c r="AB1137" s="2">
        <v>9.7099999999999999E-3</v>
      </c>
    </row>
    <row r="1138" spans="2:34" ht="21.95" customHeight="1" x14ac:dyDescent="0.15">
      <c r="B1138" s="9" t="s">
        <v>944</v>
      </c>
      <c r="C1138" s="80" t="s">
        <v>2367</v>
      </c>
      <c r="D1138" s="56"/>
      <c r="E1138" s="62"/>
      <c r="F1138" s="57"/>
      <c r="G1138" s="57">
        <v>1</v>
      </c>
      <c r="H1138" s="57">
        <v>0</v>
      </c>
      <c r="I1138" s="57">
        <v>1</v>
      </c>
      <c r="J1138" s="57"/>
      <c r="K1138" s="62" t="s">
        <v>925</v>
      </c>
      <c r="L1138" s="57" t="s">
        <v>690</v>
      </c>
      <c r="M1138" s="57">
        <v>9.7099999999999999E-3</v>
      </c>
      <c r="N1138" s="57">
        <v>100</v>
      </c>
      <c r="O1138" s="57">
        <v>9.7099999999999999E-3</v>
      </c>
      <c r="P1138" s="59"/>
      <c r="Q1138" s="59">
        <v>0</v>
      </c>
      <c r="R1138" s="59"/>
      <c r="S1138" s="57" t="s">
        <v>977</v>
      </c>
      <c r="T1138" s="65"/>
      <c r="AH1138" s="2">
        <v>9.7099999999999999E-3</v>
      </c>
    </row>
    <row r="1139" spans="2:34" ht="21.95" customHeight="1" x14ac:dyDescent="0.15">
      <c r="B1139" s="9" t="s">
        <v>944</v>
      </c>
      <c r="C1139" s="80" t="s">
        <v>679</v>
      </c>
      <c r="D1139" s="56" t="s">
        <v>70</v>
      </c>
      <c r="E1139" s="62" t="s">
        <v>680</v>
      </c>
      <c r="F1139" s="57" t="s">
        <v>678</v>
      </c>
      <c r="G1139" s="57">
        <v>9.7099999999999999E-3</v>
      </c>
      <c r="H1139" s="57">
        <v>100</v>
      </c>
      <c r="I1139" s="57">
        <v>9.7099999999999999E-3</v>
      </c>
      <c r="J1139" s="57"/>
      <c r="K1139" s="62"/>
      <c r="L1139" s="57"/>
      <c r="M1139" s="57"/>
      <c r="N1139" s="57"/>
      <c r="O1139" s="57" t="s">
        <v>2193</v>
      </c>
      <c r="P1139" s="59"/>
      <c r="Q1139" s="59">
        <v>0</v>
      </c>
      <c r="R1139" s="59"/>
      <c r="S1139" s="57"/>
      <c r="T1139" s="65"/>
      <c r="Z1139" s="2" t="s">
        <v>949</v>
      </c>
      <c r="AB1139" s="2">
        <v>9.7099999999999999E-3</v>
      </c>
      <c r="AH1139" s="2">
        <v>9.7099999999999999E-3</v>
      </c>
    </row>
    <row r="1140" spans="2:34" ht="21.95" customHeight="1" x14ac:dyDescent="0.15">
      <c r="B1140" s="9" t="s">
        <v>944</v>
      </c>
      <c r="C1140" s="80" t="s">
        <v>689</v>
      </c>
      <c r="D1140" s="56" t="s">
        <v>70</v>
      </c>
      <c r="E1140" s="62" t="s">
        <v>690</v>
      </c>
      <c r="F1140" s="57" t="s">
        <v>678</v>
      </c>
      <c r="G1140" s="57">
        <v>9.7099999999999999E-3</v>
      </c>
      <c r="H1140" s="57">
        <v>100</v>
      </c>
      <c r="I1140" s="57">
        <v>9.7099999999999999E-3</v>
      </c>
      <c r="J1140" s="57"/>
      <c r="K1140" s="62"/>
      <c r="L1140" s="57"/>
      <c r="M1140" s="57"/>
      <c r="N1140" s="57"/>
      <c r="O1140" s="57" t="s">
        <v>2193</v>
      </c>
      <c r="P1140" s="59"/>
      <c r="Q1140" s="59">
        <v>0</v>
      </c>
      <c r="R1140" s="59"/>
      <c r="S1140" s="57"/>
      <c r="T1140" s="65"/>
    </row>
    <row r="1141" spans="2:34" ht="21.95" customHeight="1" x14ac:dyDescent="0.15">
      <c r="B1141" s="9" t="s">
        <v>2192</v>
      </c>
      <c r="C1141" s="80"/>
      <c r="D1141" s="56" t="s">
        <v>3101</v>
      </c>
      <c r="E1141" s="62"/>
      <c r="F1141" s="57"/>
      <c r="G1141" s="57"/>
      <c r="H1141" s="57"/>
      <c r="I1141" s="57"/>
      <c r="J1141" s="57"/>
      <c r="K1141" s="62"/>
      <c r="L1141" s="57"/>
      <c r="M1141" s="57"/>
      <c r="N1141" s="57"/>
      <c r="O1141" s="57"/>
      <c r="P1141" s="59"/>
      <c r="Q1141" s="59"/>
      <c r="R1141" s="59"/>
      <c r="S1141" s="57"/>
      <c r="T1141" s="65"/>
    </row>
    <row r="1142" spans="2:34" ht="21.95" customHeight="1" x14ac:dyDescent="0.15">
      <c r="B1142" s="9" t="s">
        <v>944</v>
      </c>
      <c r="C1142" s="80" t="s">
        <v>2370</v>
      </c>
      <c r="D1142" s="56" t="s">
        <v>2257</v>
      </c>
      <c r="E1142" s="62" t="s">
        <v>2259</v>
      </c>
      <c r="F1142" s="57" t="s">
        <v>132</v>
      </c>
      <c r="G1142" s="57">
        <v>1</v>
      </c>
      <c r="H1142" s="57">
        <v>0</v>
      </c>
      <c r="I1142" s="57">
        <v>1</v>
      </c>
      <c r="J1142" s="57"/>
      <c r="K1142" s="62" t="s">
        <v>920</v>
      </c>
      <c r="L1142" s="57" t="s">
        <v>680</v>
      </c>
      <c r="M1142" s="57">
        <v>9.7099999999999999E-3</v>
      </c>
      <c r="N1142" s="57">
        <v>90</v>
      </c>
      <c r="O1142" s="57">
        <v>8.7390000000000002E-3</v>
      </c>
      <c r="P1142" s="59"/>
      <c r="Q1142" s="59">
        <v>0</v>
      </c>
      <c r="R1142" s="59"/>
      <c r="S1142" s="57" t="s">
        <v>977</v>
      </c>
      <c r="T1142" s="65"/>
      <c r="AB1142" s="2">
        <v>8.7390000000000002E-3</v>
      </c>
    </row>
    <row r="1143" spans="2:34" ht="21.95" customHeight="1" x14ac:dyDescent="0.15">
      <c r="B1143" s="9" t="s">
        <v>944</v>
      </c>
      <c r="C1143" s="80" t="s">
        <v>2370</v>
      </c>
      <c r="D1143" s="56"/>
      <c r="E1143" s="62"/>
      <c r="F1143" s="57"/>
      <c r="G1143" s="57">
        <v>1</v>
      </c>
      <c r="H1143" s="57">
        <v>0</v>
      </c>
      <c r="I1143" s="57">
        <v>1</v>
      </c>
      <c r="J1143" s="57"/>
      <c r="K1143" s="62" t="s">
        <v>925</v>
      </c>
      <c r="L1143" s="57" t="s">
        <v>690</v>
      </c>
      <c r="M1143" s="57">
        <v>9.7099999999999999E-3</v>
      </c>
      <c r="N1143" s="57">
        <v>90</v>
      </c>
      <c r="O1143" s="57">
        <v>8.7390000000000002E-3</v>
      </c>
      <c r="P1143" s="59"/>
      <c r="Q1143" s="59">
        <v>0</v>
      </c>
      <c r="R1143" s="59"/>
      <c r="S1143" s="57" t="s">
        <v>977</v>
      </c>
      <c r="T1143" s="65"/>
      <c r="AH1143" s="2">
        <v>8.7390000000000002E-3</v>
      </c>
    </row>
    <row r="1144" spans="2:34" ht="21.95" customHeight="1" x14ac:dyDescent="0.15">
      <c r="B1144" s="9" t="s">
        <v>944</v>
      </c>
      <c r="C1144" s="80" t="s">
        <v>679</v>
      </c>
      <c r="D1144" s="56" t="s">
        <v>70</v>
      </c>
      <c r="E1144" s="62" t="s">
        <v>680</v>
      </c>
      <c r="F1144" s="57" t="s">
        <v>678</v>
      </c>
      <c r="G1144" s="57">
        <v>8.7399999999999995E-3</v>
      </c>
      <c r="H1144" s="57">
        <v>100</v>
      </c>
      <c r="I1144" s="57">
        <v>8.7390000000000002E-3</v>
      </c>
      <c r="J1144" s="57"/>
      <c r="K1144" s="62"/>
      <c r="L1144" s="57"/>
      <c r="M1144" s="57"/>
      <c r="N1144" s="57"/>
      <c r="O1144" s="57" t="s">
        <v>2193</v>
      </c>
      <c r="P1144" s="59"/>
      <c r="Q1144" s="59">
        <v>0</v>
      </c>
      <c r="R1144" s="59"/>
      <c r="S1144" s="57"/>
      <c r="T1144" s="65"/>
      <c r="Z1144" s="2" t="s">
        <v>949</v>
      </c>
      <c r="AB1144" s="2">
        <v>8.7390000000000002E-3</v>
      </c>
      <c r="AH1144" s="2">
        <v>8.7390000000000002E-3</v>
      </c>
    </row>
    <row r="1145" spans="2:34" ht="21.95" customHeight="1" x14ac:dyDescent="0.15">
      <c r="B1145" s="9" t="s">
        <v>944</v>
      </c>
      <c r="C1145" s="80" t="s">
        <v>689</v>
      </c>
      <c r="D1145" s="56" t="s">
        <v>70</v>
      </c>
      <c r="E1145" s="62" t="s">
        <v>690</v>
      </c>
      <c r="F1145" s="57" t="s">
        <v>678</v>
      </c>
      <c r="G1145" s="57">
        <v>8.7399999999999995E-3</v>
      </c>
      <c r="H1145" s="57">
        <v>100</v>
      </c>
      <c r="I1145" s="57">
        <v>8.7390000000000002E-3</v>
      </c>
      <c r="J1145" s="57"/>
      <c r="K1145" s="62"/>
      <c r="L1145" s="57"/>
      <c r="M1145" s="57"/>
      <c r="N1145" s="57"/>
      <c r="O1145" s="57" t="s">
        <v>2193</v>
      </c>
      <c r="P1145" s="59"/>
      <c r="Q1145" s="59">
        <v>0</v>
      </c>
      <c r="R1145" s="59"/>
      <c r="S1145" s="57"/>
      <c r="T1145" s="65"/>
    </row>
    <row r="1146" spans="2:34" ht="21.95" customHeight="1" x14ac:dyDescent="0.15">
      <c r="B1146" s="9" t="s">
        <v>2192</v>
      </c>
      <c r="C1146" s="80"/>
      <c r="D1146" s="56" t="s">
        <v>3102</v>
      </c>
      <c r="E1146" s="62"/>
      <c r="F1146" s="57"/>
      <c r="G1146" s="57"/>
      <c r="H1146" s="57"/>
      <c r="I1146" s="57"/>
      <c r="J1146" s="57"/>
      <c r="K1146" s="62"/>
      <c r="L1146" s="57"/>
      <c r="M1146" s="57"/>
      <c r="N1146" s="57"/>
      <c r="O1146" s="57"/>
      <c r="P1146" s="59"/>
      <c r="Q1146" s="59"/>
      <c r="R1146" s="59"/>
      <c r="S1146" s="57"/>
      <c r="T1146" s="65"/>
    </row>
    <row r="1147" spans="2:34" ht="21.95" customHeight="1" x14ac:dyDescent="0.15">
      <c r="B1147" s="9" t="s">
        <v>944</v>
      </c>
      <c r="C1147" s="80" t="s">
        <v>2884</v>
      </c>
      <c r="D1147" s="56" t="s">
        <v>2265</v>
      </c>
      <c r="E1147" s="62" t="s">
        <v>2538</v>
      </c>
      <c r="F1147" s="57" t="s">
        <v>132</v>
      </c>
      <c r="G1147" s="57">
        <v>1</v>
      </c>
      <c r="H1147" s="57">
        <v>0</v>
      </c>
      <c r="I1147" s="57">
        <v>1</v>
      </c>
      <c r="J1147" s="57"/>
      <c r="K1147" s="62" t="s">
        <v>920</v>
      </c>
      <c r="L1147" s="57" t="s">
        <v>680</v>
      </c>
      <c r="M1147" s="57">
        <v>6.4700000000000001E-3</v>
      </c>
      <c r="N1147" s="57">
        <v>100</v>
      </c>
      <c r="O1147" s="57">
        <v>6.4700000000000001E-3</v>
      </c>
      <c r="P1147" s="59"/>
      <c r="Q1147" s="59">
        <v>0</v>
      </c>
      <c r="R1147" s="59"/>
      <c r="S1147" s="57" t="s">
        <v>977</v>
      </c>
      <c r="T1147" s="65"/>
      <c r="AB1147" s="2">
        <v>6.4700000000000001E-3</v>
      </c>
    </row>
    <row r="1148" spans="2:34" ht="21.95" customHeight="1" x14ac:dyDescent="0.15">
      <c r="B1148" s="9" t="s">
        <v>944</v>
      </c>
      <c r="C1148" s="80" t="s">
        <v>2884</v>
      </c>
      <c r="D1148" s="56"/>
      <c r="E1148" s="62"/>
      <c r="F1148" s="57"/>
      <c r="G1148" s="57">
        <v>1</v>
      </c>
      <c r="H1148" s="57">
        <v>0</v>
      </c>
      <c r="I1148" s="57">
        <v>1</v>
      </c>
      <c r="J1148" s="57"/>
      <c r="K1148" s="62" t="s">
        <v>925</v>
      </c>
      <c r="L1148" s="57" t="s">
        <v>690</v>
      </c>
      <c r="M1148" s="57">
        <v>6.4700000000000001E-3</v>
      </c>
      <c r="N1148" s="57">
        <v>100</v>
      </c>
      <c r="O1148" s="57">
        <v>6.4700000000000001E-3</v>
      </c>
      <c r="P1148" s="59"/>
      <c r="Q1148" s="59">
        <v>0</v>
      </c>
      <c r="R1148" s="59"/>
      <c r="S1148" s="57" t="s">
        <v>977</v>
      </c>
      <c r="T1148" s="65"/>
      <c r="AH1148" s="2">
        <v>6.4700000000000001E-3</v>
      </c>
    </row>
    <row r="1149" spans="2:34" ht="21.95" customHeight="1" x14ac:dyDescent="0.15">
      <c r="B1149" s="9" t="s">
        <v>944</v>
      </c>
      <c r="C1149" s="80" t="s">
        <v>679</v>
      </c>
      <c r="D1149" s="56" t="s">
        <v>70</v>
      </c>
      <c r="E1149" s="62" t="s">
        <v>680</v>
      </c>
      <c r="F1149" s="57" t="s">
        <v>678</v>
      </c>
      <c r="G1149" s="57">
        <v>6.4700000000000001E-3</v>
      </c>
      <c r="H1149" s="57">
        <v>100</v>
      </c>
      <c r="I1149" s="57">
        <v>6.4700000000000001E-3</v>
      </c>
      <c r="J1149" s="57"/>
      <c r="K1149" s="62"/>
      <c r="L1149" s="57"/>
      <c r="M1149" s="57"/>
      <c r="N1149" s="57"/>
      <c r="O1149" s="57" t="s">
        <v>2193</v>
      </c>
      <c r="P1149" s="59"/>
      <c r="Q1149" s="59">
        <v>0</v>
      </c>
      <c r="R1149" s="59"/>
      <c r="S1149" s="57"/>
      <c r="T1149" s="65"/>
      <c r="Z1149" s="2" t="s">
        <v>949</v>
      </c>
      <c r="AB1149" s="2">
        <v>6.4700000000000001E-3</v>
      </c>
      <c r="AH1149" s="2">
        <v>6.4700000000000001E-3</v>
      </c>
    </row>
    <row r="1150" spans="2:34" ht="21.95" customHeight="1" x14ac:dyDescent="0.15">
      <c r="B1150" s="9" t="s">
        <v>944</v>
      </c>
      <c r="C1150" s="80" t="s">
        <v>689</v>
      </c>
      <c r="D1150" s="56" t="s">
        <v>70</v>
      </c>
      <c r="E1150" s="62" t="s">
        <v>690</v>
      </c>
      <c r="F1150" s="57" t="s">
        <v>678</v>
      </c>
      <c r="G1150" s="57">
        <v>6.4700000000000001E-3</v>
      </c>
      <c r="H1150" s="57">
        <v>100</v>
      </c>
      <c r="I1150" s="57">
        <v>6.4700000000000001E-3</v>
      </c>
      <c r="J1150" s="57"/>
      <c r="K1150" s="62"/>
      <c r="L1150" s="57"/>
      <c r="M1150" s="57"/>
      <c r="N1150" s="57"/>
      <c r="O1150" s="57" t="s">
        <v>2193</v>
      </c>
      <c r="P1150" s="59"/>
      <c r="Q1150" s="59">
        <v>0</v>
      </c>
      <c r="R1150" s="59"/>
      <c r="S1150" s="57"/>
      <c r="T1150" s="65"/>
    </row>
    <row r="1151" spans="2:34" ht="21.95" customHeight="1" x14ac:dyDescent="0.15">
      <c r="B1151" s="9" t="s">
        <v>2192</v>
      </c>
      <c r="C1151" s="80"/>
      <c r="D1151" s="56" t="s">
        <v>3103</v>
      </c>
      <c r="E1151" s="62"/>
      <c r="F1151" s="57"/>
      <c r="G1151" s="57"/>
      <c r="H1151" s="57"/>
      <c r="I1151" s="57"/>
      <c r="J1151" s="57"/>
      <c r="K1151" s="62"/>
      <c r="L1151" s="57"/>
      <c r="M1151" s="57"/>
      <c r="N1151" s="57"/>
      <c r="O1151" s="57"/>
      <c r="P1151" s="59"/>
      <c r="Q1151" s="59"/>
      <c r="R1151" s="59"/>
      <c r="S1151" s="57"/>
      <c r="T1151" s="65"/>
    </row>
    <row r="1152" spans="2:34" ht="21.95" customHeight="1" x14ac:dyDescent="0.15">
      <c r="B1152" s="9" t="s">
        <v>944</v>
      </c>
      <c r="C1152" s="80" t="s">
        <v>2887</v>
      </c>
      <c r="D1152" s="56" t="s">
        <v>2265</v>
      </c>
      <c r="E1152" s="62" t="s">
        <v>2683</v>
      </c>
      <c r="F1152" s="57" t="s">
        <v>132</v>
      </c>
      <c r="G1152" s="57">
        <v>1</v>
      </c>
      <c r="H1152" s="57">
        <v>0</v>
      </c>
      <c r="I1152" s="57">
        <v>1</v>
      </c>
      <c r="J1152" s="57"/>
      <c r="K1152" s="62" t="s">
        <v>920</v>
      </c>
      <c r="L1152" s="57" t="s">
        <v>680</v>
      </c>
      <c r="M1152" s="57">
        <v>6.7799999999999996E-3</v>
      </c>
      <c r="N1152" s="57">
        <v>100</v>
      </c>
      <c r="O1152" s="57">
        <v>6.7799999999999996E-3</v>
      </c>
      <c r="P1152" s="59"/>
      <c r="Q1152" s="59">
        <v>0</v>
      </c>
      <c r="R1152" s="59"/>
      <c r="S1152" s="57" t="s">
        <v>977</v>
      </c>
      <c r="T1152" s="65"/>
      <c r="AB1152" s="2">
        <v>6.7799999999999996E-3</v>
      </c>
    </row>
    <row r="1153" spans="2:34" ht="21.95" customHeight="1" x14ac:dyDescent="0.15">
      <c r="B1153" s="9" t="s">
        <v>944</v>
      </c>
      <c r="C1153" s="80" t="s">
        <v>2887</v>
      </c>
      <c r="D1153" s="56"/>
      <c r="E1153" s="62"/>
      <c r="F1153" s="57"/>
      <c r="G1153" s="57">
        <v>1</v>
      </c>
      <c r="H1153" s="57">
        <v>0</v>
      </c>
      <c r="I1153" s="57">
        <v>1</v>
      </c>
      <c r="J1153" s="57"/>
      <c r="K1153" s="62" t="s">
        <v>925</v>
      </c>
      <c r="L1153" s="57" t="s">
        <v>690</v>
      </c>
      <c r="M1153" s="57">
        <v>6.7799999999999996E-3</v>
      </c>
      <c r="N1153" s="57">
        <v>100</v>
      </c>
      <c r="O1153" s="57">
        <v>6.7799999999999996E-3</v>
      </c>
      <c r="P1153" s="59"/>
      <c r="Q1153" s="59">
        <v>0</v>
      </c>
      <c r="R1153" s="59"/>
      <c r="S1153" s="57" t="s">
        <v>977</v>
      </c>
      <c r="T1153" s="65"/>
      <c r="AH1153" s="2">
        <v>6.7799999999999996E-3</v>
      </c>
    </row>
    <row r="1154" spans="2:34" ht="21.95" customHeight="1" x14ac:dyDescent="0.15">
      <c r="B1154" s="9" t="s">
        <v>944</v>
      </c>
      <c r="C1154" s="80" t="s">
        <v>679</v>
      </c>
      <c r="D1154" s="56" t="s">
        <v>70</v>
      </c>
      <c r="E1154" s="62" t="s">
        <v>680</v>
      </c>
      <c r="F1154" s="57" t="s">
        <v>678</v>
      </c>
      <c r="G1154" s="57">
        <v>6.7799999999999996E-3</v>
      </c>
      <c r="H1154" s="57">
        <v>100</v>
      </c>
      <c r="I1154" s="57">
        <v>6.7799999999999996E-3</v>
      </c>
      <c r="J1154" s="57"/>
      <c r="K1154" s="62"/>
      <c r="L1154" s="57"/>
      <c r="M1154" s="57"/>
      <c r="N1154" s="57"/>
      <c r="O1154" s="57" t="s">
        <v>2193</v>
      </c>
      <c r="P1154" s="59"/>
      <c r="Q1154" s="59">
        <v>0</v>
      </c>
      <c r="R1154" s="59"/>
      <c r="S1154" s="57"/>
      <c r="T1154" s="65"/>
      <c r="Z1154" s="2" t="s">
        <v>949</v>
      </c>
      <c r="AB1154" s="2">
        <v>6.7799999999999996E-3</v>
      </c>
      <c r="AH1154" s="2">
        <v>6.7799999999999996E-3</v>
      </c>
    </row>
    <row r="1155" spans="2:34" ht="21.95" customHeight="1" x14ac:dyDescent="0.15">
      <c r="B1155" s="9" t="s">
        <v>944</v>
      </c>
      <c r="C1155" s="80" t="s">
        <v>689</v>
      </c>
      <c r="D1155" s="56" t="s">
        <v>70</v>
      </c>
      <c r="E1155" s="62" t="s">
        <v>690</v>
      </c>
      <c r="F1155" s="57" t="s">
        <v>678</v>
      </c>
      <c r="G1155" s="57">
        <v>6.7799999999999996E-3</v>
      </c>
      <c r="H1155" s="57">
        <v>100</v>
      </c>
      <c r="I1155" s="57">
        <v>6.7799999999999996E-3</v>
      </c>
      <c r="J1155" s="57"/>
      <c r="K1155" s="62"/>
      <c r="L1155" s="57"/>
      <c r="M1155" s="57"/>
      <c r="N1155" s="57"/>
      <c r="O1155" s="57" t="s">
        <v>2193</v>
      </c>
      <c r="P1155" s="59"/>
      <c r="Q1155" s="59">
        <v>0</v>
      </c>
      <c r="R1155" s="59"/>
      <c r="S1155" s="57"/>
      <c r="T1155" s="65"/>
    </row>
    <row r="1156" spans="2:34" ht="21.95" customHeight="1" x14ac:dyDescent="0.15">
      <c r="B1156" s="9" t="s">
        <v>2192</v>
      </c>
      <c r="C1156" s="80"/>
      <c r="D1156" s="56" t="s">
        <v>3104</v>
      </c>
      <c r="E1156" s="62"/>
      <c r="F1156" s="57"/>
      <c r="G1156" s="57"/>
      <c r="H1156" s="57"/>
      <c r="I1156" s="57"/>
      <c r="J1156" s="57"/>
      <c r="K1156" s="62"/>
      <c r="L1156" s="57"/>
      <c r="M1156" s="57"/>
      <c r="N1156" s="57"/>
      <c r="O1156" s="57"/>
      <c r="P1156" s="59"/>
      <c r="Q1156" s="59"/>
      <c r="R1156" s="59"/>
      <c r="S1156" s="57"/>
      <c r="T1156" s="65"/>
    </row>
    <row r="1157" spans="2:34" ht="21.95" customHeight="1" x14ac:dyDescent="0.15">
      <c r="B1157" s="9" t="s">
        <v>944</v>
      </c>
      <c r="C1157" s="80" t="s">
        <v>498</v>
      </c>
      <c r="D1157" s="56" t="s">
        <v>2265</v>
      </c>
      <c r="E1157" s="62" t="s">
        <v>2684</v>
      </c>
      <c r="F1157" s="57" t="s">
        <v>132</v>
      </c>
      <c r="G1157" s="57">
        <v>1</v>
      </c>
      <c r="H1157" s="57">
        <v>0</v>
      </c>
      <c r="I1157" s="57">
        <v>1</v>
      </c>
      <c r="J1157" s="57"/>
      <c r="K1157" s="62" t="s">
        <v>920</v>
      </c>
      <c r="L1157" s="57" t="s">
        <v>680</v>
      </c>
      <c r="M1157" s="57">
        <v>1.711E-2</v>
      </c>
      <c r="N1157" s="57">
        <v>100</v>
      </c>
      <c r="O1157" s="57">
        <v>1.711E-2</v>
      </c>
      <c r="P1157" s="59"/>
      <c r="Q1157" s="59">
        <v>0</v>
      </c>
      <c r="R1157" s="59"/>
      <c r="S1157" s="57" t="s">
        <v>977</v>
      </c>
      <c r="T1157" s="65"/>
      <c r="AB1157" s="2">
        <v>1.711E-2</v>
      </c>
    </row>
    <row r="1158" spans="2:34" ht="21.95" customHeight="1" x14ac:dyDescent="0.15">
      <c r="B1158" s="9" t="s">
        <v>944</v>
      </c>
      <c r="C1158" s="80" t="s">
        <v>498</v>
      </c>
      <c r="D1158" s="56"/>
      <c r="E1158" s="62"/>
      <c r="F1158" s="57"/>
      <c r="G1158" s="57">
        <v>1</v>
      </c>
      <c r="H1158" s="57">
        <v>0</v>
      </c>
      <c r="I1158" s="57">
        <v>1</v>
      </c>
      <c r="J1158" s="57"/>
      <c r="K1158" s="62" t="s">
        <v>925</v>
      </c>
      <c r="L1158" s="57" t="s">
        <v>690</v>
      </c>
      <c r="M1158" s="57">
        <v>1.711E-2</v>
      </c>
      <c r="N1158" s="57">
        <v>100</v>
      </c>
      <c r="O1158" s="57">
        <v>1.711E-2</v>
      </c>
      <c r="P1158" s="59"/>
      <c r="Q1158" s="59">
        <v>0</v>
      </c>
      <c r="R1158" s="59"/>
      <c r="S1158" s="57" t="s">
        <v>977</v>
      </c>
      <c r="T1158" s="65"/>
      <c r="AH1158" s="2">
        <v>1.711E-2</v>
      </c>
    </row>
    <row r="1159" spans="2:34" ht="21.95" customHeight="1" x14ac:dyDescent="0.15">
      <c r="B1159" s="9" t="s">
        <v>944</v>
      </c>
      <c r="C1159" s="80" t="s">
        <v>679</v>
      </c>
      <c r="D1159" s="56" t="s">
        <v>70</v>
      </c>
      <c r="E1159" s="62" t="s">
        <v>680</v>
      </c>
      <c r="F1159" s="57" t="s">
        <v>678</v>
      </c>
      <c r="G1159" s="57">
        <v>1.711E-2</v>
      </c>
      <c r="H1159" s="57">
        <v>100</v>
      </c>
      <c r="I1159" s="57">
        <v>1.711E-2</v>
      </c>
      <c r="J1159" s="57"/>
      <c r="K1159" s="62"/>
      <c r="L1159" s="57"/>
      <c r="M1159" s="57"/>
      <c r="N1159" s="57"/>
      <c r="O1159" s="57" t="s">
        <v>2193</v>
      </c>
      <c r="P1159" s="59"/>
      <c r="Q1159" s="59">
        <v>0</v>
      </c>
      <c r="R1159" s="59"/>
      <c r="S1159" s="57"/>
      <c r="T1159" s="65"/>
      <c r="Z1159" s="2" t="s">
        <v>949</v>
      </c>
      <c r="AB1159" s="2">
        <v>1.711E-2</v>
      </c>
      <c r="AH1159" s="2">
        <v>1.711E-2</v>
      </c>
    </row>
    <row r="1160" spans="2:34" ht="21.95" customHeight="1" x14ac:dyDescent="0.15">
      <c r="B1160" s="9" t="s">
        <v>944</v>
      </c>
      <c r="C1160" s="80" t="s">
        <v>689</v>
      </c>
      <c r="D1160" s="56" t="s">
        <v>70</v>
      </c>
      <c r="E1160" s="62" t="s">
        <v>690</v>
      </c>
      <c r="F1160" s="57" t="s">
        <v>678</v>
      </c>
      <c r="G1160" s="57">
        <v>1.711E-2</v>
      </c>
      <c r="H1160" s="57">
        <v>100</v>
      </c>
      <c r="I1160" s="57">
        <v>1.711E-2</v>
      </c>
      <c r="J1160" s="57"/>
      <c r="K1160" s="62"/>
      <c r="L1160" s="57"/>
      <c r="M1160" s="57"/>
      <c r="N1160" s="57"/>
      <c r="O1160" s="57" t="s">
        <v>2193</v>
      </c>
      <c r="P1160" s="59"/>
      <c r="Q1160" s="59">
        <v>0</v>
      </c>
      <c r="R1160" s="59"/>
      <c r="S1160" s="57"/>
      <c r="T1160" s="65"/>
    </row>
    <row r="1161" spans="2:34" ht="21.95" customHeight="1" x14ac:dyDescent="0.15">
      <c r="B1161" s="9" t="s">
        <v>2192</v>
      </c>
      <c r="C1161" s="80"/>
      <c r="D1161" s="56" t="s">
        <v>3105</v>
      </c>
      <c r="E1161" s="62"/>
      <c r="F1161" s="57"/>
      <c r="G1161" s="57"/>
      <c r="H1161" s="57"/>
      <c r="I1161" s="57"/>
      <c r="J1161" s="57"/>
      <c r="K1161" s="62"/>
      <c r="L1161" s="57"/>
      <c r="M1161" s="57"/>
      <c r="N1161" s="57"/>
      <c r="O1161" s="57"/>
      <c r="P1161" s="59"/>
      <c r="Q1161" s="59"/>
      <c r="R1161" s="59"/>
      <c r="S1161" s="57"/>
      <c r="T1161" s="65"/>
    </row>
    <row r="1162" spans="2:34" ht="21.95" customHeight="1" x14ac:dyDescent="0.15">
      <c r="B1162" s="9" t="s">
        <v>944</v>
      </c>
      <c r="C1162" s="80" t="s">
        <v>2892</v>
      </c>
      <c r="D1162" s="56" t="s">
        <v>417</v>
      </c>
      <c r="E1162" s="62" t="s">
        <v>2623</v>
      </c>
      <c r="F1162" s="57" t="s">
        <v>132</v>
      </c>
      <c r="G1162" s="57">
        <v>1</v>
      </c>
      <c r="H1162" s="57">
        <v>0</v>
      </c>
      <c r="I1162" s="57">
        <v>1</v>
      </c>
      <c r="J1162" s="57"/>
      <c r="K1162" s="62" t="s">
        <v>920</v>
      </c>
      <c r="L1162" s="57" t="s">
        <v>680</v>
      </c>
      <c r="M1162" s="57">
        <v>1.9E-2</v>
      </c>
      <c r="N1162" s="57">
        <v>100</v>
      </c>
      <c r="O1162" s="57">
        <v>1.9E-2</v>
      </c>
      <c r="P1162" s="59"/>
      <c r="Q1162" s="59">
        <v>0</v>
      </c>
      <c r="R1162" s="59"/>
      <c r="S1162" s="57" t="s">
        <v>978</v>
      </c>
      <c r="T1162" s="65"/>
      <c r="AB1162" s="2">
        <v>1.9E-2</v>
      </c>
    </row>
    <row r="1163" spans="2:34" ht="21.95" customHeight="1" x14ac:dyDescent="0.15">
      <c r="B1163" s="9" t="s">
        <v>944</v>
      </c>
      <c r="C1163" s="80" t="s">
        <v>679</v>
      </c>
      <c r="D1163" s="56" t="s">
        <v>70</v>
      </c>
      <c r="E1163" s="62" t="s">
        <v>680</v>
      </c>
      <c r="F1163" s="57" t="s">
        <v>678</v>
      </c>
      <c r="G1163" s="57">
        <v>1.9E-2</v>
      </c>
      <c r="H1163" s="57">
        <v>100</v>
      </c>
      <c r="I1163" s="57">
        <v>1.9E-2</v>
      </c>
      <c r="J1163" s="57"/>
      <c r="K1163" s="62"/>
      <c r="L1163" s="57"/>
      <c r="M1163" s="57"/>
      <c r="N1163" s="57"/>
      <c r="O1163" s="57" t="s">
        <v>2193</v>
      </c>
      <c r="P1163" s="59"/>
      <c r="Q1163" s="59">
        <v>0</v>
      </c>
      <c r="R1163" s="59"/>
      <c r="S1163" s="57"/>
      <c r="T1163" s="65"/>
      <c r="Z1163" s="2" t="s">
        <v>949</v>
      </c>
      <c r="AB1163" s="2">
        <v>1.9E-2</v>
      </c>
    </row>
    <row r="1164" spans="2:34" ht="21.95" customHeight="1" x14ac:dyDescent="0.15">
      <c r="B1164" s="9" t="s">
        <v>2192</v>
      </c>
      <c r="C1164" s="80"/>
      <c r="D1164" s="56" t="s">
        <v>3106</v>
      </c>
      <c r="E1164" s="62"/>
      <c r="F1164" s="57"/>
      <c r="G1164" s="57"/>
      <c r="H1164" s="57"/>
      <c r="I1164" s="57"/>
      <c r="J1164" s="57"/>
      <c r="K1164" s="62"/>
      <c r="L1164" s="57"/>
      <c r="M1164" s="57"/>
      <c r="N1164" s="57"/>
      <c r="O1164" s="57"/>
      <c r="P1164" s="59"/>
      <c r="Q1164" s="59"/>
      <c r="R1164" s="59"/>
      <c r="S1164" s="57"/>
      <c r="T1164" s="65"/>
    </row>
    <row r="1165" spans="2:34" ht="21.95" customHeight="1" x14ac:dyDescent="0.15">
      <c r="B1165" s="9" t="s">
        <v>944</v>
      </c>
      <c r="C1165" s="80" t="s">
        <v>416</v>
      </c>
      <c r="D1165" s="56" t="s">
        <v>417</v>
      </c>
      <c r="E1165" s="62" t="s">
        <v>418</v>
      </c>
      <c r="F1165" s="57" t="s">
        <v>132</v>
      </c>
      <c r="G1165" s="57">
        <v>1</v>
      </c>
      <c r="H1165" s="57">
        <v>0</v>
      </c>
      <c r="I1165" s="57">
        <v>1</v>
      </c>
      <c r="J1165" s="57"/>
      <c r="K1165" s="62" t="s">
        <v>920</v>
      </c>
      <c r="L1165" s="57" t="s">
        <v>680</v>
      </c>
      <c r="M1165" s="57">
        <v>2.1999999999999999E-2</v>
      </c>
      <c r="N1165" s="57">
        <v>100</v>
      </c>
      <c r="O1165" s="57">
        <v>2.1999999999999999E-2</v>
      </c>
      <c r="P1165" s="59"/>
      <c r="Q1165" s="59">
        <v>0</v>
      </c>
      <c r="R1165" s="59"/>
      <c r="S1165" s="57" t="s">
        <v>978</v>
      </c>
      <c r="T1165" s="65"/>
      <c r="AB1165" s="2">
        <v>2.1999999999999999E-2</v>
      </c>
    </row>
    <row r="1166" spans="2:34" ht="21.95" customHeight="1" x14ac:dyDescent="0.15">
      <c r="B1166" s="9" t="s">
        <v>944</v>
      </c>
      <c r="C1166" s="80" t="s">
        <v>679</v>
      </c>
      <c r="D1166" s="56" t="s">
        <v>70</v>
      </c>
      <c r="E1166" s="62" t="s">
        <v>680</v>
      </c>
      <c r="F1166" s="57" t="s">
        <v>678</v>
      </c>
      <c r="G1166" s="57">
        <v>2.1999999999999999E-2</v>
      </c>
      <c r="H1166" s="57">
        <v>100</v>
      </c>
      <c r="I1166" s="57">
        <v>2.1999999999999999E-2</v>
      </c>
      <c r="J1166" s="57"/>
      <c r="K1166" s="62"/>
      <c r="L1166" s="57"/>
      <c r="M1166" s="57"/>
      <c r="N1166" s="57"/>
      <c r="O1166" s="57" t="s">
        <v>2193</v>
      </c>
      <c r="P1166" s="59"/>
      <c r="Q1166" s="59">
        <v>0</v>
      </c>
      <c r="R1166" s="59"/>
      <c r="S1166" s="57"/>
      <c r="T1166" s="65"/>
      <c r="Z1166" s="2" t="s">
        <v>949</v>
      </c>
      <c r="AB1166" s="2">
        <v>2.1999999999999999E-2</v>
      </c>
    </row>
    <row r="1167" spans="2:34" ht="21.95" customHeight="1" x14ac:dyDescent="0.15">
      <c r="B1167" s="9" t="s">
        <v>2192</v>
      </c>
      <c r="C1167" s="80"/>
      <c r="D1167" s="56" t="s">
        <v>3107</v>
      </c>
      <c r="E1167" s="62"/>
      <c r="F1167" s="57"/>
      <c r="G1167" s="57"/>
      <c r="H1167" s="57"/>
      <c r="I1167" s="57"/>
      <c r="J1167" s="57"/>
      <c r="K1167" s="62"/>
      <c r="L1167" s="57"/>
      <c r="M1167" s="57"/>
      <c r="N1167" s="57"/>
      <c r="O1167" s="57"/>
      <c r="P1167" s="59"/>
      <c r="Q1167" s="59"/>
      <c r="R1167" s="59"/>
      <c r="S1167" s="57"/>
      <c r="T1167" s="65"/>
    </row>
    <row r="1168" spans="2:34" ht="21.95" customHeight="1" x14ac:dyDescent="0.15">
      <c r="B1168" s="9" t="s">
        <v>944</v>
      </c>
      <c r="C1168" s="80" t="s">
        <v>419</v>
      </c>
      <c r="D1168" s="56" t="s">
        <v>417</v>
      </c>
      <c r="E1168" s="62" t="s">
        <v>420</v>
      </c>
      <c r="F1168" s="57" t="s">
        <v>132</v>
      </c>
      <c r="G1168" s="57">
        <v>1</v>
      </c>
      <c r="H1168" s="57">
        <v>0</v>
      </c>
      <c r="I1168" s="57">
        <v>1</v>
      </c>
      <c r="J1168" s="57"/>
      <c r="K1168" s="62" t="s">
        <v>920</v>
      </c>
      <c r="L1168" s="57" t="s">
        <v>680</v>
      </c>
      <c r="M1168" s="57">
        <v>2.9000000000000001E-2</v>
      </c>
      <c r="N1168" s="57">
        <v>100</v>
      </c>
      <c r="O1168" s="57">
        <v>2.9000000000000001E-2</v>
      </c>
      <c r="P1168" s="59"/>
      <c r="Q1168" s="59">
        <v>0</v>
      </c>
      <c r="R1168" s="59"/>
      <c r="S1168" s="57" t="s">
        <v>978</v>
      </c>
      <c r="T1168" s="65"/>
      <c r="AB1168" s="2">
        <v>2.9000000000000001E-2</v>
      </c>
    </row>
    <row r="1169" spans="2:28" ht="21.95" customHeight="1" x14ac:dyDescent="0.15">
      <c r="B1169" s="9" t="s">
        <v>944</v>
      </c>
      <c r="C1169" s="80" t="s">
        <v>679</v>
      </c>
      <c r="D1169" s="56" t="s">
        <v>70</v>
      </c>
      <c r="E1169" s="62" t="s">
        <v>680</v>
      </c>
      <c r="F1169" s="57" t="s">
        <v>678</v>
      </c>
      <c r="G1169" s="57">
        <v>2.9000000000000001E-2</v>
      </c>
      <c r="H1169" s="57">
        <v>100</v>
      </c>
      <c r="I1169" s="57">
        <v>2.9000000000000001E-2</v>
      </c>
      <c r="J1169" s="57"/>
      <c r="K1169" s="62"/>
      <c r="L1169" s="57"/>
      <c r="M1169" s="57"/>
      <c r="N1169" s="57"/>
      <c r="O1169" s="57" t="s">
        <v>2193</v>
      </c>
      <c r="P1169" s="59"/>
      <c r="Q1169" s="59">
        <v>0</v>
      </c>
      <c r="R1169" s="59"/>
      <c r="S1169" s="57"/>
      <c r="T1169" s="65"/>
      <c r="Z1169" s="2" t="s">
        <v>949</v>
      </c>
      <c r="AB1169" s="2">
        <v>2.9000000000000001E-2</v>
      </c>
    </row>
    <row r="1170" spans="2:28" ht="21.95" customHeight="1" x14ac:dyDescent="0.15">
      <c r="B1170" s="9" t="s">
        <v>2192</v>
      </c>
      <c r="C1170" s="80"/>
      <c r="D1170" s="56" t="s">
        <v>3108</v>
      </c>
      <c r="E1170" s="62"/>
      <c r="F1170" s="57"/>
      <c r="G1170" s="57"/>
      <c r="H1170" s="57"/>
      <c r="I1170" s="57"/>
      <c r="J1170" s="57"/>
      <c r="K1170" s="62"/>
      <c r="L1170" s="57"/>
      <c r="M1170" s="57"/>
      <c r="N1170" s="57"/>
      <c r="O1170" s="57"/>
      <c r="P1170" s="59"/>
      <c r="Q1170" s="59"/>
      <c r="R1170" s="59"/>
      <c r="S1170" s="57"/>
      <c r="T1170" s="65"/>
    </row>
    <row r="1171" spans="2:28" ht="21.95" customHeight="1" x14ac:dyDescent="0.15">
      <c r="B1171" s="9" t="s">
        <v>944</v>
      </c>
      <c r="C1171" s="80" t="s">
        <v>421</v>
      </c>
      <c r="D1171" s="56" t="s">
        <v>417</v>
      </c>
      <c r="E1171" s="62" t="s">
        <v>422</v>
      </c>
      <c r="F1171" s="57" t="s">
        <v>132</v>
      </c>
      <c r="G1171" s="57">
        <v>1</v>
      </c>
      <c r="H1171" s="57">
        <v>0</v>
      </c>
      <c r="I1171" s="57">
        <v>1</v>
      </c>
      <c r="J1171" s="57"/>
      <c r="K1171" s="62" t="s">
        <v>920</v>
      </c>
      <c r="L1171" s="57" t="s">
        <v>680</v>
      </c>
      <c r="M1171" s="57">
        <v>3.4000000000000002E-2</v>
      </c>
      <c r="N1171" s="57">
        <v>100</v>
      </c>
      <c r="O1171" s="57">
        <v>3.4000000000000002E-2</v>
      </c>
      <c r="P1171" s="59"/>
      <c r="Q1171" s="59">
        <v>0</v>
      </c>
      <c r="R1171" s="59"/>
      <c r="S1171" s="57" t="s">
        <v>978</v>
      </c>
      <c r="T1171" s="65"/>
      <c r="AB1171" s="2">
        <v>3.4000000000000002E-2</v>
      </c>
    </row>
    <row r="1172" spans="2:28" ht="21.95" customHeight="1" x14ac:dyDescent="0.15">
      <c r="B1172" s="9" t="s">
        <v>944</v>
      </c>
      <c r="C1172" s="80" t="s">
        <v>679</v>
      </c>
      <c r="D1172" s="56" t="s">
        <v>70</v>
      </c>
      <c r="E1172" s="62" t="s">
        <v>680</v>
      </c>
      <c r="F1172" s="57" t="s">
        <v>678</v>
      </c>
      <c r="G1172" s="57">
        <v>3.4000000000000002E-2</v>
      </c>
      <c r="H1172" s="57">
        <v>100</v>
      </c>
      <c r="I1172" s="57">
        <v>3.4000000000000002E-2</v>
      </c>
      <c r="J1172" s="57"/>
      <c r="K1172" s="62"/>
      <c r="L1172" s="57"/>
      <c r="M1172" s="57"/>
      <c r="N1172" s="57"/>
      <c r="O1172" s="57" t="s">
        <v>2193</v>
      </c>
      <c r="P1172" s="59"/>
      <c r="Q1172" s="59">
        <v>0</v>
      </c>
      <c r="R1172" s="59"/>
      <c r="S1172" s="57"/>
      <c r="T1172" s="65"/>
      <c r="Z1172" s="2" t="s">
        <v>949</v>
      </c>
      <c r="AB1172" s="2">
        <v>3.4000000000000002E-2</v>
      </c>
    </row>
    <row r="1173" spans="2:28" ht="21.95" customHeight="1" x14ac:dyDescent="0.15">
      <c r="B1173" s="9" t="s">
        <v>2192</v>
      </c>
      <c r="C1173" s="80"/>
      <c r="D1173" s="56" t="s">
        <v>3109</v>
      </c>
      <c r="E1173" s="62"/>
      <c r="F1173" s="57"/>
      <c r="G1173" s="57"/>
      <c r="H1173" s="57"/>
      <c r="I1173" s="57"/>
      <c r="J1173" s="57"/>
      <c r="K1173" s="62"/>
      <c r="L1173" s="57"/>
      <c r="M1173" s="57"/>
      <c r="N1173" s="57"/>
      <c r="O1173" s="57"/>
      <c r="P1173" s="59"/>
      <c r="Q1173" s="59"/>
      <c r="R1173" s="59"/>
      <c r="S1173" s="57"/>
      <c r="T1173" s="65"/>
    </row>
    <row r="1174" spans="2:28" ht="21.95" customHeight="1" x14ac:dyDescent="0.15">
      <c r="B1174" s="9" t="s">
        <v>944</v>
      </c>
      <c r="C1174" s="80" t="s">
        <v>423</v>
      </c>
      <c r="D1174" s="56" t="s">
        <v>417</v>
      </c>
      <c r="E1174" s="62" t="s">
        <v>424</v>
      </c>
      <c r="F1174" s="57" t="s">
        <v>132</v>
      </c>
      <c r="G1174" s="57">
        <v>1</v>
      </c>
      <c r="H1174" s="57">
        <v>0</v>
      </c>
      <c r="I1174" s="57">
        <v>1</v>
      </c>
      <c r="J1174" s="57"/>
      <c r="K1174" s="62" t="s">
        <v>920</v>
      </c>
      <c r="L1174" s="57" t="s">
        <v>680</v>
      </c>
      <c r="M1174" s="57">
        <v>4.9000000000000002E-2</v>
      </c>
      <c r="N1174" s="57">
        <v>100</v>
      </c>
      <c r="O1174" s="57">
        <v>4.9000000000000002E-2</v>
      </c>
      <c r="P1174" s="59"/>
      <c r="Q1174" s="59">
        <v>0</v>
      </c>
      <c r="R1174" s="59"/>
      <c r="S1174" s="57" t="s">
        <v>978</v>
      </c>
      <c r="T1174" s="65"/>
      <c r="AB1174" s="2">
        <v>4.9000000000000002E-2</v>
      </c>
    </row>
    <row r="1175" spans="2:28" ht="21.95" customHeight="1" x14ac:dyDescent="0.15">
      <c r="B1175" s="9" t="s">
        <v>944</v>
      </c>
      <c r="C1175" s="80" t="s">
        <v>679</v>
      </c>
      <c r="D1175" s="56" t="s">
        <v>70</v>
      </c>
      <c r="E1175" s="62" t="s">
        <v>680</v>
      </c>
      <c r="F1175" s="57" t="s">
        <v>678</v>
      </c>
      <c r="G1175" s="57">
        <v>4.9000000000000002E-2</v>
      </c>
      <c r="H1175" s="57">
        <v>100</v>
      </c>
      <c r="I1175" s="57">
        <v>4.9000000000000002E-2</v>
      </c>
      <c r="J1175" s="57"/>
      <c r="K1175" s="62"/>
      <c r="L1175" s="57"/>
      <c r="M1175" s="57"/>
      <c r="N1175" s="57"/>
      <c r="O1175" s="57" t="s">
        <v>2193</v>
      </c>
      <c r="P1175" s="59"/>
      <c r="Q1175" s="59">
        <v>0</v>
      </c>
      <c r="R1175" s="59"/>
      <c r="S1175" s="57"/>
      <c r="T1175" s="65"/>
      <c r="Z1175" s="2" t="s">
        <v>949</v>
      </c>
      <c r="AB1175" s="2">
        <v>4.9000000000000002E-2</v>
      </c>
    </row>
    <row r="1176" spans="2:28" ht="21.95" customHeight="1" x14ac:dyDescent="0.15">
      <c r="B1176" s="9" t="s">
        <v>2192</v>
      </c>
      <c r="C1176" s="80"/>
      <c r="D1176" s="56" t="s">
        <v>3110</v>
      </c>
      <c r="E1176" s="62"/>
      <c r="F1176" s="57"/>
      <c r="G1176" s="57"/>
      <c r="H1176" s="57"/>
      <c r="I1176" s="57"/>
      <c r="J1176" s="57"/>
      <c r="K1176" s="62"/>
      <c r="L1176" s="57"/>
      <c r="M1176" s="57"/>
      <c r="N1176" s="57"/>
      <c r="O1176" s="57"/>
      <c r="P1176" s="59"/>
      <c r="Q1176" s="59"/>
      <c r="R1176" s="59"/>
      <c r="S1176" s="57"/>
      <c r="T1176" s="65"/>
    </row>
    <row r="1177" spans="2:28" ht="21.95" customHeight="1" x14ac:dyDescent="0.15">
      <c r="B1177" s="9" t="s">
        <v>944</v>
      </c>
      <c r="C1177" s="80" t="s">
        <v>425</v>
      </c>
      <c r="D1177" s="56" t="s">
        <v>417</v>
      </c>
      <c r="E1177" s="62" t="s">
        <v>426</v>
      </c>
      <c r="F1177" s="57" t="s">
        <v>132</v>
      </c>
      <c r="G1177" s="57">
        <v>1</v>
      </c>
      <c r="H1177" s="57">
        <v>0</v>
      </c>
      <c r="I1177" s="57">
        <v>1</v>
      </c>
      <c r="J1177" s="57"/>
      <c r="K1177" s="62" t="s">
        <v>920</v>
      </c>
      <c r="L1177" s="57" t="s">
        <v>680</v>
      </c>
      <c r="M1177" s="57">
        <v>5.9799999999999999E-2</v>
      </c>
      <c r="N1177" s="57">
        <v>100</v>
      </c>
      <c r="O1177" s="57">
        <v>5.9799999999999999E-2</v>
      </c>
      <c r="P1177" s="59"/>
      <c r="Q1177" s="59">
        <v>0</v>
      </c>
      <c r="R1177" s="59"/>
      <c r="S1177" s="57" t="s">
        <v>976</v>
      </c>
      <c r="T1177" s="65"/>
      <c r="AB1177" s="2">
        <v>5.9799999999999999E-2</v>
      </c>
    </row>
    <row r="1178" spans="2:28" ht="21.95" customHeight="1" x14ac:dyDescent="0.15">
      <c r="B1178" s="9" t="s">
        <v>944</v>
      </c>
      <c r="C1178" s="80" t="s">
        <v>679</v>
      </c>
      <c r="D1178" s="56" t="s">
        <v>70</v>
      </c>
      <c r="E1178" s="62" t="s">
        <v>680</v>
      </c>
      <c r="F1178" s="57" t="s">
        <v>678</v>
      </c>
      <c r="G1178" s="57">
        <v>5.9799999999999999E-2</v>
      </c>
      <c r="H1178" s="57">
        <v>100</v>
      </c>
      <c r="I1178" s="57">
        <v>5.9799999999999999E-2</v>
      </c>
      <c r="J1178" s="57"/>
      <c r="K1178" s="62"/>
      <c r="L1178" s="57"/>
      <c r="M1178" s="57"/>
      <c r="N1178" s="57"/>
      <c r="O1178" s="57" t="s">
        <v>2193</v>
      </c>
      <c r="P1178" s="59"/>
      <c r="Q1178" s="59">
        <v>0</v>
      </c>
      <c r="R1178" s="59"/>
      <c r="S1178" s="57"/>
      <c r="T1178" s="65"/>
      <c r="Z1178" s="2" t="s">
        <v>949</v>
      </c>
      <c r="AB1178" s="2">
        <v>5.9799999999999999E-2</v>
      </c>
    </row>
    <row r="1179" spans="2:28" ht="21.95" customHeight="1" x14ac:dyDescent="0.15">
      <c r="B1179" s="9" t="s">
        <v>2192</v>
      </c>
      <c r="C1179" s="80"/>
      <c r="D1179" s="56" t="s">
        <v>3111</v>
      </c>
      <c r="E1179" s="62"/>
      <c r="F1179" s="57"/>
      <c r="G1179" s="57"/>
      <c r="H1179" s="57"/>
      <c r="I1179" s="57"/>
      <c r="J1179" s="57"/>
      <c r="K1179" s="62"/>
      <c r="L1179" s="57"/>
      <c r="M1179" s="57"/>
      <c r="N1179" s="57"/>
      <c r="O1179" s="57"/>
      <c r="P1179" s="59"/>
      <c r="Q1179" s="59"/>
      <c r="R1179" s="59"/>
      <c r="S1179" s="57"/>
      <c r="T1179" s="65"/>
    </row>
    <row r="1180" spans="2:28" ht="21.95" customHeight="1" x14ac:dyDescent="0.15">
      <c r="B1180" s="9" t="s">
        <v>944</v>
      </c>
      <c r="C1180" s="80" t="s">
        <v>427</v>
      </c>
      <c r="D1180" s="56" t="s">
        <v>417</v>
      </c>
      <c r="E1180" s="62" t="s">
        <v>428</v>
      </c>
      <c r="F1180" s="57" t="s">
        <v>132</v>
      </c>
      <c r="G1180" s="57">
        <v>1</v>
      </c>
      <c r="H1180" s="57">
        <v>0</v>
      </c>
      <c r="I1180" s="57">
        <v>1</v>
      </c>
      <c r="J1180" s="57"/>
      <c r="K1180" s="62" t="s">
        <v>920</v>
      </c>
      <c r="L1180" s="57" t="s">
        <v>680</v>
      </c>
      <c r="M1180" s="57">
        <v>7.8E-2</v>
      </c>
      <c r="N1180" s="57">
        <v>100</v>
      </c>
      <c r="O1180" s="57">
        <v>7.8E-2</v>
      </c>
      <c r="P1180" s="59"/>
      <c r="Q1180" s="59">
        <v>0</v>
      </c>
      <c r="R1180" s="59"/>
      <c r="S1180" s="57" t="s">
        <v>976</v>
      </c>
      <c r="T1180" s="65"/>
      <c r="AB1180" s="2">
        <v>7.8E-2</v>
      </c>
    </row>
    <row r="1181" spans="2:28" ht="21.95" customHeight="1" x14ac:dyDescent="0.15">
      <c r="B1181" s="9" t="s">
        <v>944</v>
      </c>
      <c r="C1181" s="80" t="s">
        <v>679</v>
      </c>
      <c r="D1181" s="56" t="s">
        <v>70</v>
      </c>
      <c r="E1181" s="62" t="s">
        <v>680</v>
      </c>
      <c r="F1181" s="57" t="s">
        <v>678</v>
      </c>
      <c r="G1181" s="57">
        <v>7.8E-2</v>
      </c>
      <c r="H1181" s="57">
        <v>100</v>
      </c>
      <c r="I1181" s="57">
        <v>7.8E-2</v>
      </c>
      <c r="J1181" s="57"/>
      <c r="K1181" s="62"/>
      <c r="L1181" s="57"/>
      <c r="M1181" s="57"/>
      <c r="N1181" s="57"/>
      <c r="O1181" s="57" t="s">
        <v>2193</v>
      </c>
      <c r="P1181" s="59"/>
      <c r="Q1181" s="59">
        <v>0</v>
      </c>
      <c r="R1181" s="59"/>
      <c r="S1181" s="57"/>
      <c r="T1181" s="65"/>
      <c r="Z1181" s="2" t="s">
        <v>949</v>
      </c>
      <c r="AB1181" s="2">
        <v>7.8E-2</v>
      </c>
    </row>
    <row r="1182" spans="2:28" ht="21.95" customHeight="1" x14ac:dyDescent="0.15">
      <c r="B1182" s="9" t="s">
        <v>2192</v>
      </c>
      <c r="C1182" s="80"/>
      <c r="D1182" s="56" t="s">
        <v>3112</v>
      </c>
      <c r="E1182" s="62"/>
      <c r="F1182" s="57"/>
      <c r="G1182" s="57"/>
      <c r="H1182" s="57"/>
      <c r="I1182" s="57"/>
      <c r="J1182" s="57"/>
      <c r="K1182" s="62"/>
      <c r="L1182" s="57"/>
      <c r="M1182" s="57"/>
      <c r="N1182" s="57"/>
      <c r="O1182" s="57"/>
      <c r="P1182" s="59"/>
      <c r="Q1182" s="59"/>
      <c r="R1182" s="59"/>
      <c r="S1182" s="57"/>
      <c r="T1182" s="65"/>
    </row>
    <row r="1183" spans="2:28" ht="21.95" customHeight="1" x14ac:dyDescent="0.15">
      <c r="B1183" s="9" t="s">
        <v>944</v>
      </c>
      <c r="C1183" s="80" t="s">
        <v>429</v>
      </c>
      <c r="D1183" s="56" t="s">
        <v>430</v>
      </c>
      <c r="E1183" s="62" t="s">
        <v>431</v>
      </c>
      <c r="F1183" s="57" t="s">
        <v>132</v>
      </c>
      <c r="G1183" s="57">
        <v>1</v>
      </c>
      <c r="H1183" s="57">
        <v>0</v>
      </c>
      <c r="I1183" s="57">
        <v>1</v>
      </c>
      <c r="J1183" s="57"/>
      <c r="K1183" s="62" t="s">
        <v>920</v>
      </c>
      <c r="L1183" s="57" t="s">
        <v>680</v>
      </c>
      <c r="M1183" s="57">
        <v>2.1999999999999999E-2</v>
      </c>
      <c r="N1183" s="57">
        <v>100</v>
      </c>
      <c r="O1183" s="57">
        <v>2.1999999999999999E-2</v>
      </c>
      <c r="P1183" s="59"/>
      <c r="Q1183" s="59">
        <v>0</v>
      </c>
      <c r="R1183" s="59"/>
      <c r="S1183" s="57" t="s">
        <v>978</v>
      </c>
      <c r="T1183" s="65"/>
      <c r="AB1183" s="2">
        <v>2.1999999999999999E-2</v>
      </c>
    </row>
    <row r="1184" spans="2:28" ht="21.95" customHeight="1" x14ac:dyDescent="0.15">
      <c r="B1184" s="9" t="s">
        <v>944</v>
      </c>
      <c r="C1184" s="80" t="s">
        <v>679</v>
      </c>
      <c r="D1184" s="56" t="s">
        <v>70</v>
      </c>
      <c r="E1184" s="62" t="s">
        <v>680</v>
      </c>
      <c r="F1184" s="57" t="s">
        <v>678</v>
      </c>
      <c r="G1184" s="57">
        <v>2.1999999999999999E-2</v>
      </c>
      <c r="H1184" s="57">
        <v>100</v>
      </c>
      <c r="I1184" s="57">
        <v>2.1999999999999999E-2</v>
      </c>
      <c r="J1184" s="57"/>
      <c r="K1184" s="62"/>
      <c r="L1184" s="57"/>
      <c r="M1184" s="57"/>
      <c r="N1184" s="57"/>
      <c r="O1184" s="57" t="s">
        <v>2193</v>
      </c>
      <c r="P1184" s="59"/>
      <c r="Q1184" s="59">
        <v>0</v>
      </c>
      <c r="R1184" s="59"/>
      <c r="S1184" s="57"/>
      <c r="T1184" s="65"/>
      <c r="Z1184" s="2" t="s">
        <v>949</v>
      </c>
      <c r="AB1184" s="2">
        <v>2.1999999999999999E-2</v>
      </c>
    </row>
    <row r="1185" spans="2:34" ht="21.95" customHeight="1" x14ac:dyDescent="0.15">
      <c r="B1185" s="9" t="s">
        <v>2192</v>
      </c>
      <c r="C1185" s="80"/>
      <c r="D1185" s="56" t="s">
        <v>3113</v>
      </c>
      <c r="E1185" s="62"/>
      <c r="F1185" s="57"/>
      <c r="G1185" s="57"/>
      <c r="H1185" s="57"/>
      <c r="I1185" s="57"/>
      <c r="J1185" s="57"/>
      <c r="K1185" s="62"/>
      <c r="L1185" s="57"/>
      <c r="M1185" s="57"/>
      <c r="N1185" s="57"/>
      <c r="O1185" s="57"/>
      <c r="P1185" s="59"/>
      <c r="Q1185" s="59"/>
      <c r="R1185" s="59"/>
      <c r="S1185" s="57"/>
      <c r="T1185" s="65"/>
    </row>
    <row r="1186" spans="2:34" ht="21.95" customHeight="1" x14ac:dyDescent="0.15">
      <c r="B1186" s="9" t="s">
        <v>944</v>
      </c>
      <c r="C1186" s="80" t="s">
        <v>2902</v>
      </c>
      <c r="D1186" s="56" t="s">
        <v>430</v>
      </c>
      <c r="E1186" s="62" t="s">
        <v>2576</v>
      </c>
      <c r="F1186" s="57" t="s">
        <v>132</v>
      </c>
      <c r="G1186" s="57">
        <v>1</v>
      </c>
      <c r="H1186" s="57">
        <v>0</v>
      </c>
      <c r="I1186" s="57">
        <v>1</v>
      </c>
      <c r="J1186" s="57"/>
      <c r="K1186" s="62" t="s">
        <v>920</v>
      </c>
      <c r="L1186" s="57" t="s">
        <v>680</v>
      </c>
      <c r="M1186" s="57">
        <v>3.4000000000000002E-2</v>
      </c>
      <c r="N1186" s="57">
        <v>100</v>
      </c>
      <c r="O1186" s="57">
        <v>3.4000000000000002E-2</v>
      </c>
      <c r="P1186" s="59"/>
      <c r="Q1186" s="59">
        <v>0</v>
      </c>
      <c r="R1186" s="59"/>
      <c r="S1186" s="57" t="s">
        <v>978</v>
      </c>
      <c r="T1186" s="65"/>
      <c r="AB1186" s="2">
        <v>3.4000000000000002E-2</v>
      </c>
    </row>
    <row r="1187" spans="2:34" ht="21.95" customHeight="1" x14ac:dyDescent="0.15">
      <c r="B1187" s="9" t="s">
        <v>944</v>
      </c>
      <c r="C1187" s="80" t="s">
        <v>679</v>
      </c>
      <c r="D1187" s="56" t="s">
        <v>70</v>
      </c>
      <c r="E1187" s="62" t="s">
        <v>680</v>
      </c>
      <c r="F1187" s="57" t="s">
        <v>678</v>
      </c>
      <c r="G1187" s="57">
        <v>3.4000000000000002E-2</v>
      </c>
      <c r="H1187" s="57">
        <v>100</v>
      </c>
      <c r="I1187" s="57">
        <v>3.4000000000000002E-2</v>
      </c>
      <c r="J1187" s="57"/>
      <c r="K1187" s="62"/>
      <c r="L1187" s="57"/>
      <c r="M1187" s="57"/>
      <c r="N1187" s="57"/>
      <c r="O1187" s="57" t="s">
        <v>2193</v>
      </c>
      <c r="P1187" s="59"/>
      <c r="Q1187" s="59">
        <v>0</v>
      </c>
      <c r="R1187" s="59"/>
      <c r="S1187" s="57"/>
      <c r="T1187" s="65"/>
      <c r="Z1187" s="2" t="s">
        <v>949</v>
      </c>
      <c r="AB1187" s="2">
        <v>3.4000000000000002E-2</v>
      </c>
    </row>
    <row r="1188" spans="2:34" ht="21.95" customHeight="1" x14ac:dyDescent="0.15">
      <c r="B1188" s="9" t="s">
        <v>2192</v>
      </c>
      <c r="C1188" s="80"/>
      <c r="D1188" s="56" t="s">
        <v>3114</v>
      </c>
      <c r="E1188" s="62"/>
      <c r="F1188" s="57"/>
      <c r="G1188" s="57"/>
      <c r="H1188" s="57"/>
      <c r="I1188" s="57"/>
      <c r="J1188" s="57"/>
      <c r="K1188" s="62"/>
      <c r="L1188" s="57"/>
      <c r="M1188" s="57"/>
      <c r="N1188" s="57"/>
      <c r="O1188" s="57"/>
      <c r="P1188" s="59"/>
      <c r="Q1188" s="59"/>
      <c r="R1188" s="59"/>
      <c r="S1188" s="57"/>
      <c r="T1188" s="65"/>
    </row>
    <row r="1189" spans="2:34" ht="21.95" customHeight="1" x14ac:dyDescent="0.15">
      <c r="B1189" s="9" t="s">
        <v>944</v>
      </c>
      <c r="C1189" s="80" t="s">
        <v>439</v>
      </c>
      <c r="D1189" s="56" t="s">
        <v>440</v>
      </c>
      <c r="E1189" s="62" t="s">
        <v>441</v>
      </c>
      <c r="F1189" s="57" t="s">
        <v>132</v>
      </c>
      <c r="G1189" s="57">
        <v>1</v>
      </c>
      <c r="H1189" s="57">
        <v>0</v>
      </c>
      <c r="I1189" s="57">
        <v>1</v>
      </c>
      <c r="J1189" s="57"/>
      <c r="K1189" s="62" t="s">
        <v>920</v>
      </c>
      <c r="L1189" s="57" t="s">
        <v>680</v>
      </c>
      <c r="M1189" s="57">
        <v>1.9E-2</v>
      </c>
      <c r="N1189" s="57">
        <v>150</v>
      </c>
      <c r="O1189" s="57">
        <v>2.8499999999999998E-2</v>
      </c>
      <c r="P1189" s="59"/>
      <c r="Q1189" s="59">
        <v>0</v>
      </c>
      <c r="R1189" s="59"/>
      <c r="S1189" s="57" t="s">
        <v>978</v>
      </c>
      <c r="T1189" s="65"/>
      <c r="AB1189" s="2">
        <v>2.8499999999999998E-2</v>
      </c>
    </row>
    <row r="1190" spans="2:34" ht="21.95" customHeight="1" x14ac:dyDescent="0.15">
      <c r="B1190" s="9" t="s">
        <v>944</v>
      </c>
      <c r="C1190" s="80" t="s">
        <v>679</v>
      </c>
      <c r="D1190" s="56" t="s">
        <v>70</v>
      </c>
      <c r="E1190" s="62" t="s">
        <v>680</v>
      </c>
      <c r="F1190" s="57" t="s">
        <v>678</v>
      </c>
      <c r="G1190" s="57">
        <v>2.8500000000000001E-2</v>
      </c>
      <c r="H1190" s="57">
        <v>100</v>
      </c>
      <c r="I1190" s="57">
        <v>2.8499999999999998E-2</v>
      </c>
      <c r="J1190" s="57"/>
      <c r="K1190" s="62"/>
      <c r="L1190" s="57"/>
      <c r="M1190" s="57"/>
      <c r="N1190" s="57"/>
      <c r="O1190" s="57" t="s">
        <v>2193</v>
      </c>
      <c r="P1190" s="59"/>
      <c r="Q1190" s="59">
        <v>0</v>
      </c>
      <c r="R1190" s="59"/>
      <c r="S1190" s="57"/>
      <c r="T1190" s="65"/>
      <c r="Z1190" s="2" t="s">
        <v>949</v>
      </c>
      <c r="AB1190" s="2">
        <v>2.8499999999999998E-2</v>
      </c>
    </row>
    <row r="1191" spans="2:34" ht="21.95" customHeight="1" x14ac:dyDescent="0.15">
      <c r="B1191" s="9" t="s">
        <v>2192</v>
      </c>
      <c r="C1191" s="80"/>
      <c r="D1191" s="56" t="s">
        <v>3115</v>
      </c>
      <c r="E1191" s="62"/>
      <c r="F1191" s="57"/>
      <c r="G1191" s="57"/>
      <c r="H1191" s="57"/>
      <c r="I1191" s="57"/>
      <c r="J1191" s="57"/>
      <c r="K1191" s="62"/>
      <c r="L1191" s="57"/>
      <c r="M1191" s="57"/>
      <c r="N1191" s="57"/>
      <c r="O1191" s="57"/>
      <c r="P1191" s="59"/>
      <c r="Q1191" s="59"/>
      <c r="R1191" s="59"/>
      <c r="S1191" s="57"/>
      <c r="T1191" s="65"/>
    </row>
    <row r="1192" spans="2:34" ht="21.95" customHeight="1" x14ac:dyDescent="0.15">
      <c r="B1192" s="9" t="s">
        <v>944</v>
      </c>
      <c r="C1192" s="80" t="s">
        <v>445</v>
      </c>
      <c r="D1192" s="56" t="s">
        <v>446</v>
      </c>
      <c r="E1192" s="62" t="s">
        <v>447</v>
      </c>
      <c r="F1192" s="57" t="s">
        <v>132</v>
      </c>
      <c r="G1192" s="57">
        <v>1</v>
      </c>
      <c r="H1192" s="57">
        <v>0</v>
      </c>
      <c r="I1192" s="57">
        <v>1</v>
      </c>
      <c r="J1192" s="57"/>
      <c r="K1192" s="62" t="s">
        <v>920</v>
      </c>
      <c r="L1192" s="57" t="s">
        <v>680</v>
      </c>
      <c r="M1192" s="57">
        <v>1.9E-2</v>
      </c>
      <c r="N1192" s="57">
        <v>100</v>
      </c>
      <c r="O1192" s="57">
        <v>1.9E-2</v>
      </c>
      <c r="P1192" s="59"/>
      <c r="Q1192" s="59">
        <v>0</v>
      </c>
      <c r="R1192" s="59"/>
      <c r="S1192" s="57" t="s">
        <v>978</v>
      </c>
      <c r="T1192" s="65"/>
      <c r="AB1192" s="2">
        <v>1.9E-2</v>
      </c>
    </row>
    <row r="1193" spans="2:34" ht="21.95" customHeight="1" x14ac:dyDescent="0.15">
      <c r="B1193" s="9" t="s">
        <v>944</v>
      </c>
      <c r="C1193" s="80" t="s">
        <v>679</v>
      </c>
      <c r="D1193" s="56" t="s">
        <v>70</v>
      </c>
      <c r="E1193" s="62" t="s">
        <v>680</v>
      </c>
      <c r="F1193" s="57" t="s">
        <v>678</v>
      </c>
      <c r="G1193" s="57">
        <v>1.9E-2</v>
      </c>
      <c r="H1193" s="57">
        <v>100</v>
      </c>
      <c r="I1193" s="57">
        <v>1.9E-2</v>
      </c>
      <c r="J1193" s="57"/>
      <c r="K1193" s="62"/>
      <c r="L1193" s="57"/>
      <c r="M1193" s="57"/>
      <c r="N1193" s="57"/>
      <c r="O1193" s="57" t="s">
        <v>2193</v>
      </c>
      <c r="P1193" s="59"/>
      <c r="Q1193" s="59">
        <v>0</v>
      </c>
      <c r="R1193" s="59"/>
      <c r="S1193" s="57"/>
      <c r="T1193" s="65"/>
      <c r="Z1193" s="2" t="s">
        <v>949</v>
      </c>
      <c r="AB1193" s="2">
        <v>1.9E-2</v>
      </c>
    </row>
    <row r="1194" spans="2:34" ht="21.95" customHeight="1" x14ac:dyDescent="0.15">
      <c r="B1194" s="9" t="s">
        <v>2192</v>
      </c>
      <c r="C1194" s="80"/>
      <c r="D1194" s="56" t="s">
        <v>3116</v>
      </c>
      <c r="E1194" s="62"/>
      <c r="F1194" s="57"/>
      <c r="G1194" s="57"/>
      <c r="H1194" s="57"/>
      <c r="I1194" s="57"/>
      <c r="J1194" s="57"/>
      <c r="K1194" s="62"/>
      <c r="L1194" s="57"/>
      <c r="M1194" s="57"/>
      <c r="N1194" s="57"/>
      <c r="O1194" s="57"/>
      <c r="P1194" s="59"/>
      <c r="Q1194" s="59"/>
      <c r="R1194" s="59"/>
      <c r="S1194" s="57"/>
      <c r="T1194" s="65"/>
    </row>
    <row r="1195" spans="2:34" ht="21.95" customHeight="1" x14ac:dyDescent="0.15">
      <c r="B1195" s="9" t="s">
        <v>944</v>
      </c>
      <c r="C1195" s="80" t="s">
        <v>2907</v>
      </c>
      <c r="D1195" s="56" t="s">
        <v>446</v>
      </c>
      <c r="E1195" s="62" t="s">
        <v>2678</v>
      </c>
      <c r="F1195" s="57" t="s">
        <v>132</v>
      </c>
      <c r="G1195" s="57">
        <v>1</v>
      </c>
      <c r="H1195" s="57">
        <v>0</v>
      </c>
      <c r="I1195" s="57">
        <v>1</v>
      </c>
      <c r="J1195" s="57"/>
      <c r="K1195" s="62" t="s">
        <v>920</v>
      </c>
      <c r="L1195" s="57" t="s">
        <v>680</v>
      </c>
      <c r="M1195" s="57">
        <v>1.4E-2</v>
      </c>
      <c r="N1195" s="57">
        <v>120</v>
      </c>
      <c r="O1195" s="57">
        <v>1.6799999999999999E-2</v>
      </c>
      <c r="P1195" s="59"/>
      <c r="Q1195" s="59">
        <v>0</v>
      </c>
      <c r="R1195" s="59"/>
      <c r="S1195" s="57" t="s">
        <v>978</v>
      </c>
      <c r="T1195" s="65"/>
      <c r="AB1195" s="2">
        <v>1.6799999999999999E-2</v>
      </c>
    </row>
    <row r="1196" spans="2:34" ht="21.95" customHeight="1" x14ac:dyDescent="0.15">
      <c r="B1196" s="9" t="s">
        <v>944</v>
      </c>
      <c r="C1196" s="80" t="s">
        <v>679</v>
      </c>
      <c r="D1196" s="56" t="s">
        <v>70</v>
      </c>
      <c r="E1196" s="62" t="s">
        <v>680</v>
      </c>
      <c r="F1196" s="57" t="s">
        <v>678</v>
      </c>
      <c r="G1196" s="57">
        <v>1.6799999999999999E-2</v>
      </c>
      <c r="H1196" s="57">
        <v>100</v>
      </c>
      <c r="I1196" s="57">
        <v>1.6799999999999999E-2</v>
      </c>
      <c r="J1196" s="57"/>
      <c r="K1196" s="62"/>
      <c r="L1196" s="57"/>
      <c r="M1196" s="57"/>
      <c r="N1196" s="57"/>
      <c r="O1196" s="57" t="s">
        <v>2193</v>
      </c>
      <c r="P1196" s="59"/>
      <c r="Q1196" s="59">
        <v>0</v>
      </c>
      <c r="R1196" s="59"/>
      <c r="S1196" s="57"/>
      <c r="T1196" s="65"/>
      <c r="Z1196" s="2" t="s">
        <v>949</v>
      </c>
      <c r="AB1196" s="2">
        <v>1.6799999999999999E-2</v>
      </c>
    </row>
    <row r="1197" spans="2:34" ht="21.95" customHeight="1" x14ac:dyDescent="0.15">
      <c r="B1197" s="9" t="s">
        <v>2192</v>
      </c>
      <c r="C1197" s="80"/>
      <c r="D1197" s="56" t="s">
        <v>3117</v>
      </c>
      <c r="E1197" s="62"/>
      <c r="F1197" s="57"/>
      <c r="G1197" s="57"/>
      <c r="H1197" s="57"/>
      <c r="I1197" s="57"/>
      <c r="J1197" s="57"/>
      <c r="K1197" s="62"/>
      <c r="L1197" s="57"/>
      <c r="M1197" s="57"/>
      <c r="N1197" s="57"/>
      <c r="O1197" s="57"/>
      <c r="P1197" s="59"/>
      <c r="Q1197" s="59"/>
      <c r="R1197" s="59"/>
      <c r="S1197" s="57"/>
      <c r="T1197" s="65"/>
    </row>
    <row r="1198" spans="2:34" ht="21.95" customHeight="1" x14ac:dyDescent="0.15">
      <c r="B1198" s="9" t="s">
        <v>944</v>
      </c>
      <c r="C1198" s="80" t="s">
        <v>2910</v>
      </c>
      <c r="D1198" s="56" t="s">
        <v>2548</v>
      </c>
      <c r="E1198" s="62" t="s">
        <v>2549</v>
      </c>
      <c r="F1198" s="57" t="s">
        <v>132</v>
      </c>
      <c r="G1198" s="57">
        <v>1</v>
      </c>
      <c r="H1198" s="57">
        <v>0</v>
      </c>
      <c r="I1198" s="57">
        <v>1</v>
      </c>
      <c r="J1198" s="57"/>
      <c r="K1198" s="62" t="s">
        <v>2911</v>
      </c>
      <c r="L1198" s="57" t="s">
        <v>2913</v>
      </c>
      <c r="M1198" s="57">
        <v>1.21E-2</v>
      </c>
      <c r="N1198" s="57">
        <v>86.67</v>
      </c>
      <c r="O1198" s="57">
        <v>1.0487069999999999E-2</v>
      </c>
      <c r="P1198" s="59"/>
      <c r="Q1198" s="59">
        <v>0</v>
      </c>
      <c r="R1198" s="59"/>
      <c r="S1198" s="57" t="s">
        <v>977</v>
      </c>
      <c r="T1198" s="65"/>
      <c r="AC1198" s="2">
        <v>1.0487069999999999E-2</v>
      </c>
    </row>
    <row r="1199" spans="2:34" ht="21.95" customHeight="1" x14ac:dyDescent="0.15">
      <c r="B1199" s="9" t="s">
        <v>944</v>
      </c>
      <c r="C1199" s="80" t="s">
        <v>2910</v>
      </c>
      <c r="D1199" s="56"/>
      <c r="E1199" s="62"/>
      <c r="F1199" s="57"/>
      <c r="G1199" s="57">
        <v>1</v>
      </c>
      <c r="H1199" s="57">
        <v>0</v>
      </c>
      <c r="I1199" s="57">
        <v>1</v>
      </c>
      <c r="J1199" s="57"/>
      <c r="K1199" s="62" t="s">
        <v>925</v>
      </c>
      <c r="L1199" s="57" t="s">
        <v>690</v>
      </c>
      <c r="M1199" s="57">
        <v>1.21E-2</v>
      </c>
      <c r="N1199" s="57">
        <v>86.67</v>
      </c>
      <c r="O1199" s="57">
        <v>1.0487069999999999E-2</v>
      </c>
      <c r="P1199" s="59"/>
      <c r="Q1199" s="59">
        <v>0</v>
      </c>
      <c r="R1199" s="59"/>
      <c r="S1199" s="57" t="s">
        <v>977</v>
      </c>
      <c r="T1199" s="65"/>
      <c r="AH1199" s="2">
        <v>1.0487069999999999E-2</v>
      </c>
    </row>
    <row r="1200" spans="2:34" ht="21.95" customHeight="1" x14ac:dyDescent="0.15">
      <c r="B1200" s="9" t="s">
        <v>944</v>
      </c>
      <c r="C1200" s="80" t="s">
        <v>2912</v>
      </c>
      <c r="D1200" s="56" t="s">
        <v>70</v>
      </c>
      <c r="E1200" s="62" t="s">
        <v>2913</v>
      </c>
      <c r="F1200" s="57" t="s">
        <v>678</v>
      </c>
      <c r="G1200" s="57">
        <v>1.0489999999999999E-2</v>
      </c>
      <c r="H1200" s="57">
        <v>100</v>
      </c>
      <c r="I1200" s="57">
        <v>1.0487069999999999E-2</v>
      </c>
      <c r="J1200" s="57"/>
      <c r="K1200" s="62"/>
      <c r="L1200" s="57"/>
      <c r="M1200" s="57"/>
      <c r="N1200" s="57"/>
      <c r="O1200" s="57" t="s">
        <v>2193</v>
      </c>
      <c r="P1200" s="59"/>
      <c r="Q1200" s="59">
        <v>0</v>
      </c>
      <c r="R1200" s="59"/>
      <c r="S1200" s="57"/>
      <c r="T1200" s="65"/>
      <c r="Z1200" s="2" t="s">
        <v>949</v>
      </c>
      <c r="AC1200" s="2">
        <v>1.0487069999999999E-2</v>
      </c>
      <c r="AH1200" s="2">
        <v>1.0487069999999999E-2</v>
      </c>
    </row>
    <row r="1201" spans="2:34" ht="21.95" customHeight="1" x14ac:dyDescent="0.15">
      <c r="B1201" s="9" t="s">
        <v>944</v>
      </c>
      <c r="C1201" s="80" t="s">
        <v>689</v>
      </c>
      <c r="D1201" s="56" t="s">
        <v>70</v>
      </c>
      <c r="E1201" s="62" t="s">
        <v>690</v>
      </c>
      <c r="F1201" s="57" t="s">
        <v>678</v>
      </c>
      <c r="G1201" s="57">
        <v>1.0489999999999999E-2</v>
      </c>
      <c r="H1201" s="57">
        <v>100</v>
      </c>
      <c r="I1201" s="57">
        <v>1.0487069999999999E-2</v>
      </c>
      <c r="J1201" s="57"/>
      <c r="K1201" s="62"/>
      <c r="L1201" s="57"/>
      <c r="M1201" s="57"/>
      <c r="N1201" s="57"/>
      <c r="O1201" s="57" t="s">
        <v>2193</v>
      </c>
      <c r="P1201" s="59"/>
      <c r="Q1201" s="59">
        <v>0</v>
      </c>
      <c r="R1201" s="59"/>
      <c r="S1201" s="57"/>
      <c r="T1201" s="65"/>
    </row>
    <row r="1202" spans="2:34" ht="21.95" customHeight="1" x14ac:dyDescent="0.15">
      <c r="B1202" s="9" t="s">
        <v>2192</v>
      </c>
      <c r="C1202" s="80"/>
      <c r="D1202" s="56" t="s">
        <v>3118</v>
      </c>
      <c r="E1202" s="62"/>
      <c r="F1202" s="57"/>
      <c r="G1202" s="57"/>
      <c r="H1202" s="57"/>
      <c r="I1202" s="57"/>
      <c r="J1202" s="57"/>
      <c r="K1202" s="62"/>
      <c r="L1202" s="57"/>
      <c r="M1202" s="57"/>
      <c r="N1202" s="57"/>
      <c r="O1202" s="57"/>
      <c r="P1202" s="59"/>
      <c r="Q1202" s="59"/>
      <c r="R1202" s="59"/>
      <c r="S1202" s="57"/>
      <c r="T1202" s="65"/>
    </row>
    <row r="1203" spans="2:34" ht="21.95" customHeight="1" x14ac:dyDescent="0.15">
      <c r="B1203" s="9" t="s">
        <v>944</v>
      </c>
      <c r="C1203" s="80" t="s">
        <v>2916</v>
      </c>
      <c r="D1203" s="56" t="s">
        <v>2550</v>
      </c>
      <c r="E1203" s="62" t="s">
        <v>2549</v>
      </c>
      <c r="F1203" s="57" t="s">
        <v>132</v>
      </c>
      <c r="G1203" s="57">
        <v>1</v>
      </c>
      <c r="H1203" s="57">
        <v>0</v>
      </c>
      <c r="I1203" s="57">
        <v>1</v>
      </c>
      <c r="J1203" s="57"/>
      <c r="K1203" s="62" t="s">
        <v>2911</v>
      </c>
      <c r="L1203" s="57" t="s">
        <v>2913</v>
      </c>
      <c r="M1203" s="57">
        <v>1.21E-2</v>
      </c>
      <c r="N1203" s="57">
        <v>86.67</v>
      </c>
      <c r="O1203" s="57">
        <v>1.0487069999999999E-2</v>
      </c>
      <c r="P1203" s="59"/>
      <c r="Q1203" s="59">
        <v>0</v>
      </c>
      <c r="R1203" s="59"/>
      <c r="S1203" s="57" t="s">
        <v>977</v>
      </c>
      <c r="T1203" s="65"/>
      <c r="AC1203" s="2">
        <v>1.0487069999999999E-2</v>
      </c>
    </row>
    <row r="1204" spans="2:34" ht="21.95" customHeight="1" x14ac:dyDescent="0.15">
      <c r="B1204" s="9" t="s">
        <v>944</v>
      </c>
      <c r="C1204" s="80" t="s">
        <v>2916</v>
      </c>
      <c r="D1204" s="56"/>
      <c r="E1204" s="62"/>
      <c r="F1204" s="57"/>
      <c r="G1204" s="57">
        <v>1</v>
      </c>
      <c r="H1204" s="57">
        <v>0</v>
      </c>
      <c r="I1204" s="57">
        <v>1</v>
      </c>
      <c r="J1204" s="57"/>
      <c r="K1204" s="62" t="s">
        <v>925</v>
      </c>
      <c r="L1204" s="57" t="s">
        <v>690</v>
      </c>
      <c r="M1204" s="57">
        <v>1.21E-2</v>
      </c>
      <c r="N1204" s="57">
        <v>86.67</v>
      </c>
      <c r="O1204" s="57">
        <v>1.0487069999999999E-2</v>
      </c>
      <c r="P1204" s="59"/>
      <c r="Q1204" s="59">
        <v>0</v>
      </c>
      <c r="R1204" s="59"/>
      <c r="S1204" s="57" t="s">
        <v>977</v>
      </c>
      <c r="T1204" s="65"/>
      <c r="AH1204" s="2">
        <v>1.0487069999999999E-2</v>
      </c>
    </row>
    <row r="1205" spans="2:34" ht="21.95" customHeight="1" x14ac:dyDescent="0.15">
      <c r="B1205" s="9" t="s">
        <v>944</v>
      </c>
      <c r="C1205" s="80" t="s">
        <v>2912</v>
      </c>
      <c r="D1205" s="56" t="s">
        <v>70</v>
      </c>
      <c r="E1205" s="62" t="s">
        <v>2913</v>
      </c>
      <c r="F1205" s="57" t="s">
        <v>678</v>
      </c>
      <c r="G1205" s="57">
        <v>1.0489999999999999E-2</v>
      </c>
      <c r="H1205" s="57">
        <v>100</v>
      </c>
      <c r="I1205" s="57">
        <v>1.0487069999999999E-2</v>
      </c>
      <c r="J1205" s="57"/>
      <c r="K1205" s="62"/>
      <c r="L1205" s="57"/>
      <c r="M1205" s="57"/>
      <c r="N1205" s="57"/>
      <c r="O1205" s="57" t="s">
        <v>2193</v>
      </c>
      <c r="P1205" s="59"/>
      <c r="Q1205" s="59">
        <v>0</v>
      </c>
      <c r="R1205" s="59"/>
      <c r="S1205" s="57"/>
      <c r="T1205" s="65"/>
      <c r="Z1205" s="2" t="s">
        <v>949</v>
      </c>
      <c r="AC1205" s="2">
        <v>1.0487069999999999E-2</v>
      </c>
      <c r="AH1205" s="2">
        <v>1.0487069999999999E-2</v>
      </c>
    </row>
    <row r="1206" spans="2:34" ht="21.95" customHeight="1" x14ac:dyDescent="0.15">
      <c r="B1206" s="9" t="s">
        <v>944</v>
      </c>
      <c r="C1206" s="80" t="s">
        <v>689</v>
      </c>
      <c r="D1206" s="56" t="s">
        <v>70</v>
      </c>
      <c r="E1206" s="62" t="s">
        <v>690</v>
      </c>
      <c r="F1206" s="57" t="s">
        <v>678</v>
      </c>
      <c r="G1206" s="57">
        <v>1.0489999999999999E-2</v>
      </c>
      <c r="H1206" s="57">
        <v>100</v>
      </c>
      <c r="I1206" s="57">
        <v>1.0487069999999999E-2</v>
      </c>
      <c r="J1206" s="57"/>
      <c r="K1206" s="62"/>
      <c r="L1206" s="57"/>
      <c r="M1206" s="57"/>
      <c r="N1206" s="57"/>
      <c r="O1206" s="57" t="s">
        <v>2193</v>
      </c>
      <c r="P1206" s="59"/>
      <c r="Q1206" s="59">
        <v>0</v>
      </c>
      <c r="R1206" s="59"/>
      <c r="S1206" s="57"/>
      <c r="T1206" s="65"/>
    </row>
    <row r="1207" spans="2:34" ht="21.95" customHeight="1" x14ac:dyDescent="0.15">
      <c r="B1207" s="9" t="s">
        <v>2192</v>
      </c>
      <c r="C1207" s="80"/>
      <c r="D1207" s="56" t="s">
        <v>3119</v>
      </c>
      <c r="E1207" s="62"/>
      <c r="F1207" s="57"/>
      <c r="G1207" s="57"/>
      <c r="H1207" s="57"/>
      <c r="I1207" s="57"/>
      <c r="J1207" s="57"/>
      <c r="K1207" s="62"/>
      <c r="L1207" s="57"/>
      <c r="M1207" s="57"/>
      <c r="N1207" s="57"/>
      <c r="O1207" s="57"/>
      <c r="P1207" s="59"/>
      <c r="Q1207" s="59"/>
      <c r="R1207" s="59"/>
      <c r="S1207" s="57"/>
      <c r="T1207" s="65"/>
    </row>
    <row r="1208" spans="2:34" ht="21.95" customHeight="1" x14ac:dyDescent="0.15">
      <c r="B1208" s="9" t="s">
        <v>944</v>
      </c>
      <c r="C1208" s="80" t="s">
        <v>453</v>
      </c>
      <c r="D1208" s="56" t="s">
        <v>454</v>
      </c>
      <c r="E1208" s="62" t="s">
        <v>455</v>
      </c>
      <c r="F1208" s="57" t="s">
        <v>132</v>
      </c>
      <c r="G1208" s="57">
        <v>1</v>
      </c>
      <c r="H1208" s="57">
        <v>0</v>
      </c>
      <c r="I1208" s="57">
        <v>1</v>
      </c>
      <c r="J1208" s="57"/>
      <c r="K1208" s="62" t="s">
        <v>924</v>
      </c>
      <c r="L1208" s="57" t="s">
        <v>688</v>
      </c>
      <c r="M1208" s="57">
        <v>1.4999999999999999E-2</v>
      </c>
      <c r="N1208" s="57">
        <v>100</v>
      </c>
      <c r="O1208" s="57">
        <v>1.4999999999999999E-2</v>
      </c>
      <c r="P1208" s="59"/>
      <c r="Q1208" s="59">
        <v>0</v>
      </c>
      <c r="R1208" s="59"/>
      <c r="S1208" s="57" t="s">
        <v>979</v>
      </c>
      <c r="T1208" s="65"/>
      <c r="AG1208" s="2">
        <v>1.4999999999999999E-2</v>
      </c>
    </row>
    <row r="1209" spans="2:34" ht="21.95" customHeight="1" x14ac:dyDescent="0.15">
      <c r="B1209" s="9" t="s">
        <v>944</v>
      </c>
      <c r="C1209" s="80" t="s">
        <v>687</v>
      </c>
      <c r="D1209" s="56" t="s">
        <v>70</v>
      </c>
      <c r="E1209" s="62" t="s">
        <v>688</v>
      </c>
      <c r="F1209" s="57" t="s">
        <v>678</v>
      </c>
      <c r="G1209" s="57">
        <v>1.4999999999999999E-2</v>
      </c>
      <c r="H1209" s="57">
        <v>100</v>
      </c>
      <c r="I1209" s="57">
        <v>1.4999999999999999E-2</v>
      </c>
      <c r="J1209" s="57"/>
      <c r="K1209" s="62"/>
      <c r="L1209" s="57"/>
      <c r="M1209" s="57"/>
      <c r="N1209" s="57"/>
      <c r="O1209" s="57" t="s">
        <v>2193</v>
      </c>
      <c r="P1209" s="59"/>
      <c r="Q1209" s="59">
        <v>0</v>
      </c>
      <c r="R1209" s="59"/>
      <c r="S1209" s="57"/>
      <c r="T1209" s="65"/>
      <c r="Z1209" s="2" t="s">
        <v>949</v>
      </c>
      <c r="AG1209" s="2">
        <v>1.4999999999999999E-2</v>
      </c>
    </row>
    <row r="1210" spans="2:34" ht="21.95" customHeight="1" x14ac:dyDescent="0.15">
      <c r="B1210" s="9" t="s">
        <v>2192</v>
      </c>
      <c r="C1210" s="80"/>
      <c r="D1210" s="56" t="s">
        <v>3120</v>
      </c>
      <c r="E1210" s="62"/>
      <c r="F1210" s="57"/>
      <c r="G1210" s="57"/>
      <c r="H1210" s="57"/>
      <c r="I1210" s="57"/>
      <c r="J1210" s="57"/>
      <c r="K1210" s="62"/>
      <c r="L1210" s="57"/>
      <c r="M1210" s="57"/>
      <c r="N1210" s="57"/>
      <c r="O1210" s="57"/>
      <c r="P1210" s="59"/>
      <c r="Q1210" s="59"/>
      <c r="R1210" s="59"/>
      <c r="S1210" s="57"/>
      <c r="T1210" s="65"/>
    </row>
    <row r="1211" spans="2:34" ht="21.95" customHeight="1" x14ac:dyDescent="0.15">
      <c r="B1211" s="9" t="s">
        <v>944</v>
      </c>
      <c r="C1211" s="80" t="s">
        <v>2920</v>
      </c>
      <c r="D1211" s="56" t="s">
        <v>454</v>
      </c>
      <c r="E1211" s="62" t="s">
        <v>2679</v>
      </c>
      <c r="F1211" s="57" t="s">
        <v>132</v>
      </c>
      <c r="G1211" s="57">
        <v>1</v>
      </c>
      <c r="H1211" s="57">
        <v>0</v>
      </c>
      <c r="I1211" s="57">
        <v>1</v>
      </c>
      <c r="J1211" s="57"/>
      <c r="K1211" s="62" t="s">
        <v>924</v>
      </c>
      <c r="L1211" s="57" t="s">
        <v>688</v>
      </c>
      <c r="M1211" s="57">
        <v>1.4999999999999999E-2</v>
      </c>
      <c r="N1211" s="57">
        <v>100</v>
      </c>
      <c r="O1211" s="57">
        <v>1.4999999999999999E-2</v>
      </c>
      <c r="P1211" s="59"/>
      <c r="Q1211" s="59">
        <v>0</v>
      </c>
      <c r="R1211" s="59"/>
      <c r="S1211" s="57" t="s">
        <v>979</v>
      </c>
      <c r="T1211" s="65"/>
      <c r="AG1211" s="2">
        <v>1.4999999999999999E-2</v>
      </c>
    </row>
    <row r="1212" spans="2:34" ht="21.95" customHeight="1" x14ac:dyDescent="0.15">
      <c r="B1212" s="9" t="s">
        <v>944</v>
      </c>
      <c r="C1212" s="80" t="s">
        <v>687</v>
      </c>
      <c r="D1212" s="56" t="s">
        <v>70</v>
      </c>
      <c r="E1212" s="62" t="s">
        <v>688</v>
      </c>
      <c r="F1212" s="57" t="s">
        <v>678</v>
      </c>
      <c r="G1212" s="57">
        <v>1.4999999999999999E-2</v>
      </c>
      <c r="H1212" s="57">
        <v>100</v>
      </c>
      <c r="I1212" s="57">
        <v>1.4999999999999999E-2</v>
      </c>
      <c r="J1212" s="57"/>
      <c r="K1212" s="62"/>
      <c r="L1212" s="57"/>
      <c r="M1212" s="57"/>
      <c r="N1212" s="57"/>
      <c r="O1212" s="57" t="s">
        <v>2193</v>
      </c>
      <c r="P1212" s="59"/>
      <c r="Q1212" s="59">
        <v>0</v>
      </c>
      <c r="R1212" s="59"/>
      <c r="S1212" s="57"/>
      <c r="T1212" s="65"/>
      <c r="Z1212" s="2" t="s">
        <v>949</v>
      </c>
      <c r="AG1212" s="2">
        <v>1.4999999999999999E-2</v>
      </c>
    </row>
    <row r="1213" spans="2:34" ht="21.95" customHeight="1" x14ac:dyDescent="0.15">
      <c r="B1213" s="9" t="s">
        <v>2192</v>
      </c>
      <c r="C1213" s="80"/>
      <c r="D1213" s="56" t="s">
        <v>3121</v>
      </c>
      <c r="E1213" s="62"/>
      <c r="F1213" s="57"/>
      <c r="G1213" s="57"/>
      <c r="H1213" s="57"/>
      <c r="I1213" s="57"/>
      <c r="J1213" s="57"/>
      <c r="K1213" s="62"/>
      <c r="L1213" s="57"/>
      <c r="M1213" s="57"/>
      <c r="N1213" s="57"/>
      <c r="O1213" s="57"/>
      <c r="P1213" s="59"/>
      <c r="Q1213" s="59"/>
      <c r="R1213" s="59"/>
      <c r="S1213" s="57"/>
      <c r="T1213" s="65"/>
    </row>
    <row r="1214" spans="2:34" ht="21.95" customHeight="1" x14ac:dyDescent="0.15">
      <c r="B1214" s="9" t="s">
        <v>944</v>
      </c>
      <c r="C1214" s="80" t="s">
        <v>458</v>
      </c>
      <c r="D1214" s="56" t="s">
        <v>459</v>
      </c>
      <c r="E1214" s="62" t="s">
        <v>455</v>
      </c>
      <c r="F1214" s="57" t="s">
        <v>132</v>
      </c>
      <c r="G1214" s="57">
        <v>1</v>
      </c>
      <c r="H1214" s="57">
        <v>0</v>
      </c>
      <c r="I1214" s="57">
        <v>1</v>
      </c>
      <c r="J1214" s="57"/>
      <c r="K1214" s="62" t="s">
        <v>924</v>
      </c>
      <c r="L1214" s="57" t="s">
        <v>688</v>
      </c>
      <c r="M1214" s="57">
        <v>1.7999999999999999E-2</v>
      </c>
      <c r="N1214" s="57">
        <v>100</v>
      </c>
      <c r="O1214" s="57">
        <v>1.7999999999999999E-2</v>
      </c>
      <c r="P1214" s="59"/>
      <c r="Q1214" s="59">
        <v>0</v>
      </c>
      <c r="R1214" s="59"/>
      <c r="S1214" s="57" t="s">
        <v>980</v>
      </c>
      <c r="T1214" s="65"/>
      <c r="AG1214" s="2">
        <v>1.7999999999999999E-2</v>
      </c>
    </row>
    <row r="1215" spans="2:34" ht="21.95" customHeight="1" x14ac:dyDescent="0.15">
      <c r="B1215" s="9" t="s">
        <v>944</v>
      </c>
      <c r="C1215" s="80" t="s">
        <v>687</v>
      </c>
      <c r="D1215" s="56" t="s">
        <v>70</v>
      </c>
      <c r="E1215" s="62" t="s">
        <v>688</v>
      </c>
      <c r="F1215" s="57" t="s">
        <v>678</v>
      </c>
      <c r="G1215" s="57">
        <v>1.7999999999999999E-2</v>
      </c>
      <c r="H1215" s="57">
        <v>100</v>
      </c>
      <c r="I1215" s="57">
        <v>1.7999999999999999E-2</v>
      </c>
      <c r="J1215" s="57"/>
      <c r="K1215" s="62"/>
      <c r="L1215" s="57"/>
      <c r="M1215" s="57"/>
      <c r="N1215" s="57"/>
      <c r="O1215" s="57" t="s">
        <v>2193</v>
      </c>
      <c r="P1215" s="59"/>
      <c r="Q1215" s="59">
        <v>0</v>
      </c>
      <c r="R1215" s="59"/>
      <c r="S1215" s="57"/>
      <c r="T1215" s="65"/>
      <c r="Z1215" s="2" t="s">
        <v>949</v>
      </c>
      <c r="AG1215" s="2">
        <v>1.7999999999999999E-2</v>
      </c>
    </row>
    <row r="1216" spans="2:34" ht="21.95" customHeight="1" x14ac:dyDescent="0.15">
      <c r="B1216" s="9" t="s">
        <v>2192</v>
      </c>
      <c r="C1216" s="80"/>
      <c r="D1216" s="56" t="s">
        <v>3122</v>
      </c>
      <c r="E1216" s="62"/>
      <c r="F1216" s="57"/>
      <c r="G1216" s="57"/>
      <c r="H1216" s="57"/>
      <c r="I1216" s="57"/>
      <c r="J1216" s="57"/>
      <c r="K1216" s="62"/>
      <c r="L1216" s="57"/>
      <c r="M1216" s="57"/>
      <c r="N1216" s="57"/>
      <c r="O1216" s="57"/>
      <c r="P1216" s="59"/>
      <c r="Q1216" s="59"/>
      <c r="R1216" s="59"/>
      <c r="S1216" s="57"/>
      <c r="T1216" s="65"/>
    </row>
    <row r="1217" spans="2:27" ht="21.95" customHeight="1" x14ac:dyDescent="0.15">
      <c r="B1217" s="9" t="s">
        <v>944</v>
      </c>
      <c r="C1217" s="80" t="s">
        <v>460</v>
      </c>
      <c r="D1217" s="56" t="s">
        <v>461</v>
      </c>
      <c r="E1217" s="62" t="s">
        <v>462</v>
      </c>
      <c r="F1217" s="57" t="s">
        <v>181</v>
      </c>
      <c r="G1217" s="57">
        <v>1</v>
      </c>
      <c r="H1217" s="57">
        <v>0</v>
      </c>
      <c r="I1217" s="57">
        <v>1</v>
      </c>
      <c r="J1217" s="57"/>
      <c r="K1217" s="62" t="s">
        <v>919</v>
      </c>
      <c r="L1217" s="57" t="s">
        <v>677</v>
      </c>
      <c r="M1217" s="57">
        <v>8.5000000000000006E-2</v>
      </c>
      <c r="N1217" s="57">
        <v>100</v>
      </c>
      <c r="O1217" s="57">
        <v>8.5000000000000006E-2</v>
      </c>
      <c r="P1217" s="59"/>
      <c r="Q1217" s="59">
        <v>0</v>
      </c>
      <c r="R1217" s="59"/>
      <c r="S1217" s="57" t="s">
        <v>981</v>
      </c>
      <c r="T1217" s="65"/>
      <c r="AA1217" s="2">
        <v>8.5000000000000006E-2</v>
      </c>
    </row>
    <row r="1218" spans="2:27" ht="21.95" customHeight="1" x14ac:dyDescent="0.15">
      <c r="B1218" s="9" t="s">
        <v>944</v>
      </c>
      <c r="C1218" s="80" t="s">
        <v>676</v>
      </c>
      <c r="D1218" s="56" t="s">
        <v>70</v>
      </c>
      <c r="E1218" s="62" t="s">
        <v>677</v>
      </c>
      <c r="F1218" s="57" t="s">
        <v>678</v>
      </c>
      <c r="G1218" s="57">
        <v>8.5000000000000006E-2</v>
      </c>
      <c r="H1218" s="57">
        <v>100</v>
      </c>
      <c r="I1218" s="57">
        <v>8.5000000000000006E-2</v>
      </c>
      <c r="J1218" s="57"/>
      <c r="K1218" s="62"/>
      <c r="L1218" s="57"/>
      <c r="M1218" s="57"/>
      <c r="N1218" s="57"/>
      <c r="O1218" s="57" t="s">
        <v>2193</v>
      </c>
      <c r="P1218" s="59"/>
      <c r="Q1218" s="59">
        <v>0</v>
      </c>
      <c r="R1218" s="59"/>
      <c r="S1218" s="57"/>
      <c r="T1218" s="65"/>
      <c r="Z1218" s="2" t="s">
        <v>949</v>
      </c>
      <c r="AA1218" s="2">
        <v>8.5000000000000006E-2</v>
      </c>
    </row>
    <row r="1219" spans="2:27" ht="21.95" customHeight="1" x14ac:dyDescent="0.15">
      <c r="B1219" s="9" t="s">
        <v>2192</v>
      </c>
      <c r="C1219" s="80"/>
      <c r="D1219" s="56" t="s">
        <v>3123</v>
      </c>
      <c r="E1219" s="62"/>
      <c r="F1219" s="57"/>
      <c r="G1219" s="57"/>
      <c r="H1219" s="57"/>
      <c r="I1219" s="57"/>
      <c r="J1219" s="57"/>
      <c r="K1219" s="62"/>
      <c r="L1219" s="57"/>
      <c r="M1219" s="57"/>
      <c r="N1219" s="57"/>
      <c r="O1219" s="57"/>
      <c r="P1219" s="59"/>
      <c r="Q1219" s="59"/>
      <c r="R1219" s="59"/>
      <c r="S1219" s="57"/>
      <c r="T1219" s="65"/>
    </row>
    <row r="1220" spans="2:27" ht="21.95" customHeight="1" x14ac:dyDescent="0.15">
      <c r="B1220" s="9" t="s">
        <v>944</v>
      </c>
      <c r="C1220" s="80" t="s">
        <v>466</v>
      </c>
      <c r="D1220" s="56" t="s">
        <v>461</v>
      </c>
      <c r="E1220" s="62" t="s">
        <v>467</v>
      </c>
      <c r="F1220" s="57" t="s">
        <v>181</v>
      </c>
      <c r="G1220" s="57">
        <v>1</v>
      </c>
      <c r="H1220" s="57">
        <v>0</v>
      </c>
      <c r="I1220" s="57">
        <v>1</v>
      </c>
      <c r="J1220" s="57"/>
      <c r="K1220" s="62" t="s">
        <v>919</v>
      </c>
      <c r="L1220" s="57" t="s">
        <v>677</v>
      </c>
      <c r="M1220" s="57">
        <v>8.5000000000000006E-2</v>
      </c>
      <c r="N1220" s="57">
        <v>100</v>
      </c>
      <c r="O1220" s="57">
        <v>8.5000000000000006E-2</v>
      </c>
      <c r="P1220" s="59"/>
      <c r="Q1220" s="59">
        <v>0</v>
      </c>
      <c r="R1220" s="59"/>
      <c r="S1220" s="57" t="s">
        <v>981</v>
      </c>
      <c r="T1220" s="65"/>
      <c r="AA1220" s="2">
        <v>8.5000000000000006E-2</v>
      </c>
    </row>
    <row r="1221" spans="2:27" ht="21.95" customHeight="1" x14ac:dyDescent="0.15">
      <c r="B1221" s="9" t="s">
        <v>944</v>
      </c>
      <c r="C1221" s="80" t="s">
        <v>676</v>
      </c>
      <c r="D1221" s="56" t="s">
        <v>70</v>
      </c>
      <c r="E1221" s="62" t="s">
        <v>677</v>
      </c>
      <c r="F1221" s="57" t="s">
        <v>678</v>
      </c>
      <c r="G1221" s="57">
        <v>8.5000000000000006E-2</v>
      </c>
      <c r="H1221" s="57">
        <v>100</v>
      </c>
      <c r="I1221" s="57">
        <v>8.5000000000000006E-2</v>
      </c>
      <c r="J1221" s="57"/>
      <c r="K1221" s="62"/>
      <c r="L1221" s="57"/>
      <c r="M1221" s="57"/>
      <c r="N1221" s="57"/>
      <c r="O1221" s="57" t="s">
        <v>2193</v>
      </c>
      <c r="P1221" s="59"/>
      <c r="Q1221" s="59">
        <v>0</v>
      </c>
      <c r="R1221" s="59"/>
      <c r="S1221" s="57"/>
      <c r="T1221" s="65"/>
      <c r="Z1221" s="2" t="s">
        <v>949</v>
      </c>
      <c r="AA1221" s="2">
        <v>8.5000000000000006E-2</v>
      </c>
    </row>
    <row r="1222" spans="2:27" ht="21.95" customHeight="1" x14ac:dyDescent="0.15">
      <c r="B1222" s="9" t="s">
        <v>2192</v>
      </c>
      <c r="C1222" s="80"/>
      <c r="D1222" s="56" t="s">
        <v>3124</v>
      </c>
      <c r="E1222" s="62"/>
      <c r="F1222" s="57"/>
      <c r="G1222" s="57"/>
      <c r="H1222" s="57"/>
      <c r="I1222" s="57"/>
      <c r="J1222" s="57"/>
      <c r="K1222" s="62"/>
      <c r="L1222" s="57"/>
      <c r="M1222" s="57"/>
      <c r="N1222" s="57"/>
      <c r="O1222" s="57"/>
      <c r="P1222" s="59"/>
      <c r="Q1222" s="59"/>
      <c r="R1222" s="59"/>
      <c r="S1222" s="57"/>
      <c r="T1222" s="65"/>
    </row>
    <row r="1223" spans="2:27" ht="21.95" customHeight="1" x14ac:dyDescent="0.15">
      <c r="B1223" s="9" t="s">
        <v>944</v>
      </c>
      <c r="C1223" s="80" t="s">
        <v>468</v>
      </c>
      <c r="D1223" s="56" t="s">
        <v>461</v>
      </c>
      <c r="E1223" s="62" t="s">
        <v>469</v>
      </c>
      <c r="F1223" s="57" t="s">
        <v>181</v>
      </c>
      <c r="G1223" s="57">
        <v>1</v>
      </c>
      <c r="H1223" s="57">
        <v>0</v>
      </c>
      <c r="I1223" s="57">
        <v>1</v>
      </c>
      <c r="J1223" s="57"/>
      <c r="K1223" s="62" t="s">
        <v>919</v>
      </c>
      <c r="L1223" s="57" t="s">
        <v>677</v>
      </c>
      <c r="M1223" s="57">
        <v>8.5000000000000006E-2</v>
      </c>
      <c r="N1223" s="57">
        <v>100</v>
      </c>
      <c r="O1223" s="57">
        <v>8.5000000000000006E-2</v>
      </c>
      <c r="P1223" s="59"/>
      <c r="Q1223" s="59">
        <v>0</v>
      </c>
      <c r="R1223" s="59"/>
      <c r="S1223" s="57" t="s">
        <v>981</v>
      </c>
      <c r="T1223" s="65"/>
      <c r="AA1223" s="2">
        <v>8.5000000000000006E-2</v>
      </c>
    </row>
    <row r="1224" spans="2:27" ht="21.95" customHeight="1" x14ac:dyDescent="0.15">
      <c r="B1224" s="9" t="s">
        <v>944</v>
      </c>
      <c r="C1224" s="80" t="s">
        <v>676</v>
      </c>
      <c r="D1224" s="56" t="s">
        <v>70</v>
      </c>
      <c r="E1224" s="62" t="s">
        <v>677</v>
      </c>
      <c r="F1224" s="57" t="s">
        <v>678</v>
      </c>
      <c r="G1224" s="57">
        <v>8.5000000000000006E-2</v>
      </c>
      <c r="H1224" s="57">
        <v>100</v>
      </c>
      <c r="I1224" s="57">
        <v>8.5000000000000006E-2</v>
      </c>
      <c r="J1224" s="57"/>
      <c r="K1224" s="62"/>
      <c r="L1224" s="57"/>
      <c r="M1224" s="57"/>
      <c r="N1224" s="57"/>
      <c r="O1224" s="57" t="s">
        <v>2193</v>
      </c>
      <c r="P1224" s="59"/>
      <c r="Q1224" s="59">
        <v>0</v>
      </c>
      <c r="R1224" s="59"/>
      <c r="S1224" s="57"/>
      <c r="T1224" s="65"/>
      <c r="Z1224" s="2" t="s">
        <v>949</v>
      </c>
      <c r="AA1224" s="2">
        <v>8.5000000000000006E-2</v>
      </c>
    </row>
    <row r="1225" spans="2:27" ht="21.95" customHeight="1" x14ac:dyDescent="0.15">
      <c r="B1225" s="9" t="s">
        <v>2192</v>
      </c>
      <c r="C1225" s="80"/>
      <c r="D1225" s="56" t="s">
        <v>3125</v>
      </c>
      <c r="E1225" s="62"/>
      <c r="F1225" s="57"/>
      <c r="G1225" s="57"/>
      <c r="H1225" s="57"/>
      <c r="I1225" s="57"/>
      <c r="J1225" s="57"/>
      <c r="K1225" s="62"/>
      <c r="L1225" s="57"/>
      <c r="M1225" s="57"/>
      <c r="N1225" s="57"/>
      <c r="O1225" s="57"/>
      <c r="P1225" s="59"/>
      <c r="Q1225" s="59"/>
      <c r="R1225" s="59"/>
      <c r="S1225" s="57"/>
      <c r="T1225" s="65"/>
    </row>
    <row r="1226" spans="2:27" ht="21.95" customHeight="1" x14ac:dyDescent="0.15">
      <c r="B1226" s="9" t="s">
        <v>944</v>
      </c>
      <c r="C1226" s="80" t="s">
        <v>470</v>
      </c>
      <c r="D1226" s="56" t="s">
        <v>461</v>
      </c>
      <c r="E1226" s="62" t="s">
        <v>471</v>
      </c>
      <c r="F1226" s="57" t="s">
        <v>181</v>
      </c>
      <c r="G1226" s="57">
        <v>1</v>
      </c>
      <c r="H1226" s="57">
        <v>0</v>
      </c>
      <c r="I1226" s="57">
        <v>1</v>
      </c>
      <c r="J1226" s="57"/>
      <c r="K1226" s="62" t="s">
        <v>919</v>
      </c>
      <c r="L1226" s="57" t="s">
        <v>677</v>
      </c>
      <c r="M1226" s="57">
        <v>8.5000000000000006E-2</v>
      </c>
      <c r="N1226" s="57">
        <v>100</v>
      </c>
      <c r="O1226" s="57">
        <v>8.5000000000000006E-2</v>
      </c>
      <c r="P1226" s="59"/>
      <c r="Q1226" s="59">
        <v>0</v>
      </c>
      <c r="R1226" s="59"/>
      <c r="S1226" s="57" t="s">
        <v>981</v>
      </c>
      <c r="T1226" s="65"/>
      <c r="AA1226" s="2">
        <v>8.5000000000000006E-2</v>
      </c>
    </row>
    <row r="1227" spans="2:27" ht="21.95" customHeight="1" x14ac:dyDescent="0.15">
      <c r="B1227" s="9" t="s">
        <v>944</v>
      </c>
      <c r="C1227" s="80" t="s">
        <v>676</v>
      </c>
      <c r="D1227" s="56" t="s">
        <v>70</v>
      </c>
      <c r="E1227" s="62" t="s">
        <v>677</v>
      </c>
      <c r="F1227" s="57" t="s">
        <v>678</v>
      </c>
      <c r="G1227" s="57">
        <v>8.5000000000000006E-2</v>
      </c>
      <c r="H1227" s="57">
        <v>100</v>
      </c>
      <c r="I1227" s="57">
        <v>8.5000000000000006E-2</v>
      </c>
      <c r="J1227" s="57"/>
      <c r="K1227" s="62"/>
      <c r="L1227" s="57"/>
      <c r="M1227" s="57"/>
      <c r="N1227" s="57"/>
      <c r="O1227" s="57" t="s">
        <v>2193</v>
      </c>
      <c r="P1227" s="59"/>
      <c r="Q1227" s="59">
        <v>0</v>
      </c>
      <c r="R1227" s="59"/>
      <c r="S1227" s="57"/>
      <c r="T1227" s="65"/>
      <c r="Z1227" s="2" t="s">
        <v>949</v>
      </c>
      <c r="AA1227" s="2">
        <v>8.5000000000000006E-2</v>
      </c>
    </row>
    <row r="1228" spans="2:27" ht="21.95" customHeight="1" x14ac:dyDescent="0.15">
      <c r="B1228" s="9" t="s">
        <v>2192</v>
      </c>
      <c r="C1228" s="80"/>
      <c r="D1228" s="56" t="s">
        <v>3126</v>
      </c>
      <c r="E1228" s="62"/>
      <c r="F1228" s="57"/>
      <c r="G1228" s="57"/>
      <c r="H1228" s="57"/>
      <c r="I1228" s="57"/>
      <c r="J1228" s="57"/>
      <c r="K1228" s="62"/>
      <c r="L1228" s="57"/>
      <c r="M1228" s="57"/>
      <c r="N1228" s="57"/>
      <c r="O1228" s="57"/>
      <c r="P1228" s="59"/>
      <c r="Q1228" s="59"/>
      <c r="R1228" s="59"/>
      <c r="S1228" s="57"/>
      <c r="T1228" s="65"/>
    </row>
    <row r="1229" spans="2:27" ht="21.95" customHeight="1" x14ac:dyDescent="0.15">
      <c r="B1229" s="9" t="s">
        <v>944</v>
      </c>
      <c r="C1229" s="80" t="s">
        <v>472</v>
      </c>
      <c r="D1229" s="56" t="s">
        <v>461</v>
      </c>
      <c r="E1229" s="62" t="s">
        <v>473</v>
      </c>
      <c r="F1229" s="57" t="s">
        <v>181</v>
      </c>
      <c r="G1229" s="57">
        <v>1</v>
      </c>
      <c r="H1229" s="57">
        <v>0</v>
      </c>
      <c r="I1229" s="57">
        <v>1</v>
      </c>
      <c r="J1229" s="57"/>
      <c r="K1229" s="62" t="s">
        <v>919</v>
      </c>
      <c r="L1229" s="57" t="s">
        <v>677</v>
      </c>
      <c r="M1229" s="57">
        <v>8.5000000000000006E-2</v>
      </c>
      <c r="N1229" s="57">
        <v>100</v>
      </c>
      <c r="O1229" s="57">
        <v>8.5000000000000006E-2</v>
      </c>
      <c r="P1229" s="59"/>
      <c r="Q1229" s="59">
        <v>0</v>
      </c>
      <c r="R1229" s="59"/>
      <c r="S1229" s="57" t="s">
        <v>981</v>
      </c>
      <c r="T1229" s="65"/>
      <c r="AA1229" s="2">
        <v>8.5000000000000006E-2</v>
      </c>
    </row>
    <row r="1230" spans="2:27" ht="21.95" customHeight="1" x14ac:dyDescent="0.15">
      <c r="B1230" s="9" t="s">
        <v>944</v>
      </c>
      <c r="C1230" s="80" t="s">
        <v>676</v>
      </c>
      <c r="D1230" s="56" t="s">
        <v>70</v>
      </c>
      <c r="E1230" s="62" t="s">
        <v>677</v>
      </c>
      <c r="F1230" s="57" t="s">
        <v>678</v>
      </c>
      <c r="G1230" s="57">
        <v>8.5000000000000006E-2</v>
      </c>
      <c r="H1230" s="57">
        <v>100</v>
      </c>
      <c r="I1230" s="57">
        <v>8.5000000000000006E-2</v>
      </c>
      <c r="J1230" s="57"/>
      <c r="K1230" s="62"/>
      <c r="L1230" s="57"/>
      <c r="M1230" s="57"/>
      <c r="N1230" s="57"/>
      <c r="O1230" s="57" t="s">
        <v>2193</v>
      </c>
      <c r="P1230" s="59"/>
      <c r="Q1230" s="59">
        <v>0</v>
      </c>
      <c r="R1230" s="59"/>
      <c r="S1230" s="57"/>
      <c r="T1230" s="65"/>
      <c r="Z1230" s="2" t="s">
        <v>949</v>
      </c>
      <c r="AA1230" s="2">
        <v>8.5000000000000006E-2</v>
      </c>
    </row>
    <row r="1231" spans="2:27" ht="21.95" customHeight="1" x14ac:dyDescent="0.15">
      <c r="B1231" s="9" t="s">
        <v>2192</v>
      </c>
      <c r="C1231" s="80"/>
      <c r="D1231" s="56" t="s">
        <v>3127</v>
      </c>
      <c r="E1231" s="62"/>
      <c r="F1231" s="57"/>
      <c r="G1231" s="57"/>
      <c r="H1231" s="57"/>
      <c r="I1231" s="57"/>
      <c r="J1231" s="57"/>
      <c r="K1231" s="62"/>
      <c r="L1231" s="57"/>
      <c r="M1231" s="57"/>
      <c r="N1231" s="57"/>
      <c r="O1231" s="57"/>
      <c r="P1231" s="59"/>
      <c r="Q1231" s="59"/>
      <c r="R1231" s="59"/>
      <c r="S1231" s="57"/>
      <c r="T1231" s="65"/>
    </row>
    <row r="1232" spans="2:27" ht="21.95" customHeight="1" x14ac:dyDescent="0.15">
      <c r="B1232" s="9" t="s">
        <v>944</v>
      </c>
      <c r="C1232" s="80" t="s">
        <v>2929</v>
      </c>
      <c r="D1232" s="56" t="s">
        <v>461</v>
      </c>
      <c r="E1232" s="62" t="s">
        <v>2629</v>
      </c>
      <c r="F1232" s="57" t="s">
        <v>181</v>
      </c>
      <c r="G1232" s="57">
        <v>1</v>
      </c>
      <c r="H1232" s="57">
        <v>0</v>
      </c>
      <c r="I1232" s="57">
        <v>1</v>
      </c>
      <c r="J1232" s="57"/>
      <c r="K1232" s="62" t="s">
        <v>919</v>
      </c>
      <c r="L1232" s="57" t="s">
        <v>677</v>
      </c>
      <c r="M1232" s="57">
        <v>8.5000000000000006E-2</v>
      </c>
      <c r="N1232" s="57">
        <v>100</v>
      </c>
      <c r="O1232" s="57">
        <v>8.5000000000000006E-2</v>
      </c>
      <c r="P1232" s="59"/>
      <c r="Q1232" s="59">
        <v>0</v>
      </c>
      <c r="R1232" s="59"/>
      <c r="S1232" s="57" t="s">
        <v>981</v>
      </c>
      <c r="T1232" s="65"/>
      <c r="AA1232" s="2">
        <v>8.5000000000000006E-2</v>
      </c>
    </row>
    <row r="1233" spans="2:27" ht="21.95" customHeight="1" x14ac:dyDescent="0.15">
      <c r="B1233" s="9" t="s">
        <v>944</v>
      </c>
      <c r="C1233" s="80" t="s">
        <v>676</v>
      </c>
      <c r="D1233" s="56" t="s">
        <v>70</v>
      </c>
      <c r="E1233" s="62" t="s">
        <v>677</v>
      </c>
      <c r="F1233" s="57" t="s">
        <v>678</v>
      </c>
      <c r="G1233" s="57">
        <v>8.5000000000000006E-2</v>
      </c>
      <c r="H1233" s="57">
        <v>100</v>
      </c>
      <c r="I1233" s="57">
        <v>8.5000000000000006E-2</v>
      </c>
      <c r="J1233" s="57"/>
      <c r="K1233" s="62"/>
      <c r="L1233" s="57"/>
      <c r="M1233" s="57"/>
      <c r="N1233" s="57"/>
      <c r="O1233" s="57" t="s">
        <v>2193</v>
      </c>
      <c r="P1233" s="59"/>
      <c r="Q1233" s="59">
        <v>0</v>
      </c>
      <c r="R1233" s="59"/>
      <c r="S1233" s="57"/>
      <c r="T1233" s="65"/>
      <c r="Z1233" s="2" t="s">
        <v>949</v>
      </c>
      <c r="AA1233" s="2">
        <v>8.5000000000000006E-2</v>
      </c>
    </row>
    <row r="1234" spans="2:27" ht="21.95" customHeight="1" x14ac:dyDescent="0.15">
      <c r="B1234" s="9" t="s">
        <v>2192</v>
      </c>
      <c r="C1234" s="80"/>
      <c r="D1234" s="56" t="s">
        <v>3128</v>
      </c>
      <c r="E1234" s="62"/>
      <c r="F1234" s="57"/>
      <c r="G1234" s="57"/>
      <c r="H1234" s="57"/>
      <c r="I1234" s="57"/>
      <c r="J1234" s="57"/>
      <c r="K1234" s="62"/>
      <c r="L1234" s="57"/>
      <c r="M1234" s="57"/>
      <c r="N1234" s="57"/>
      <c r="O1234" s="57"/>
      <c r="P1234" s="59"/>
      <c r="Q1234" s="59"/>
      <c r="R1234" s="59"/>
      <c r="S1234" s="57"/>
      <c r="T1234" s="65"/>
    </row>
    <row r="1235" spans="2:27" ht="21.95" customHeight="1" x14ac:dyDescent="0.15">
      <c r="B1235" s="9" t="s">
        <v>944</v>
      </c>
      <c r="C1235" s="80" t="s">
        <v>474</v>
      </c>
      <c r="D1235" s="56" t="s">
        <v>475</v>
      </c>
      <c r="E1235" s="62" t="s">
        <v>476</v>
      </c>
      <c r="F1235" s="57" t="s">
        <v>181</v>
      </c>
      <c r="G1235" s="57">
        <v>1</v>
      </c>
      <c r="H1235" s="57">
        <v>0</v>
      </c>
      <c r="I1235" s="57">
        <v>1</v>
      </c>
      <c r="J1235" s="57"/>
      <c r="K1235" s="62" t="s">
        <v>919</v>
      </c>
      <c r="L1235" s="57" t="s">
        <v>677</v>
      </c>
      <c r="M1235" s="57">
        <v>0.08</v>
      </c>
      <c r="N1235" s="57">
        <v>100</v>
      </c>
      <c r="O1235" s="57">
        <v>0.08</v>
      </c>
      <c r="P1235" s="59"/>
      <c r="Q1235" s="59">
        <v>0</v>
      </c>
      <c r="R1235" s="59"/>
      <c r="S1235" s="57" t="s">
        <v>982</v>
      </c>
      <c r="T1235" s="65"/>
      <c r="AA1235" s="2">
        <v>0.08</v>
      </c>
    </row>
    <row r="1236" spans="2:27" ht="21.95" customHeight="1" x14ac:dyDescent="0.15">
      <c r="B1236" s="9" t="s">
        <v>944</v>
      </c>
      <c r="C1236" s="80" t="s">
        <v>676</v>
      </c>
      <c r="D1236" s="56" t="s">
        <v>70</v>
      </c>
      <c r="E1236" s="62" t="s">
        <v>677</v>
      </c>
      <c r="F1236" s="57" t="s">
        <v>678</v>
      </c>
      <c r="G1236" s="57">
        <v>0.08</v>
      </c>
      <c r="H1236" s="57">
        <v>100</v>
      </c>
      <c r="I1236" s="57">
        <v>0.08</v>
      </c>
      <c r="J1236" s="57"/>
      <c r="K1236" s="62"/>
      <c r="L1236" s="57"/>
      <c r="M1236" s="57"/>
      <c r="N1236" s="57"/>
      <c r="O1236" s="57" t="s">
        <v>2193</v>
      </c>
      <c r="P1236" s="59"/>
      <c r="Q1236" s="59">
        <v>0</v>
      </c>
      <c r="R1236" s="59"/>
      <c r="S1236" s="57"/>
      <c r="T1236" s="65"/>
      <c r="Z1236" s="2" t="s">
        <v>949</v>
      </c>
      <c r="AA1236" s="2">
        <v>0.08</v>
      </c>
    </row>
    <row r="1237" spans="2:27" ht="21.95" customHeight="1" x14ac:dyDescent="0.15">
      <c r="B1237" s="9" t="s">
        <v>2192</v>
      </c>
      <c r="C1237" s="80"/>
      <c r="D1237" s="56" t="s">
        <v>3129</v>
      </c>
      <c r="E1237" s="62"/>
      <c r="F1237" s="57"/>
      <c r="G1237" s="57"/>
      <c r="H1237" s="57"/>
      <c r="I1237" s="57"/>
      <c r="J1237" s="57"/>
      <c r="K1237" s="62"/>
      <c r="L1237" s="57"/>
      <c r="M1237" s="57"/>
      <c r="N1237" s="57"/>
      <c r="O1237" s="57"/>
      <c r="P1237" s="59"/>
      <c r="Q1237" s="59"/>
      <c r="R1237" s="59"/>
      <c r="S1237" s="57"/>
      <c r="T1237" s="65"/>
    </row>
    <row r="1238" spans="2:27" ht="21.95" customHeight="1" x14ac:dyDescent="0.15">
      <c r="B1238" s="9" t="s">
        <v>944</v>
      </c>
      <c r="C1238" s="80" t="s">
        <v>479</v>
      </c>
      <c r="D1238" s="56" t="s">
        <v>475</v>
      </c>
      <c r="E1238" s="62" t="s">
        <v>480</v>
      </c>
      <c r="F1238" s="57" t="s">
        <v>181</v>
      </c>
      <c r="G1238" s="57">
        <v>1</v>
      </c>
      <c r="H1238" s="57">
        <v>0</v>
      </c>
      <c r="I1238" s="57">
        <v>1</v>
      </c>
      <c r="J1238" s="57"/>
      <c r="K1238" s="62" t="s">
        <v>919</v>
      </c>
      <c r="L1238" s="57" t="s">
        <v>677</v>
      </c>
      <c r="M1238" s="57">
        <v>0.08</v>
      </c>
      <c r="N1238" s="57">
        <v>100</v>
      </c>
      <c r="O1238" s="57">
        <v>0.08</v>
      </c>
      <c r="P1238" s="59"/>
      <c r="Q1238" s="59">
        <v>0</v>
      </c>
      <c r="R1238" s="59"/>
      <c r="S1238" s="57" t="s">
        <v>982</v>
      </c>
      <c r="T1238" s="65"/>
      <c r="AA1238" s="2">
        <v>0.08</v>
      </c>
    </row>
    <row r="1239" spans="2:27" ht="21.95" customHeight="1" x14ac:dyDescent="0.15">
      <c r="B1239" s="9" t="s">
        <v>944</v>
      </c>
      <c r="C1239" s="80" t="s">
        <v>676</v>
      </c>
      <c r="D1239" s="56" t="s">
        <v>70</v>
      </c>
      <c r="E1239" s="62" t="s">
        <v>677</v>
      </c>
      <c r="F1239" s="57" t="s">
        <v>678</v>
      </c>
      <c r="G1239" s="57">
        <v>0.08</v>
      </c>
      <c r="H1239" s="57">
        <v>100</v>
      </c>
      <c r="I1239" s="57">
        <v>0.08</v>
      </c>
      <c r="J1239" s="57"/>
      <c r="K1239" s="62"/>
      <c r="L1239" s="57"/>
      <c r="M1239" s="57"/>
      <c r="N1239" s="57"/>
      <c r="O1239" s="57" t="s">
        <v>2193</v>
      </c>
      <c r="P1239" s="59"/>
      <c r="Q1239" s="59">
        <v>0</v>
      </c>
      <c r="R1239" s="59"/>
      <c r="S1239" s="57"/>
      <c r="T1239" s="65"/>
      <c r="Z1239" s="2" t="s">
        <v>949</v>
      </c>
      <c r="AA1239" s="2">
        <v>0.08</v>
      </c>
    </row>
    <row r="1240" spans="2:27" ht="21.95" customHeight="1" x14ac:dyDescent="0.15">
      <c r="B1240" s="9" t="s">
        <v>2192</v>
      </c>
      <c r="C1240" s="80"/>
      <c r="D1240" s="56" t="s">
        <v>3130</v>
      </c>
      <c r="E1240" s="62"/>
      <c r="F1240" s="57"/>
      <c r="G1240" s="57"/>
      <c r="H1240" s="57"/>
      <c r="I1240" s="57"/>
      <c r="J1240" s="57"/>
      <c r="K1240" s="62"/>
      <c r="L1240" s="57"/>
      <c r="M1240" s="57"/>
      <c r="N1240" s="57"/>
      <c r="O1240" s="57"/>
      <c r="P1240" s="59"/>
      <c r="Q1240" s="59"/>
      <c r="R1240" s="59"/>
      <c r="S1240" s="57"/>
      <c r="T1240" s="65"/>
    </row>
    <row r="1241" spans="2:27" ht="21.95" customHeight="1" x14ac:dyDescent="0.15">
      <c r="B1241" s="9" t="s">
        <v>944</v>
      </c>
      <c r="C1241" s="80" t="s">
        <v>481</v>
      </c>
      <c r="D1241" s="56" t="s">
        <v>482</v>
      </c>
      <c r="E1241" s="62" t="s">
        <v>476</v>
      </c>
      <c r="F1241" s="57" t="s">
        <v>181</v>
      </c>
      <c r="G1241" s="57">
        <v>1</v>
      </c>
      <c r="H1241" s="57">
        <v>0</v>
      </c>
      <c r="I1241" s="57">
        <v>1</v>
      </c>
      <c r="J1241" s="57"/>
      <c r="K1241" s="62" t="s">
        <v>919</v>
      </c>
      <c r="L1241" s="57" t="s">
        <v>677</v>
      </c>
      <c r="M1241" s="57">
        <v>0.08</v>
      </c>
      <c r="N1241" s="57">
        <v>100</v>
      </c>
      <c r="O1241" s="57">
        <v>0.08</v>
      </c>
      <c r="P1241" s="59"/>
      <c r="Q1241" s="59">
        <v>0</v>
      </c>
      <c r="R1241" s="59"/>
      <c r="S1241" s="57" t="s">
        <v>982</v>
      </c>
      <c r="T1241" s="65"/>
      <c r="AA1241" s="2">
        <v>0.08</v>
      </c>
    </row>
    <row r="1242" spans="2:27" ht="21.95" customHeight="1" x14ac:dyDescent="0.15">
      <c r="B1242" s="9" t="s">
        <v>944</v>
      </c>
      <c r="C1242" s="80" t="s">
        <v>676</v>
      </c>
      <c r="D1242" s="56" t="s">
        <v>70</v>
      </c>
      <c r="E1242" s="62" t="s">
        <v>677</v>
      </c>
      <c r="F1242" s="57" t="s">
        <v>678</v>
      </c>
      <c r="G1242" s="57">
        <v>0.08</v>
      </c>
      <c r="H1242" s="57">
        <v>100</v>
      </c>
      <c r="I1242" s="57">
        <v>0.08</v>
      </c>
      <c r="J1242" s="57"/>
      <c r="K1242" s="62"/>
      <c r="L1242" s="57"/>
      <c r="M1242" s="57"/>
      <c r="N1242" s="57"/>
      <c r="O1242" s="57" t="s">
        <v>2193</v>
      </c>
      <c r="P1242" s="59"/>
      <c r="Q1242" s="59">
        <v>0</v>
      </c>
      <c r="R1242" s="59"/>
      <c r="S1242" s="57"/>
      <c r="T1242" s="65"/>
      <c r="Z1242" s="2" t="s">
        <v>949</v>
      </c>
      <c r="AA1242" s="2">
        <v>0.08</v>
      </c>
    </row>
    <row r="1243" spans="2:27" ht="21.95" customHeight="1" x14ac:dyDescent="0.15">
      <c r="B1243" s="9" t="s">
        <v>2192</v>
      </c>
      <c r="C1243" s="80"/>
      <c r="D1243" s="56" t="s">
        <v>3131</v>
      </c>
      <c r="E1243" s="62"/>
      <c r="F1243" s="57"/>
      <c r="G1243" s="57"/>
      <c r="H1243" s="57"/>
      <c r="I1243" s="57"/>
      <c r="J1243" s="57"/>
      <c r="K1243" s="62"/>
      <c r="L1243" s="57"/>
      <c r="M1243" s="57"/>
      <c r="N1243" s="57"/>
      <c r="O1243" s="57"/>
      <c r="P1243" s="59"/>
      <c r="Q1243" s="59"/>
      <c r="R1243" s="59"/>
      <c r="S1243" s="57"/>
      <c r="T1243" s="65"/>
    </row>
    <row r="1244" spans="2:27" ht="21.95" customHeight="1" x14ac:dyDescent="0.15">
      <c r="B1244" s="9" t="s">
        <v>944</v>
      </c>
      <c r="C1244" s="80" t="s">
        <v>483</v>
      </c>
      <c r="D1244" s="56" t="s">
        <v>482</v>
      </c>
      <c r="E1244" s="62" t="s">
        <v>480</v>
      </c>
      <c r="F1244" s="57" t="s">
        <v>181</v>
      </c>
      <c r="G1244" s="57">
        <v>1</v>
      </c>
      <c r="H1244" s="57">
        <v>0</v>
      </c>
      <c r="I1244" s="57">
        <v>1</v>
      </c>
      <c r="J1244" s="57"/>
      <c r="K1244" s="62" t="s">
        <v>919</v>
      </c>
      <c r="L1244" s="57" t="s">
        <v>677</v>
      </c>
      <c r="M1244" s="57">
        <v>0.08</v>
      </c>
      <c r="N1244" s="57">
        <v>100</v>
      </c>
      <c r="O1244" s="57">
        <v>0.08</v>
      </c>
      <c r="P1244" s="59"/>
      <c r="Q1244" s="59">
        <v>0</v>
      </c>
      <c r="R1244" s="59"/>
      <c r="S1244" s="57" t="s">
        <v>982</v>
      </c>
      <c r="T1244" s="65"/>
      <c r="AA1244" s="2">
        <v>0.08</v>
      </c>
    </row>
    <row r="1245" spans="2:27" ht="21.95" customHeight="1" x14ac:dyDescent="0.15">
      <c r="B1245" s="9" t="s">
        <v>944</v>
      </c>
      <c r="C1245" s="80" t="s">
        <v>676</v>
      </c>
      <c r="D1245" s="56" t="s">
        <v>70</v>
      </c>
      <c r="E1245" s="62" t="s">
        <v>677</v>
      </c>
      <c r="F1245" s="57" t="s">
        <v>678</v>
      </c>
      <c r="G1245" s="57">
        <v>0.08</v>
      </c>
      <c r="H1245" s="57">
        <v>100</v>
      </c>
      <c r="I1245" s="57">
        <v>0.08</v>
      </c>
      <c r="J1245" s="57"/>
      <c r="K1245" s="62"/>
      <c r="L1245" s="57"/>
      <c r="M1245" s="57"/>
      <c r="N1245" s="57"/>
      <c r="O1245" s="57" t="s">
        <v>2193</v>
      </c>
      <c r="P1245" s="59"/>
      <c r="Q1245" s="59">
        <v>0</v>
      </c>
      <c r="R1245" s="59"/>
      <c r="S1245" s="57"/>
      <c r="T1245" s="65"/>
      <c r="Z1245" s="2" t="s">
        <v>949</v>
      </c>
      <c r="AA1245" s="2">
        <v>0.08</v>
      </c>
    </row>
    <row r="1246" spans="2:27" ht="21.95" customHeight="1" x14ac:dyDescent="0.15">
      <c r="B1246" s="9" t="s">
        <v>2192</v>
      </c>
      <c r="C1246" s="80"/>
      <c r="D1246" s="56" t="s">
        <v>3132</v>
      </c>
      <c r="E1246" s="62"/>
      <c r="F1246" s="57"/>
      <c r="G1246" s="57"/>
      <c r="H1246" s="57"/>
      <c r="I1246" s="57"/>
      <c r="J1246" s="57"/>
      <c r="K1246" s="62"/>
      <c r="L1246" s="57"/>
      <c r="M1246" s="57"/>
      <c r="N1246" s="57"/>
      <c r="O1246" s="57"/>
      <c r="P1246" s="59"/>
      <c r="Q1246" s="59"/>
      <c r="R1246" s="59"/>
      <c r="S1246" s="57"/>
      <c r="T1246" s="65"/>
    </row>
    <row r="1247" spans="2:27" ht="21.95" customHeight="1" x14ac:dyDescent="0.15">
      <c r="B1247" s="9" t="s">
        <v>944</v>
      </c>
      <c r="C1247" s="80" t="s">
        <v>983</v>
      </c>
      <c r="D1247" s="56" t="s">
        <v>984</v>
      </c>
      <c r="E1247" s="62" t="s">
        <v>985</v>
      </c>
      <c r="F1247" s="57" t="s">
        <v>181</v>
      </c>
      <c r="G1247" s="57">
        <v>1</v>
      </c>
      <c r="H1247" s="57">
        <v>0</v>
      </c>
      <c r="I1247" s="57">
        <v>1</v>
      </c>
      <c r="J1247" s="57"/>
      <c r="K1247" s="62" t="s">
        <v>919</v>
      </c>
      <c r="L1247" s="57" t="s">
        <v>677</v>
      </c>
      <c r="M1247" s="57">
        <v>0.08</v>
      </c>
      <c r="N1247" s="57">
        <v>100</v>
      </c>
      <c r="O1247" s="57">
        <v>0.08</v>
      </c>
      <c r="P1247" s="59"/>
      <c r="Q1247" s="59">
        <v>0</v>
      </c>
      <c r="R1247" s="59"/>
      <c r="S1247" s="57" t="s">
        <v>982</v>
      </c>
      <c r="T1247" s="65"/>
      <c r="AA1247" s="2">
        <v>0.08</v>
      </c>
    </row>
    <row r="1248" spans="2:27" ht="21.95" customHeight="1" x14ac:dyDescent="0.15">
      <c r="B1248" s="9" t="s">
        <v>944</v>
      </c>
      <c r="C1248" s="80" t="s">
        <v>676</v>
      </c>
      <c r="D1248" s="56" t="s">
        <v>70</v>
      </c>
      <c r="E1248" s="62" t="s">
        <v>677</v>
      </c>
      <c r="F1248" s="57" t="s">
        <v>678</v>
      </c>
      <c r="G1248" s="57">
        <v>0.08</v>
      </c>
      <c r="H1248" s="57">
        <v>100</v>
      </c>
      <c r="I1248" s="57">
        <v>0.08</v>
      </c>
      <c r="J1248" s="57"/>
      <c r="K1248" s="62"/>
      <c r="L1248" s="57"/>
      <c r="M1248" s="57"/>
      <c r="N1248" s="57"/>
      <c r="O1248" s="57" t="s">
        <v>2193</v>
      </c>
      <c r="P1248" s="59"/>
      <c r="Q1248" s="59">
        <v>0</v>
      </c>
      <c r="R1248" s="59"/>
      <c r="S1248" s="57"/>
      <c r="T1248" s="65"/>
      <c r="Z1248" s="2" t="s">
        <v>949</v>
      </c>
      <c r="AA1248" s="2">
        <v>0.08</v>
      </c>
    </row>
    <row r="1249" spans="2:34" ht="21.95" customHeight="1" x14ac:dyDescent="0.15">
      <c r="B1249" s="9" t="s">
        <v>2192</v>
      </c>
      <c r="C1249" s="80"/>
      <c r="D1249" s="56" t="s">
        <v>3133</v>
      </c>
      <c r="E1249" s="62"/>
      <c r="F1249" s="57"/>
      <c r="G1249" s="57"/>
      <c r="H1249" s="57"/>
      <c r="I1249" s="57"/>
      <c r="J1249" s="57"/>
      <c r="K1249" s="62"/>
      <c r="L1249" s="57"/>
      <c r="M1249" s="57"/>
      <c r="N1249" s="57"/>
      <c r="O1249" s="57"/>
      <c r="P1249" s="59"/>
      <c r="Q1249" s="59"/>
      <c r="R1249" s="59"/>
      <c r="S1249" s="57"/>
      <c r="T1249" s="65"/>
    </row>
    <row r="1250" spans="2:34" ht="21.95" customHeight="1" x14ac:dyDescent="0.15">
      <c r="B1250" s="9" t="s">
        <v>944</v>
      </c>
      <c r="C1250" s="80" t="s">
        <v>484</v>
      </c>
      <c r="D1250" s="56" t="s">
        <v>485</v>
      </c>
      <c r="E1250" s="62" t="s">
        <v>486</v>
      </c>
      <c r="F1250" s="57" t="s">
        <v>181</v>
      </c>
      <c r="G1250" s="57">
        <v>1</v>
      </c>
      <c r="H1250" s="57">
        <v>0</v>
      </c>
      <c r="I1250" s="57">
        <v>1</v>
      </c>
      <c r="J1250" s="57"/>
      <c r="K1250" s="62" t="s">
        <v>919</v>
      </c>
      <c r="L1250" s="57" t="s">
        <v>677</v>
      </c>
      <c r="M1250" s="57">
        <v>0.11</v>
      </c>
      <c r="N1250" s="57">
        <v>100</v>
      </c>
      <c r="O1250" s="57">
        <v>0.11</v>
      </c>
      <c r="P1250" s="59"/>
      <c r="Q1250" s="59">
        <v>0</v>
      </c>
      <c r="R1250" s="59"/>
      <c r="S1250" s="57" t="s">
        <v>975</v>
      </c>
      <c r="T1250" s="65"/>
      <c r="AA1250" s="2">
        <v>0.11</v>
      </c>
    </row>
    <row r="1251" spans="2:34" ht="21.95" customHeight="1" x14ac:dyDescent="0.15">
      <c r="B1251" s="9" t="s">
        <v>944</v>
      </c>
      <c r="C1251" s="80" t="s">
        <v>484</v>
      </c>
      <c r="D1251" s="56"/>
      <c r="E1251" s="62"/>
      <c r="F1251" s="57"/>
      <c r="G1251" s="57">
        <v>1</v>
      </c>
      <c r="H1251" s="57">
        <v>0</v>
      </c>
      <c r="I1251" s="57">
        <v>1</v>
      </c>
      <c r="J1251" s="57"/>
      <c r="K1251" s="62" t="s">
        <v>925</v>
      </c>
      <c r="L1251" s="57" t="s">
        <v>690</v>
      </c>
      <c r="M1251" s="57">
        <v>0.08</v>
      </c>
      <c r="N1251" s="57">
        <v>100</v>
      </c>
      <c r="O1251" s="57">
        <v>0.08</v>
      </c>
      <c r="P1251" s="59"/>
      <c r="Q1251" s="59">
        <v>0</v>
      </c>
      <c r="R1251" s="59"/>
      <c r="S1251" s="57" t="s">
        <v>975</v>
      </c>
      <c r="T1251" s="65"/>
      <c r="AH1251" s="2">
        <v>0.08</v>
      </c>
    </row>
    <row r="1252" spans="2:34" ht="21.95" customHeight="1" x14ac:dyDescent="0.15">
      <c r="B1252" s="9" t="s">
        <v>944</v>
      </c>
      <c r="C1252" s="80" t="s">
        <v>676</v>
      </c>
      <c r="D1252" s="56" t="s">
        <v>70</v>
      </c>
      <c r="E1252" s="62" t="s">
        <v>677</v>
      </c>
      <c r="F1252" s="57" t="s">
        <v>678</v>
      </c>
      <c r="G1252" s="57">
        <v>0.11</v>
      </c>
      <c r="H1252" s="57">
        <v>100</v>
      </c>
      <c r="I1252" s="57">
        <v>0.11</v>
      </c>
      <c r="J1252" s="57"/>
      <c r="K1252" s="62"/>
      <c r="L1252" s="57"/>
      <c r="M1252" s="57"/>
      <c r="N1252" s="57"/>
      <c r="O1252" s="57" t="s">
        <v>2193</v>
      </c>
      <c r="P1252" s="59"/>
      <c r="Q1252" s="59">
        <v>0</v>
      </c>
      <c r="R1252" s="59"/>
      <c r="S1252" s="57"/>
      <c r="T1252" s="65"/>
      <c r="Z1252" s="2" t="s">
        <v>949</v>
      </c>
      <c r="AA1252" s="2">
        <v>0.11</v>
      </c>
      <c r="AH1252" s="2">
        <v>0.08</v>
      </c>
    </row>
    <row r="1253" spans="2:34" ht="21.95" customHeight="1" x14ac:dyDescent="0.15">
      <c r="B1253" s="9" t="s">
        <v>944</v>
      </c>
      <c r="C1253" s="80" t="s">
        <v>689</v>
      </c>
      <c r="D1253" s="56" t="s">
        <v>70</v>
      </c>
      <c r="E1253" s="62" t="s">
        <v>690</v>
      </c>
      <c r="F1253" s="57" t="s">
        <v>678</v>
      </c>
      <c r="G1253" s="57">
        <v>0.08</v>
      </c>
      <c r="H1253" s="57">
        <v>100</v>
      </c>
      <c r="I1253" s="57">
        <v>0.08</v>
      </c>
      <c r="J1253" s="57"/>
      <c r="K1253" s="62"/>
      <c r="L1253" s="57"/>
      <c r="M1253" s="57"/>
      <c r="N1253" s="57"/>
      <c r="O1253" s="57" t="s">
        <v>2193</v>
      </c>
      <c r="P1253" s="59"/>
      <c r="Q1253" s="59">
        <v>0</v>
      </c>
      <c r="R1253" s="59"/>
      <c r="S1253" s="57"/>
      <c r="T1253" s="65"/>
    </row>
    <row r="1254" spans="2:34" ht="21.95" customHeight="1" x14ac:dyDescent="0.15">
      <c r="B1254" s="9" t="s">
        <v>2192</v>
      </c>
      <c r="C1254" s="80"/>
      <c r="D1254" s="56" t="s">
        <v>3134</v>
      </c>
      <c r="E1254" s="62"/>
      <c r="F1254" s="57"/>
      <c r="G1254" s="57"/>
      <c r="H1254" s="57"/>
      <c r="I1254" s="57"/>
      <c r="J1254" s="57"/>
      <c r="K1254" s="62"/>
      <c r="L1254" s="57"/>
      <c r="M1254" s="57"/>
      <c r="N1254" s="57"/>
      <c r="O1254" s="57"/>
      <c r="P1254" s="59"/>
      <c r="Q1254" s="59"/>
      <c r="R1254" s="59"/>
      <c r="S1254" s="57"/>
      <c r="T1254" s="65"/>
    </row>
    <row r="1255" spans="2:34" ht="21.95" customHeight="1" x14ac:dyDescent="0.15">
      <c r="B1255" s="9" t="s">
        <v>944</v>
      </c>
      <c r="C1255" s="80" t="s">
        <v>489</v>
      </c>
      <c r="D1255" s="56" t="s">
        <v>490</v>
      </c>
      <c r="E1255" s="62" t="s">
        <v>491</v>
      </c>
      <c r="F1255" s="57" t="s">
        <v>492</v>
      </c>
      <c r="G1255" s="57">
        <v>1</v>
      </c>
      <c r="H1255" s="57">
        <v>0</v>
      </c>
      <c r="I1255" s="57">
        <v>1</v>
      </c>
      <c r="J1255" s="57"/>
      <c r="K1255" s="62" t="s">
        <v>919</v>
      </c>
      <c r="L1255" s="57" t="s">
        <v>677</v>
      </c>
      <c r="M1255" s="57">
        <v>0.66</v>
      </c>
      <c r="N1255" s="57">
        <v>100</v>
      </c>
      <c r="O1255" s="57">
        <v>0.66</v>
      </c>
      <c r="P1255" s="59"/>
      <c r="Q1255" s="59">
        <v>0</v>
      </c>
      <c r="R1255" s="59"/>
      <c r="S1255" s="57" t="s">
        <v>975</v>
      </c>
      <c r="T1255" s="65"/>
      <c r="AA1255" s="2">
        <v>0.66</v>
      </c>
    </row>
    <row r="1256" spans="2:34" ht="21.95" customHeight="1" x14ac:dyDescent="0.15">
      <c r="B1256" s="9" t="s">
        <v>944</v>
      </c>
      <c r="C1256" s="80" t="s">
        <v>676</v>
      </c>
      <c r="D1256" s="56" t="s">
        <v>70</v>
      </c>
      <c r="E1256" s="62" t="s">
        <v>677</v>
      </c>
      <c r="F1256" s="57" t="s">
        <v>678</v>
      </c>
      <c r="G1256" s="57">
        <v>0.66</v>
      </c>
      <c r="H1256" s="57">
        <v>100</v>
      </c>
      <c r="I1256" s="57">
        <v>0.66</v>
      </c>
      <c r="J1256" s="57"/>
      <c r="K1256" s="62"/>
      <c r="L1256" s="57"/>
      <c r="M1256" s="57"/>
      <c r="N1256" s="57"/>
      <c r="O1256" s="57" t="s">
        <v>2193</v>
      </c>
      <c r="P1256" s="59"/>
      <c r="Q1256" s="59">
        <v>0</v>
      </c>
      <c r="R1256" s="59"/>
      <c r="S1256" s="57"/>
      <c r="T1256" s="65"/>
      <c r="Z1256" s="2" t="s">
        <v>949</v>
      </c>
      <c r="AA1256" s="2">
        <v>0.66</v>
      </c>
    </row>
    <row r="1257" spans="2:34" ht="21.95" customHeight="1" x14ac:dyDescent="0.15">
      <c r="B1257" s="9" t="s">
        <v>2192</v>
      </c>
      <c r="C1257" s="80"/>
      <c r="D1257" s="56" t="s">
        <v>3135</v>
      </c>
      <c r="E1257" s="62"/>
      <c r="F1257" s="57"/>
      <c r="G1257" s="57"/>
      <c r="H1257" s="57"/>
      <c r="I1257" s="57"/>
      <c r="J1257" s="57"/>
      <c r="K1257" s="62"/>
      <c r="L1257" s="57"/>
      <c r="M1257" s="57"/>
      <c r="N1257" s="57"/>
      <c r="O1257" s="57"/>
      <c r="P1257" s="59"/>
      <c r="Q1257" s="59"/>
      <c r="R1257" s="59"/>
      <c r="S1257" s="57"/>
      <c r="T1257" s="65"/>
    </row>
    <row r="1258" spans="2:34" ht="21.95" customHeight="1" x14ac:dyDescent="0.15">
      <c r="B1258" s="9" t="s">
        <v>944</v>
      </c>
      <c r="C1258" s="80" t="s">
        <v>496</v>
      </c>
      <c r="D1258" s="56" t="s">
        <v>490</v>
      </c>
      <c r="E1258" s="62" t="s">
        <v>497</v>
      </c>
      <c r="F1258" s="57" t="s">
        <v>492</v>
      </c>
      <c r="G1258" s="57">
        <v>1</v>
      </c>
      <c r="H1258" s="57">
        <v>0</v>
      </c>
      <c r="I1258" s="57">
        <v>1</v>
      </c>
      <c r="J1258" s="57"/>
      <c r="K1258" s="62" t="s">
        <v>919</v>
      </c>
      <c r="L1258" s="57" t="s">
        <v>677</v>
      </c>
      <c r="M1258" s="57">
        <v>0.66</v>
      </c>
      <c r="N1258" s="57">
        <v>100</v>
      </c>
      <c r="O1258" s="57">
        <v>0.66</v>
      </c>
      <c r="P1258" s="59"/>
      <c r="Q1258" s="59">
        <v>0</v>
      </c>
      <c r="R1258" s="59"/>
      <c r="S1258" s="57" t="s">
        <v>975</v>
      </c>
      <c r="T1258" s="65"/>
      <c r="AA1258" s="2">
        <v>0.66</v>
      </c>
    </row>
    <row r="1259" spans="2:34" ht="21.95" customHeight="1" x14ac:dyDescent="0.15">
      <c r="B1259" s="9" t="s">
        <v>944</v>
      </c>
      <c r="C1259" s="80" t="s">
        <v>676</v>
      </c>
      <c r="D1259" s="56" t="s">
        <v>70</v>
      </c>
      <c r="E1259" s="62" t="s">
        <v>677</v>
      </c>
      <c r="F1259" s="57" t="s">
        <v>678</v>
      </c>
      <c r="G1259" s="57">
        <v>0.66</v>
      </c>
      <c r="H1259" s="57">
        <v>100</v>
      </c>
      <c r="I1259" s="57">
        <v>0.66</v>
      </c>
      <c r="J1259" s="57"/>
      <c r="K1259" s="62"/>
      <c r="L1259" s="57"/>
      <c r="M1259" s="57"/>
      <c r="N1259" s="57"/>
      <c r="O1259" s="57" t="s">
        <v>2193</v>
      </c>
      <c r="P1259" s="59"/>
      <c r="Q1259" s="59">
        <v>0</v>
      </c>
      <c r="R1259" s="59"/>
      <c r="S1259" s="57"/>
      <c r="T1259" s="65"/>
      <c r="Z1259" s="2" t="s">
        <v>949</v>
      </c>
      <c r="AA1259" s="2">
        <v>0.66</v>
      </c>
    </row>
    <row r="1260" spans="2:34" ht="21.95" customHeight="1" x14ac:dyDescent="0.15">
      <c r="B1260" s="9" t="s">
        <v>2192</v>
      </c>
      <c r="C1260" s="80"/>
      <c r="D1260" s="56" t="s">
        <v>3136</v>
      </c>
      <c r="E1260" s="62"/>
      <c r="F1260" s="57"/>
      <c r="G1260" s="57"/>
      <c r="H1260" s="57"/>
      <c r="I1260" s="57"/>
      <c r="J1260" s="57"/>
      <c r="K1260" s="62"/>
      <c r="L1260" s="57"/>
      <c r="M1260" s="57"/>
      <c r="N1260" s="57"/>
      <c r="O1260" s="57"/>
      <c r="P1260" s="59"/>
      <c r="Q1260" s="59"/>
      <c r="R1260" s="59"/>
      <c r="S1260" s="57"/>
      <c r="T1260" s="65"/>
    </row>
    <row r="1261" spans="2:34" ht="21.95" customHeight="1" x14ac:dyDescent="0.15">
      <c r="B1261" s="9" t="s">
        <v>944</v>
      </c>
      <c r="C1261" s="80" t="s">
        <v>498</v>
      </c>
      <c r="D1261" s="56" t="s">
        <v>490</v>
      </c>
      <c r="E1261" s="62" t="s">
        <v>499</v>
      </c>
      <c r="F1261" s="57" t="s">
        <v>492</v>
      </c>
      <c r="G1261" s="57">
        <v>1</v>
      </c>
      <c r="H1261" s="57">
        <v>0</v>
      </c>
      <c r="I1261" s="57">
        <v>1</v>
      </c>
      <c r="J1261" s="57"/>
      <c r="K1261" s="62" t="s">
        <v>919</v>
      </c>
      <c r="L1261" s="57" t="s">
        <v>677</v>
      </c>
      <c r="M1261" s="57">
        <v>0.66</v>
      </c>
      <c r="N1261" s="57">
        <v>100</v>
      </c>
      <c r="O1261" s="57">
        <v>0.66</v>
      </c>
      <c r="P1261" s="59"/>
      <c r="Q1261" s="59">
        <v>0</v>
      </c>
      <c r="R1261" s="59"/>
      <c r="S1261" s="57" t="s">
        <v>975</v>
      </c>
      <c r="T1261" s="65"/>
      <c r="AA1261" s="2">
        <v>0.66</v>
      </c>
    </row>
    <row r="1262" spans="2:34" ht="21.95" customHeight="1" x14ac:dyDescent="0.15">
      <c r="B1262" s="9" t="s">
        <v>944</v>
      </c>
      <c r="C1262" s="80" t="s">
        <v>676</v>
      </c>
      <c r="D1262" s="56" t="s">
        <v>70</v>
      </c>
      <c r="E1262" s="62" t="s">
        <v>677</v>
      </c>
      <c r="F1262" s="57" t="s">
        <v>678</v>
      </c>
      <c r="G1262" s="57">
        <v>0.66</v>
      </c>
      <c r="H1262" s="57">
        <v>100</v>
      </c>
      <c r="I1262" s="57">
        <v>0.66</v>
      </c>
      <c r="J1262" s="57"/>
      <c r="K1262" s="62"/>
      <c r="L1262" s="57"/>
      <c r="M1262" s="57"/>
      <c r="N1262" s="57"/>
      <c r="O1262" s="57" t="s">
        <v>2193</v>
      </c>
      <c r="P1262" s="59"/>
      <c r="Q1262" s="59">
        <v>0</v>
      </c>
      <c r="R1262" s="59"/>
      <c r="S1262" s="57"/>
      <c r="T1262" s="65"/>
      <c r="Z1262" s="2" t="s">
        <v>949</v>
      </c>
      <c r="AA1262" s="2">
        <v>0.66</v>
      </c>
    </row>
    <row r="1263" spans="2:34" ht="21.95" customHeight="1" x14ac:dyDescent="0.15">
      <c r="B1263" s="9" t="s">
        <v>2192</v>
      </c>
      <c r="C1263" s="80"/>
      <c r="D1263" s="56" t="s">
        <v>3137</v>
      </c>
      <c r="E1263" s="62"/>
      <c r="F1263" s="57"/>
      <c r="G1263" s="57"/>
      <c r="H1263" s="57"/>
      <c r="I1263" s="57"/>
      <c r="J1263" s="57"/>
      <c r="K1263" s="62"/>
      <c r="L1263" s="57"/>
      <c r="M1263" s="57"/>
      <c r="N1263" s="57"/>
      <c r="O1263" s="57"/>
      <c r="P1263" s="59"/>
      <c r="Q1263" s="59"/>
      <c r="R1263" s="59"/>
      <c r="S1263" s="57"/>
      <c r="T1263" s="65"/>
    </row>
    <row r="1264" spans="2:34" ht="21.95" customHeight="1" x14ac:dyDescent="0.15">
      <c r="B1264" s="9" t="s">
        <v>944</v>
      </c>
      <c r="C1264" s="80" t="s">
        <v>2941</v>
      </c>
      <c r="D1264" s="56" t="s">
        <v>2551</v>
      </c>
      <c r="E1264" s="62" t="s">
        <v>2552</v>
      </c>
      <c r="F1264" s="57" t="s">
        <v>2553</v>
      </c>
      <c r="G1264" s="57">
        <v>1</v>
      </c>
      <c r="H1264" s="57">
        <v>0</v>
      </c>
      <c r="I1264" s="57">
        <v>1</v>
      </c>
      <c r="J1264" s="57"/>
      <c r="K1264" s="62" t="s">
        <v>2911</v>
      </c>
      <c r="L1264" s="57" t="s">
        <v>2913</v>
      </c>
      <c r="M1264" s="57">
        <v>0.47699999999999998</v>
      </c>
      <c r="N1264" s="57">
        <v>100</v>
      </c>
      <c r="O1264" s="57">
        <v>0.47699999999999998</v>
      </c>
      <c r="P1264" s="59"/>
      <c r="Q1264" s="59">
        <v>0</v>
      </c>
      <c r="R1264" s="59"/>
      <c r="S1264" s="57" t="s">
        <v>986</v>
      </c>
      <c r="T1264" s="65"/>
      <c r="AC1264" s="2">
        <v>0.47699999999999998</v>
      </c>
    </row>
    <row r="1265" spans="2:29" ht="21.95" customHeight="1" x14ac:dyDescent="0.15">
      <c r="B1265" s="9" t="s">
        <v>944</v>
      </c>
      <c r="C1265" s="80" t="s">
        <v>2912</v>
      </c>
      <c r="D1265" s="56" t="s">
        <v>70</v>
      </c>
      <c r="E1265" s="62" t="s">
        <v>2913</v>
      </c>
      <c r="F1265" s="57" t="s">
        <v>678</v>
      </c>
      <c r="G1265" s="57">
        <v>0.47699999999999998</v>
      </c>
      <c r="H1265" s="57">
        <v>100</v>
      </c>
      <c r="I1265" s="57">
        <v>0.47699999999999998</v>
      </c>
      <c r="J1265" s="57"/>
      <c r="K1265" s="62"/>
      <c r="L1265" s="57"/>
      <c r="M1265" s="57"/>
      <c r="N1265" s="57"/>
      <c r="O1265" s="57" t="s">
        <v>2193</v>
      </c>
      <c r="P1265" s="59"/>
      <c r="Q1265" s="59">
        <v>0</v>
      </c>
      <c r="R1265" s="59"/>
      <c r="S1265" s="57"/>
      <c r="T1265" s="65"/>
      <c r="Z1265" s="2" t="s">
        <v>949</v>
      </c>
      <c r="AC1265" s="2">
        <v>0.47699999999999998</v>
      </c>
    </row>
    <row r="1266" spans="2:29" ht="21.95" customHeight="1" x14ac:dyDescent="0.15">
      <c r="B1266" s="9" t="s">
        <v>2192</v>
      </c>
      <c r="C1266" s="80"/>
      <c r="D1266" s="56" t="s">
        <v>3138</v>
      </c>
      <c r="E1266" s="62"/>
      <c r="F1266" s="57"/>
      <c r="G1266" s="57"/>
      <c r="H1266" s="57"/>
      <c r="I1266" s="57"/>
      <c r="J1266" s="57"/>
      <c r="K1266" s="62"/>
      <c r="L1266" s="57"/>
      <c r="M1266" s="57"/>
      <c r="N1266" s="57"/>
      <c r="O1266" s="57"/>
      <c r="P1266" s="59"/>
      <c r="Q1266" s="59"/>
      <c r="R1266" s="59"/>
      <c r="S1266" s="57"/>
      <c r="T1266" s="65"/>
    </row>
    <row r="1267" spans="2:29" ht="21.95" customHeight="1" x14ac:dyDescent="0.15">
      <c r="B1267" s="9" t="s">
        <v>944</v>
      </c>
      <c r="C1267" s="80" t="s">
        <v>2944</v>
      </c>
      <c r="D1267" s="56" t="s">
        <v>508</v>
      </c>
      <c r="E1267" s="62" t="s">
        <v>2554</v>
      </c>
      <c r="F1267" s="57" t="s">
        <v>181</v>
      </c>
      <c r="G1267" s="57">
        <v>1</v>
      </c>
      <c r="H1267" s="57">
        <v>0</v>
      </c>
      <c r="I1267" s="57">
        <v>1</v>
      </c>
      <c r="J1267" s="57"/>
      <c r="K1267" s="62" t="s">
        <v>919</v>
      </c>
      <c r="L1267" s="57" t="s">
        <v>677</v>
      </c>
      <c r="M1267" s="57">
        <v>1.6E-2</v>
      </c>
      <c r="N1267" s="57">
        <v>100</v>
      </c>
      <c r="O1267" s="57">
        <v>1.6E-2</v>
      </c>
      <c r="P1267" s="59"/>
      <c r="Q1267" s="59">
        <v>0</v>
      </c>
      <c r="R1267" s="59"/>
      <c r="S1267" s="57" t="s">
        <v>975</v>
      </c>
      <c r="T1267" s="65"/>
      <c r="AA1267" s="2">
        <v>1.6E-2</v>
      </c>
    </row>
    <row r="1268" spans="2:29" ht="21.95" customHeight="1" x14ac:dyDescent="0.15">
      <c r="B1268" s="9" t="s">
        <v>944</v>
      </c>
      <c r="C1268" s="80" t="s">
        <v>676</v>
      </c>
      <c r="D1268" s="56" t="s">
        <v>70</v>
      </c>
      <c r="E1268" s="62" t="s">
        <v>677</v>
      </c>
      <c r="F1268" s="57" t="s">
        <v>678</v>
      </c>
      <c r="G1268" s="57">
        <v>1.6E-2</v>
      </c>
      <c r="H1268" s="57">
        <v>100</v>
      </c>
      <c r="I1268" s="57">
        <v>1.6E-2</v>
      </c>
      <c r="J1268" s="57"/>
      <c r="K1268" s="62"/>
      <c r="L1268" s="57"/>
      <c r="M1268" s="57"/>
      <c r="N1268" s="57"/>
      <c r="O1268" s="57" t="s">
        <v>2193</v>
      </c>
      <c r="P1268" s="59"/>
      <c r="Q1268" s="59">
        <v>0</v>
      </c>
      <c r="R1268" s="59"/>
      <c r="S1268" s="57"/>
      <c r="T1268" s="65"/>
      <c r="Z1268" s="2" t="s">
        <v>949</v>
      </c>
      <c r="AA1268" s="2">
        <v>1.6E-2</v>
      </c>
    </row>
    <row r="1269" spans="2:29" ht="21.95" customHeight="1" x14ac:dyDescent="0.15">
      <c r="B1269" s="9" t="s">
        <v>2192</v>
      </c>
      <c r="C1269" s="80"/>
      <c r="D1269" s="56" t="s">
        <v>3139</v>
      </c>
      <c r="E1269" s="62"/>
      <c r="F1269" s="57"/>
      <c r="G1269" s="57"/>
      <c r="H1269" s="57"/>
      <c r="I1269" s="57"/>
      <c r="J1269" s="57"/>
      <c r="K1269" s="62"/>
      <c r="L1269" s="57"/>
      <c r="M1269" s="57"/>
      <c r="N1269" s="57"/>
      <c r="O1269" s="57"/>
      <c r="P1269" s="59"/>
      <c r="Q1269" s="59"/>
      <c r="R1269" s="59"/>
      <c r="S1269" s="57"/>
      <c r="T1269" s="65"/>
    </row>
    <row r="1270" spans="2:29" ht="21.95" customHeight="1" x14ac:dyDescent="0.15">
      <c r="B1270" s="9" t="s">
        <v>944</v>
      </c>
      <c r="C1270" s="80" t="s">
        <v>2947</v>
      </c>
      <c r="D1270" s="56" t="s">
        <v>508</v>
      </c>
      <c r="E1270" s="62" t="s">
        <v>2555</v>
      </c>
      <c r="F1270" s="57" t="s">
        <v>181</v>
      </c>
      <c r="G1270" s="57">
        <v>1</v>
      </c>
      <c r="H1270" s="57">
        <v>0</v>
      </c>
      <c r="I1270" s="57">
        <v>1</v>
      </c>
      <c r="J1270" s="57"/>
      <c r="K1270" s="62" t="s">
        <v>919</v>
      </c>
      <c r="L1270" s="57" t="s">
        <v>677</v>
      </c>
      <c r="M1270" s="57">
        <v>1.6E-2</v>
      </c>
      <c r="N1270" s="57">
        <v>100</v>
      </c>
      <c r="O1270" s="57">
        <v>1.6E-2</v>
      </c>
      <c r="P1270" s="59"/>
      <c r="Q1270" s="59">
        <v>0</v>
      </c>
      <c r="R1270" s="59"/>
      <c r="S1270" s="57" t="s">
        <v>975</v>
      </c>
      <c r="T1270" s="65"/>
      <c r="AA1270" s="2">
        <v>1.6E-2</v>
      </c>
    </row>
    <row r="1271" spans="2:29" ht="21.95" customHeight="1" x14ac:dyDescent="0.15">
      <c r="B1271" s="9" t="s">
        <v>944</v>
      </c>
      <c r="C1271" s="80" t="s">
        <v>676</v>
      </c>
      <c r="D1271" s="56" t="s">
        <v>70</v>
      </c>
      <c r="E1271" s="62" t="s">
        <v>677</v>
      </c>
      <c r="F1271" s="57" t="s">
        <v>678</v>
      </c>
      <c r="G1271" s="57">
        <v>1.6E-2</v>
      </c>
      <c r="H1271" s="57">
        <v>100</v>
      </c>
      <c r="I1271" s="57">
        <v>1.6E-2</v>
      </c>
      <c r="J1271" s="57"/>
      <c r="K1271" s="62"/>
      <c r="L1271" s="57"/>
      <c r="M1271" s="57"/>
      <c r="N1271" s="57"/>
      <c r="O1271" s="57" t="s">
        <v>2193</v>
      </c>
      <c r="P1271" s="59"/>
      <c r="Q1271" s="59">
        <v>0</v>
      </c>
      <c r="R1271" s="59"/>
      <c r="S1271" s="57"/>
      <c r="T1271" s="65"/>
      <c r="Z1271" s="2" t="s">
        <v>949</v>
      </c>
      <c r="AA1271" s="2">
        <v>1.6E-2</v>
      </c>
    </row>
    <row r="1272" spans="2:29" ht="21.95" customHeight="1" x14ac:dyDescent="0.15">
      <c r="B1272" s="9" t="s">
        <v>2192</v>
      </c>
      <c r="C1272" s="80"/>
      <c r="D1272" s="56" t="s">
        <v>3140</v>
      </c>
      <c r="E1272" s="62"/>
      <c r="F1272" s="57"/>
      <c r="G1272" s="57"/>
      <c r="H1272" s="57"/>
      <c r="I1272" s="57"/>
      <c r="J1272" s="57"/>
      <c r="K1272" s="62"/>
      <c r="L1272" s="57"/>
      <c r="M1272" s="57"/>
      <c r="N1272" s="57"/>
      <c r="O1272" s="57"/>
      <c r="P1272" s="59"/>
      <c r="Q1272" s="59"/>
      <c r="R1272" s="59"/>
      <c r="S1272" s="57"/>
      <c r="T1272" s="65"/>
    </row>
    <row r="1273" spans="2:29" ht="21.95" customHeight="1" x14ac:dyDescent="0.15">
      <c r="B1273" s="9" t="s">
        <v>944</v>
      </c>
      <c r="C1273" s="80" t="s">
        <v>2950</v>
      </c>
      <c r="D1273" s="56" t="s">
        <v>518</v>
      </c>
      <c r="E1273" s="62" t="s">
        <v>2577</v>
      </c>
      <c r="F1273" s="57" t="s">
        <v>181</v>
      </c>
      <c r="G1273" s="57">
        <v>1</v>
      </c>
      <c r="H1273" s="57">
        <v>0</v>
      </c>
      <c r="I1273" s="57">
        <v>1</v>
      </c>
      <c r="J1273" s="57"/>
      <c r="K1273" s="62" t="s">
        <v>920</v>
      </c>
      <c r="L1273" s="57" t="s">
        <v>680</v>
      </c>
      <c r="M1273" s="57">
        <v>0.12</v>
      </c>
      <c r="N1273" s="57">
        <v>120</v>
      </c>
      <c r="O1273" s="57">
        <v>0.14399999999999999</v>
      </c>
      <c r="P1273" s="59"/>
      <c r="Q1273" s="59">
        <v>0</v>
      </c>
      <c r="R1273" s="59"/>
      <c r="S1273" s="57" t="s">
        <v>986</v>
      </c>
      <c r="T1273" s="65"/>
      <c r="AB1273" s="2">
        <v>0.14399999999999999</v>
      </c>
    </row>
    <row r="1274" spans="2:29" ht="21.95" customHeight="1" x14ac:dyDescent="0.15">
      <c r="B1274" s="9" t="s">
        <v>944</v>
      </c>
      <c r="C1274" s="80" t="s">
        <v>679</v>
      </c>
      <c r="D1274" s="56" t="s">
        <v>70</v>
      </c>
      <c r="E1274" s="62" t="s">
        <v>680</v>
      </c>
      <c r="F1274" s="57" t="s">
        <v>678</v>
      </c>
      <c r="G1274" s="57">
        <v>0.14399999999999999</v>
      </c>
      <c r="H1274" s="57">
        <v>100</v>
      </c>
      <c r="I1274" s="57">
        <v>0.14399999999999999</v>
      </c>
      <c r="J1274" s="57"/>
      <c r="K1274" s="62"/>
      <c r="L1274" s="57"/>
      <c r="M1274" s="57"/>
      <c r="N1274" s="57"/>
      <c r="O1274" s="57" t="s">
        <v>2193</v>
      </c>
      <c r="P1274" s="59"/>
      <c r="Q1274" s="59">
        <v>0</v>
      </c>
      <c r="R1274" s="59"/>
      <c r="S1274" s="57"/>
      <c r="T1274" s="65"/>
      <c r="Z1274" s="2" t="s">
        <v>949</v>
      </c>
      <c r="AB1274" s="2">
        <v>0.14399999999999999</v>
      </c>
    </row>
    <row r="1275" spans="2:29" ht="21.95" customHeight="1" x14ac:dyDescent="0.15">
      <c r="B1275" s="9" t="s">
        <v>2192</v>
      </c>
      <c r="C1275" s="80"/>
      <c r="D1275" s="56" t="s">
        <v>3141</v>
      </c>
      <c r="E1275" s="62"/>
      <c r="F1275" s="57"/>
      <c r="G1275" s="57"/>
      <c r="H1275" s="57"/>
      <c r="I1275" s="57"/>
      <c r="J1275" s="57"/>
      <c r="K1275" s="62"/>
      <c r="L1275" s="57"/>
      <c r="M1275" s="57"/>
      <c r="N1275" s="57"/>
      <c r="O1275" s="57"/>
      <c r="P1275" s="59"/>
      <c r="Q1275" s="59"/>
      <c r="R1275" s="59"/>
      <c r="S1275" s="57"/>
      <c r="T1275" s="65"/>
    </row>
    <row r="1276" spans="2:29" ht="21.95" customHeight="1" x14ac:dyDescent="0.15">
      <c r="B1276" s="9" t="s">
        <v>944</v>
      </c>
      <c r="C1276" s="80" t="s">
        <v>517</v>
      </c>
      <c r="D1276" s="56" t="s">
        <v>518</v>
      </c>
      <c r="E1276" s="62" t="s">
        <v>519</v>
      </c>
      <c r="F1276" s="57" t="s">
        <v>181</v>
      </c>
      <c r="G1276" s="57">
        <v>1</v>
      </c>
      <c r="H1276" s="57">
        <v>0</v>
      </c>
      <c r="I1276" s="57">
        <v>1</v>
      </c>
      <c r="J1276" s="57"/>
      <c r="K1276" s="62" t="s">
        <v>919</v>
      </c>
      <c r="L1276" s="57" t="s">
        <v>677</v>
      </c>
      <c r="M1276" s="57">
        <v>1.6E-2</v>
      </c>
      <c r="N1276" s="57">
        <v>100</v>
      </c>
      <c r="O1276" s="57">
        <v>1.6E-2</v>
      </c>
      <c r="P1276" s="59"/>
      <c r="Q1276" s="59">
        <v>0</v>
      </c>
      <c r="R1276" s="59"/>
      <c r="S1276" s="57" t="s">
        <v>975</v>
      </c>
      <c r="T1276" s="65"/>
      <c r="AA1276" s="2">
        <v>1.6E-2</v>
      </c>
    </row>
    <row r="1277" spans="2:29" ht="21.95" customHeight="1" x14ac:dyDescent="0.15">
      <c r="B1277" s="9" t="s">
        <v>944</v>
      </c>
      <c r="C1277" s="80" t="s">
        <v>676</v>
      </c>
      <c r="D1277" s="56" t="s">
        <v>70</v>
      </c>
      <c r="E1277" s="62" t="s">
        <v>677</v>
      </c>
      <c r="F1277" s="57" t="s">
        <v>678</v>
      </c>
      <c r="G1277" s="57">
        <v>1.6E-2</v>
      </c>
      <c r="H1277" s="57">
        <v>100</v>
      </c>
      <c r="I1277" s="57">
        <v>1.6E-2</v>
      </c>
      <c r="J1277" s="57"/>
      <c r="K1277" s="62"/>
      <c r="L1277" s="57"/>
      <c r="M1277" s="57"/>
      <c r="N1277" s="57"/>
      <c r="O1277" s="57" t="s">
        <v>2193</v>
      </c>
      <c r="P1277" s="59"/>
      <c r="Q1277" s="59">
        <v>0</v>
      </c>
      <c r="R1277" s="59"/>
      <c r="S1277" s="57"/>
      <c r="T1277" s="65"/>
      <c r="Z1277" s="2" t="s">
        <v>949</v>
      </c>
      <c r="AA1277" s="2">
        <v>1.6E-2</v>
      </c>
    </row>
    <row r="1278" spans="2:29" ht="21.95" customHeight="1" x14ac:dyDescent="0.15">
      <c r="B1278" s="9" t="s">
        <v>2192</v>
      </c>
      <c r="C1278" s="80"/>
      <c r="D1278" s="56" t="s">
        <v>3142</v>
      </c>
      <c r="E1278" s="62"/>
      <c r="F1278" s="57"/>
      <c r="G1278" s="57"/>
      <c r="H1278" s="57"/>
      <c r="I1278" s="57"/>
      <c r="J1278" s="57"/>
      <c r="K1278" s="62"/>
      <c r="L1278" s="57"/>
      <c r="M1278" s="57"/>
      <c r="N1278" s="57"/>
      <c r="O1278" s="57"/>
      <c r="P1278" s="59"/>
      <c r="Q1278" s="59"/>
      <c r="R1278" s="59"/>
      <c r="S1278" s="57"/>
      <c r="T1278" s="65"/>
    </row>
    <row r="1279" spans="2:29" ht="21.95" customHeight="1" x14ac:dyDescent="0.15">
      <c r="B1279" s="9" t="s">
        <v>944</v>
      </c>
      <c r="C1279" s="80" t="s">
        <v>2954</v>
      </c>
      <c r="D1279" s="56" t="s">
        <v>518</v>
      </c>
      <c r="E1279" s="62" t="s">
        <v>2578</v>
      </c>
      <c r="F1279" s="57" t="s">
        <v>181</v>
      </c>
      <c r="G1279" s="57">
        <v>1</v>
      </c>
      <c r="H1279" s="57">
        <v>0</v>
      </c>
      <c r="I1279" s="57">
        <v>1</v>
      </c>
      <c r="J1279" s="57"/>
      <c r="K1279" s="62" t="s">
        <v>919</v>
      </c>
      <c r="L1279" s="57" t="s">
        <v>677</v>
      </c>
      <c r="M1279" s="57">
        <v>1.6E-2</v>
      </c>
      <c r="N1279" s="57">
        <v>100</v>
      </c>
      <c r="O1279" s="57">
        <v>1.6E-2</v>
      </c>
      <c r="P1279" s="59"/>
      <c r="Q1279" s="59">
        <v>0</v>
      </c>
      <c r="R1279" s="59"/>
      <c r="S1279" s="57" t="s">
        <v>975</v>
      </c>
      <c r="T1279" s="65"/>
      <c r="AA1279" s="2">
        <v>1.6E-2</v>
      </c>
    </row>
    <row r="1280" spans="2:29" ht="21.95" customHeight="1" x14ac:dyDescent="0.15">
      <c r="B1280" s="9" t="s">
        <v>944</v>
      </c>
      <c r="C1280" s="80" t="s">
        <v>676</v>
      </c>
      <c r="D1280" s="56" t="s">
        <v>70</v>
      </c>
      <c r="E1280" s="62" t="s">
        <v>677</v>
      </c>
      <c r="F1280" s="57" t="s">
        <v>678</v>
      </c>
      <c r="G1280" s="57">
        <v>1.6E-2</v>
      </c>
      <c r="H1280" s="57">
        <v>100</v>
      </c>
      <c r="I1280" s="57">
        <v>1.6E-2</v>
      </c>
      <c r="J1280" s="57"/>
      <c r="K1280" s="62"/>
      <c r="L1280" s="57"/>
      <c r="M1280" s="57"/>
      <c r="N1280" s="57"/>
      <c r="O1280" s="57" t="s">
        <v>2193</v>
      </c>
      <c r="P1280" s="59"/>
      <c r="Q1280" s="59">
        <v>0</v>
      </c>
      <c r="R1280" s="59"/>
      <c r="S1280" s="57"/>
      <c r="T1280" s="65"/>
      <c r="Z1280" s="2" t="s">
        <v>949</v>
      </c>
      <c r="AA1280" s="2">
        <v>1.6E-2</v>
      </c>
    </row>
    <row r="1281" spans="2:34" ht="21.95" customHeight="1" x14ac:dyDescent="0.15">
      <c r="B1281" s="9" t="s">
        <v>2192</v>
      </c>
      <c r="C1281" s="80"/>
      <c r="D1281" s="56" t="s">
        <v>3143</v>
      </c>
      <c r="E1281" s="62"/>
      <c r="F1281" s="57"/>
      <c r="G1281" s="57"/>
      <c r="H1281" s="57"/>
      <c r="I1281" s="57"/>
      <c r="J1281" s="57"/>
      <c r="K1281" s="62"/>
      <c r="L1281" s="57"/>
      <c r="M1281" s="57"/>
      <c r="N1281" s="57"/>
      <c r="O1281" s="57"/>
      <c r="P1281" s="59"/>
      <c r="Q1281" s="59"/>
      <c r="R1281" s="59"/>
      <c r="S1281" s="57"/>
      <c r="T1281" s="65"/>
    </row>
    <row r="1282" spans="2:34" ht="21.95" customHeight="1" x14ac:dyDescent="0.15">
      <c r="B1282" s="9" t="s">
        <v>944</v>
      </c>
      <c r="C1282" s="80" t="s">
        <v>520</v>
      </c>
      <c r="D1282" s="56" t="s">
        <v>518</v>
      </c>
      <c r="E1282" s="62" t="s">
        <v>521</v>
      </c>
      <c r="F1282" s="57" t="s">
        <v>181</v>
      </c>
      <c r="G1282" s="57">
        <v>1</v>
      </c>
      <c r="H1282" s="57">
        <v>0</v>
      </c>
      <c r="I1282" s="57">
        <v>1</v>
      </c>
      <c r="J1282" s="57"/>
      <c r="K1282" s="62" t="s">
        <v>919</v>
      </c>
      <c r="L1282" s="57" t="s">
        <v>677</v>
      </c>
      <c r="M1282" s="57">
        <v>1.6E-2</v>
      </c>
      <c r="N1282" s="57">
        <v>100</v>
      </c>
      <c r="O1282" s="57">
        <v>1.6E-2</v>
      </c>
      <c r="P1282" s="59"/>
      <c r="Q1282" s="59">
        <v>0</v>
      </c>
      <c r="R1282" s="59"/>
      <c r="S1282" s="57" t="s">
        <v>975</v>
      </c>
      <c r="T1282" s="65"/>
      <c r="AA1282" s="2">
        <v>1.6E-2</v>
      </c>
    </row>
    <row r="1283" spans="2:34" ht="21.95" customHeight="1" x14ac:dyDescent="0.15">
      <c r="B1283" s="9" t="s">
        <v>944</v>
      </c>
      <c r="C1283" s="80" t="s">
        <v>676</v>
      </c>
      <c r="D1283" s="56" t="s">
        <v>70</v>
      </c>
      <c r="E1283" s="62" t="s">
        <v>677</v>
      </c>
      <c r="F1283" s="57" t="s">
        <v>678</v>
      </c>
      <c r="G1283" s="57">
        <v>1.6E-2</v>
      </c>
      <c r="H1283" s="57">
        <v>100</v>
      </c>
      <c r="I1283" s="57">
        <v>1.6E-2</v>
      </c>
      <c r="J1283" s="57"/>
      <c r="K1283" s="62"/>
      <c r="L1283" s="57"/>
      <c r="M1283" s="57"/>
      <c r="N1283" s="57"/>
      <c r="O1283" s="57" t="s">
        <v>2193</v>
      </c>
      <c r="P1283" s="59"/>
      <c r="Q1283" s="59">
        <v>0</v>
      </c>
      <c r="R1283" s="59"/>
      <c r="S1283" s="57"/>
      <c r="T1283" s="65"/>
      <c r="Z1283" s="2" t="s">
        <v>949</v>
      </c>
      <c r="AA1283" s="2">
        <v>1.6E-2</v>
      </c>
    </row>
    <row r="1284" spans="2:34" ht="21.95" customHeight="1" x14ac:dyDescent="0.15">
      <c r="B1284" s="9" t="s">
        <v>2192</v>
      </c>
      <c r="C1284" s="80"/>
      <c r="D1284" s="56" t="s">
        <v>3144</v>
      </c>
      <c r="E1284" s="62"/>
      <c r="F1284" s="57"/>
      <c r="G1284" s="57"/>
      <c r="H1284" s="57"/>
      <c r="I1284" s="57"/>
      <c r="J1284" s="57"/>
      <c r="K1284" s="62"/>
      <c r="L1284" s="57"/>
      <c r="M1284" s="57"/>
      <c r="N1284" s="57"/>
      <c r="O1284" s="57"/>
      <c r="P1284" s="59"/>
      <c r="Q1284" s="59"/>
      <c r="R1284" s="59"/>
      <c r="S1284" s="57"/>
      <c r="T1284" s="65"/>
    </row>
    <row r="1285" spans="2:34" ht="21.95" customHeight="1" x14ac:dyDescent="0.15">
      <c r="B1285" s="9" t="s">
        <v>944</v>
      </c>
      <c r="C1285" s="80" t="s">
        <v>522</v>
      </c>
      <c r="D1285" s="56" t="s">
        <v>518</v>
      </c>
      <c r="E1285" s="62" t="s">
        <v>523</v>
      </c>
      <c r="F1285" s="57" t="s">
        <v>181</v>
      </c>
      <c r="G1285" s="57">
        <v>1</v>
      </c>
      <c r="H1285" s="57">
        <v>0</v>
      </c>
      <c r="I1285" s="57">
        <v>1</v>
      </c>
      <c r="J1285" s="57"/>
      <c r="K1285" s="62" t="s">
        <v>920</v>
      </c>
      <c r="L1285" s="57" t="s">
        <v>680</v>
      </c>
      <c r="M1285" s="57">
        <v>0.16200000000000001</v>
      </c>
      <c r="N1285" s="57">
        <v>120</v>
      </c>
      <c r="O1285" s="57">
        <v>0.19439999999999999</v>
      </c>
      <c r="P1285" s="59"/>
      <c r="Q1285" s="59">
        <v>0</v>
      </c>
      <c r="R1285" s="59"/>
      <c r="S1285" s="57" t="s">
        <v>986</v>
      </c>
      <c r="T1285" s="65"/>
      <c r="AB1285" s="2">
        <v>0.19439999999999999</v>
      </c>
    </row>
    <row r="1286" spans="2:34" ht="21.95" customHeight="1" x14ac:dyDescent="0.15">
      <c r="B1286" s="9" t="s">
        <v>944</v>
      </c>
      <c r="C1286" s="80" t="s">
        <v>679</v>
      </c>
      <c r="D1286" s="56" t="s">
        <v>70</v>
      </c>
      <c r="E1286" s="62" t="s">
        <v>680</v>
      </c>
      <c r="F1286" s="57" t="s">
        <v>678</v>
      </c>
      <c r="G1286" s="57">
        <v>0.19439999999999999</v>
      </c>
      <c r="H1286" s="57">
        <v>100</v>
      </c>
      <c r="I1286" s="57">
        <v>0.19439999999999999</v>
      </c>
      <c r="J1286" s="57"/>
      <c r="K1286" s="62"/>
      <c r="L1286" s="57"/>
      <c r="M1286" s="57"/>
      <c r="N1286" s="57"/>
      <c r="O1286" s="57" t="s">
        <v>2193</v>
      </c>
      <c r="P1286" s="59"/>
      <c r="Q1286" s="59">
        <v>0</v>
      </c>
      <c r="R1286" s="59"/>
      <c r="S1286" s="57"/>
      <c r="T1286" s="65"/>
      <c r="Z1286" s="2" t="s">
        <v>949</v>
      </c>
      <c r="AB1286" s="2">
        <v>0.19439999999999999</v>
      </c>
    </row>
    <row r="1287" spans="2:34" ht="21.95" customHeight="1" x14ac:dyDescent="0.15">
      <c r="B1287" s="9" t="s">
        <v>2192</v>
      </c>
      <c r="C1287" s="80"/>
      <c r="D1287" s="56" t="s">
        <v>3145</v>
      </c>
      <c r="E1287" s="62"/>
      <c r="F1287" s="57"/>
      <c r="G1287" s="57"/>
      <c r="H1287" s="57"/>
      <c r="I1287" s="57"/>
      <c r="J1287" s="57"/>
      <c r="K1287" s="62"/>
      <c r="L1287" s="57"/>
      <c r="M1287" s="57"/>
      <c r="N1287" s="57"/>
      <c r="O1287" s="57"/>
      <c r="P1287" s="59"/>
      <c r="Q1287" s="59"/>
      <c r="R1287" s="59"/>
      <c r="S1287" s="57"/>
      <c r="T1287" s="65"/>
    </row>
    <row r="1288" spans="2:34" ht="21.95" customHeight="1" x14ac:dyDescent="0.15">
      <c r="B1288" s="9" t="s">
        <v>944</v>
      </c>
      <c r="C1288" s="80" t="s">
        <v>524</v>
      </c>
      <c r="D1288" s="56" t="s">
        <v>518</v>
      </c>
      <c r="E1288" s="62" t="s">
        <v>525</v>
      </c>
      <c r="F1288" s="57" t="s">
        <v>181</v>
      </c>
      <c r="G1288" s="57">
        <v>1</v>
      </c>
      <c r="H1288" s="57">
        <v>0</v>
      </c>
      <c r="I1288" s="57">
        <v>1</v>
      </c>
      <c r="J1288" s="57"/>
      <c r="K1288" s="62" t="s">
        <v>920</v>
      </c>
      <c r="L1288" s="57" t="s">
        <v>680</v>
      </c>
      <c r="M1288" s="57">
        <v>0.2016</v>
      </c>
      <c r="N1288" s="57">
        <v>120</v>
      </c>
      <c r="O1288" s="57">
        <v>0.24192</v>
      </c>
      <c r="P1288" s="59"/>
      <c r="Q1288" s="59">
        <v>0</v>
      </c>
      <c r="R1288" s="59"/>
      <c r="S1288" s="57" t="s">
        <v>986</v>
      </c>
      <c r="T1288" s="65"/>
      <c r="AB1288" s="2">
        <v>0.24192</v>
      </c>
    </row>
    <row r="1289" spans="2:34" ht="21.95" customHeight="1" x14ac:dyDescent="0.15">
      <c r="B1289" s="9" t="s">
        <v>944</v>
      </c>
      <c r="C1289" s="80" t="s">
        <v>679</v>
      </c>
      <c r="D1289" s="56" t="s">
        <v>70</v>
      </c>
      <c r="E1289" s="62" t="s">
        <v>680</v>
      </c>
      <c r="F1289" s="57" t="s">
        <v>678</v>
      </c>
      <c r="G1289" s="57">
        <v>0.24192</v>
      </c>
      <c r="H1289" s="57">
        <v>100</v>
      </c>
      <c r="I1289" s="57">
        <v>0.24192</v>
      </c>
      <c r="J1289" s="57"/>
      <c r="K1289" s="62"/>
      <c r="L1289" s="57"/>
      <c r="M1289" s="57"/>
      <c r="N1289" s="57"/>
      <c r="O1289" s="57" t="s">
        <v>2193</v>
      </c>
      <c r="P1289" s="59"/>
      <c r="Q1289" s="59">
        <v>0</v>
      </c>
      <c r="R1289" s="59"/>
      <c r="S1289" s="57"/>
      <c r="T1289" s="65"/>
      <c r="Z1289" s="2" t="s">
        <v>949</v>
      </c>
      <c r="AB1289" s="2">
        <v>0.24192</v>
      </c>
    </row>
    <row r="1290" spans="2:34" ht="21.95" customHeight="1" x14ac:dyDescent="0.15">
      <c r="B1290" s="9" t="s">
        <v>2192</v>
      </c>
      <c r="C1290" s="80"/>
      <c r="D1290" s="56" t="s">
        <v>3146</v>
      </c>
      <c r="E1290" s="62"/>
      <c r="F1290" s="57"/>
      <c r="G1290" s="57"/>
      <c r="H1290" s="57"/>
      <c r="I1290" s="57"/>
      <c r="J1290" s="57"/>
      <c r="K1290" s="62"/>
      <c r="L1290" s="57"/>
      <c r="M1290" s="57"/>
      <c r="N1290" s="57"/>
      <c r="O1290" s="57"/>
      <c r="P1290" s="59"/>
      <c r="Q1290" s="59"/>
      <c r="R1290" s="59"/>
      <c r="S1290" s="57"/>
      <c r="T1290" s="65"/>
    </row>
    <row r="1291" spans="2:34" ht="21.95" customHeight="1" x14ac:dyDescent="0.15">
      <c r="B1291" s="9" t="s">
        <v>944</v>
      </c>
      <c r="C1291" s="80" t="s">
        <v>2960</v>
      </c>
      <c r="D1291" s="56" t="s">
        <v>518</v>
      </c>
      <c r="E1291" s="62" t="s">
        <v>2685</v>
      </c>
      <c r="F1291" s="57" t="s">
        <v>181</v>
      </c>
      <c r="G1291" s="57">
        <v>1</v>
      </c>
      <c r="H1291" s="57">
        <v>0</v>
      </c>
      <c r="I1291" s="57">
        <v>1</v>
      </c>
      <c r="J1291" s="57"/>
      <c r="K1291" s="62" t="s">
        <v>920</v>
      </c>
      <c r="L1291" s="57" t="s">
        <v>680</v>
      </c>
      <c r="M1291" s="57">
        <v>0.216</v>
      </c>
      <c r="N1291" s="57">
        <v>120</v>
      </c>
      <c r="O1291" s="57">
        <v>0.25919999999999999</v>
      </c>
      <c r="P1291" s="59"/>
      <c r="Q1291" s="59">
        <v>0</v>
      </c>
      <c r="R1291" s="59"/>
      <c r="S1291" s="57" t="s">
        <v>986</v>
      </c>
      <c r="T1291" s="65"/>
      <c r="AB1291" s="2">
        <v>0.25919999999999999</v>
      </c>
    </row>
    <row r="1292" spans="2:34" ht="21.95" customHeight="1" x14ac:dyDescent="0.15">
      <c r="B1292" s="9" t="s">
        <v>944</v>
      </c>
      <c r="C1292" s="80" t="s">
        <v>679</v>
      </c>
      <c r="D1292" s="56" t="s">
        <v>70</v>
      </c>
      <c r="E1292" s="62" t="s">
        <v>680</v>
      </c>
      <c r="F1292" s="57" t="s">
        <v>678</v>
      </c>
      <c r="G1292" s="57">
        <v>0.25919999999999999</v>
      </c>
      <c r="H1292" s="57">
        <v>100</v>
      </c>
      <c r="I1292" s="57">
        <v>0.25919999999999999</v>
      </c>
      <c r="J1292" s="57"/>
      <c r="K1292" s="62"/>
      <c r="L1292" s="57"/>
      <c r="M1292" s="57"/>
      <c r="N1292" s="57"/>
      <c r="O1292" s="57" t="s">
        <v>2193</v>
      </c>
      <c r="P1292" s="59"/>
      <c r="Q1292" s="59">
        <v>0</v>
      </c>
      <c r="R1292" s="59"/>
      <c r="S1292" s="57"/>
      <c r="T1292" s="65"/>
      <c r="Z1292" s="2" t="s">
        <v>949</v>
      </c>
      <c r="AB1292" s="2">
        <v>0.25919999999999999</v>
      </c>
    </row>
    <row r="1293" spans="2:34" ht="21.95" customHeight="1" x14ac:dyDescent="0.15">
      <c r="B1293" s="9" t="s">
        <v>2192</v>
      </c>
      <c r="C1293" s="80"/>
      <c r="D1293" s="56" t="s">
        <v>3147</v>
      </c>
      <c r="E1293" s="62"/>
      <c r="F1293" s="57"/>
      <c r="G1293" s="57"/>
      <c r="H1293" s="57"/>
      <c r="I1293" s="57"/>
      <c r="J1293" s="57"/>
      <c r="K1293" s="62"/>
      <c r="L1293" s="57"/>
      <c r="M1293" s="57"/>
      <c r="N1293" s="57"/>
      <c r="O1293" s="57"/>
      <c r="P1293" s="59"/>
      <c r="Q1293" s="59"/>
      <c r="R1293" s="59"/>
      <c r="S1293" s="57"/>
      <c r="T1293" s="65"/>
    </row>
    <row r="1294" spans="2:34" ht="21.95" customHeight="1" x14ac:dyDescent="0.15">
      <c r="B1294" s="9" t="s">
        <v>944</v>
      </c>
      <c r="C1294" s="80" t="s">
        <v>2963</v>
      </c>
      <c r="D1294" s="56" t="s">
        <v>527</v>
      </c>
      <c r="E1294" s="62" t="s">
        <v>2556</v>
      </c>
      <c r="F1294" s="57" t="s">
        <v>275</v>
      </c>
      <c r="G1294" s="57">
        <v>1</v>
      </c>
      <c r="H1294" s="57">
        <v>0</v>
      </c>
      <c r="I1294" s="57">
        <v>1</v>
      </c>
      <c r="J1294" s="57"/>
      <c r="K1294" s="62" t="s">
        <v>2911</v>
      </c>
      <c r="L1294" s="57" t="s">
        <v>2913</v>
      </c>
      <c r="M1294" s="57">
        <v>1.5E-3</v>
      </c>
      <c r="N1294" s="57">
        <v>100</v>
      </c>
      <c r="O1294" s="57">
        <v>1.5E-3</v>
      </c>
      <c r="P1294" s="59"/>
      <c r="Q1294" s="59">
        <v>0</v>
      </c>
      <c r="R1294" s="59"/>
      <c r="S1294" s="57" t="s">
        <v>3148</v>
      </c>
      <c r="T1294" s="65"/>
      <c r="AC1294" s="2">
        <v>1.5E-3</v>
      </c>
    </row>
    <row r="1295" spans="2:34" ht="21.95" customHeight="1" x14ac:dyDescent="0.15">
      <c r="B1295" s="9" t="s">
        <v>944</v>
      </c>
      <c r="C1295" s="80" t="s">
        <v>2963</v>
      </c>
      <c r="D1295" s="56"/>
      <c r="E1295" s="62"/>
      <c r="F1295" s="57"/>
      <c r="G1295" s="57">
        <v>1</v>
      </c>
      <c r="H1295" s="57">
        <v>0</v>
      </c>
      <c r="I1295" s="57">
        <v>1</v>
      </c>
      <c r="J1295" s="57"/>
      <c r="K1295" s="62" t="s">
        <v>925</v>
      </c>
      <c r="L1295" s="57" t="s">
        <v>690</v>
      </c>
      <c r="M1295" s="57">
        <v>1.5E-3</v>
      </c>
      <c r="N1295" s="57">
        <v>100</v>
      </c>
      <c r="O1295" s="57">
        <v>1.5E-3</v>
      </c>
      <c r="P1295" s="59"/>
      <c r="Q1295" s="59">
        <v>0</v>
      </c>
      <c r="R1295" s="59"/>
      <c r="S1295" s="57" t="s">
        <v>3148</v>
      </c>
      <c r="T1295" s="65"/>
      <c r="AH1295" s="2">
        <v>1.5E-3</v>
      </c>
    </row>
    <row r="1296" spans="2:34" ht="21.95" customHeight="1" x14ac:dyDescent="0.15">
      <c r="B1296" s="9" t="s">
        <v>944</v>
      </c>
      <c r="C1296" s="80" t="s">
        <v>2912</v>
      </c>
      <c r="D1296" s="56" t="s">
        <v>70</v>
      </c>
      <c r="E1296" s="62" t="s">
        <v>2913</v>
      </c>
      <c r="F1296" s="57" t="s">
        <v>678</v>
      </c>
      <c r="G1296" s="57">
        <v>1.5E-3</v>
      </c>
      <c r="H1296" s="57">
        <v>100</v>
      </c>
      <c r="I1296" s="57">
        <v>1.5E-3</v>
      </c>
      <c r="J1296" s="57"/>
      <c r="K1296" s="62"/>
      <c r="L1296" s="57"/>
      <c r="M1296" s="57"/>
      <c r="N1296" s="57"/>
      <c r="O1296" s="57" t="s">
        <v>2193</v>
      </c>
      <c r="P1296" s="59"/>
      <c r="Q1296" s="59">
        <v>0</v>
      </c>
      <c r="R1296" s="59"/>
      <c r="S1296" s="57"/>
      <c r="T1296" s="65"/>
      <c r="Z1296" s="2" t="s">
        <v>949</v>
      </c>
      <c r="AC1296" s="2">
        <v>1.5E-3</v>
      </c>
      <c r="AH1296" s="2">
        <v>1.5E-3</v>
      </c>
    </row>
    <row r="1297" spans="2:34" ht="21.95" customHeight="1" x14ac:dyDescent="0.15">
      <c r="B1297" s="9" t="s">
        <v>944</v>
      </c>
      <c r="C1297" s="80" t="s">
        <v>689</v>
      </c>
      <c r="D1297" s="56" t="s">
        <v>70</v>
      </c>
      <c r="E1297" s="62" t="s">
        <v>690</v>
      </c>
      <c r="F1297" s="57" t="s">
        <v>678</v>
      </c>
      <c r="G1297" s="57">
        <v>1.5E-3</v>
      </c>
      <c r="H1297" s="57">
        <v>100</v>
      </c>
      <c r="I1297" s="57">
        <v>1.5E-3</v>
      </c>
      <c r="J1297" s="57"/>
      <c r="K1297" s="62"/>
      <c r="L1297" s="57"/>
      <c r="M1297" s="57"/>
      <c r="N1297" s="57"/>
      <c r="O1297" s="57" t="s">
        <v>2193</v>
      </c>
      <c r="P1297" s="59"/>
      <c r="Q1297" s="59">
        <v>0</v>
      </c>
      <c r="R1297" s="59"/>
      <c r="S1297" s="57"/>
      <c r="T1297" s="65"/>
    </row>
    <row r="1298" spans="2:34" ht="21.95" customHeight="1" x14ac:dyDescent="0.15">
      <c r="B1298" s="9" t="s">
        <v>2192</v>
      </c>
      <c r="C1298" s="80"/>
      <c r="D1298" s="56" t="s">
        <v>3149</v>
      </c>
      <c r="E1298" s="62"/>
      <c r="F1298" s="57"/>
      <c r="G1298" s="57"/>
      <c r="H1298" s="57"/>
      <c r="I1298" s="57"/>
      <c r="J1298" s="57"/>
      <c r="K1298" s="62"/>
      <c r="L1298" s="57"/>
      <c r="M1298" s="57"/>
      <c r="N1298" s="57"/>
      <c r="O1298" s="57"/>
      <c r="P1298" s="59"/>
      <c r="Q1298" s="59"/>
      <c r="R1298" s="59"/>
      <c r="S1298" s="57"/>
      <c r="T1298" s="65"/>
    </row>
    <row r="1299" spans="2:34" ht="21.95" customHeight="1" x14ac:dyDescent="0.15">
      <c r="B1299" s="9" t="s">
        <v>944</v>
      </c>
      <c r="C1299" s="80" t="s">
        <v>532</v>
      </c>
      <c r="D1299" s="56" t="s">
        <v>533</v>
      </c>
      <c r="E1299" s="62" t="s">
        <v>534</v>
      </c>
      <c r="F1299" s="57" t="s">
        <v>132</v>
      </c>
      <c r="G1299" s="57">
        <v>1</v>
      </c>
      <c r="H1299" s="57">
        <v>0</v>
      </c>
      <c r="I1299" s="57">
        <v>1</v>
      </c>
      <c r="J1299" s="57"/>
      <c r="K1299" s="62" t="s">
        <v>920</v>
      </c>
      <c r="L1299" s="57" t="s">
        <v>680</v>
      </c>
      <c r="M1299" s="57">
        <v>5.0000000000000001E-4</v>
      </c>
      <c r="N1299" s="57">
        <v>100</v>
      </c>
      <c r="O1299" s="57">
        <v>5.0000000000000001E-4</v>
      </c>
      <c r="P1299" s="59"/>
      <c r="Q1299" s="59">
        <v>0</v>
      </c>
      <c r="R1299" s="59"/>
      <c r="S1299" s="57" t="s">
        <v>987</v>
      </c>
      <c r="T1299" s="65"/>
      <c r="AB1299" s="2">
        <v>5.0000000000000001E-4</v>
      </c>
    </row>
    <row r="1300" spans="2:34" ht="21.95" customHeight="1" x14ac:dyDescent="0.15">
      <c r="B1300" s="9" t="s">
        <v>944</v>
      </c>
      <c r="C1300" s="80" t="s">
        <v>532</v>
      </c>
      <c r="D1300" s="56"/>
      <c r="E1300" s="62"/>
      <c r="F1300" s="57"/>
      <c r="G1300" s="57">
        <v>1</v>
      </c>
      <c r="H1300" s="57">
        <v>0</v>
      </c>
      <c r="I1300" s="57">
        <v>1</v>
      </c>
      <c r="J1300" s="57"/>
      <c r="K1300" s="62" t="s">
        <v>925</v>
      </c>
      <c r="L1300" s="57" t="s">
        <v>690</v>
      </c>
      <c r="M1300" s="57">
        <v>1E-3</v>
      </c>
      <c r="N1300" s="57">
        <v>100</v>
      </c>
      <c r="O1300" s="57">
        <v>1E-3</v>
      </c>
      <c r="P1300" s="59"/>
      <c r="Q1300" s="59">
        <v>0</v>
      </c>
      <c r="R1300" s="59"/>
      <c r="S1300" s="57" t="s">
        <v>987</v>
      </c>
      <c r="T1300" s="65"/>
      <c r="AH1300" s="2">
        <v>1E-3</v>
      </c>
    </row>
    <row r="1301" spans="2:34" ht="21.95" customHeight="1" x14ac:dyDescent="0.15">
      <c r="B1301" s="9" t="s">
        <v>944</v>
      </c>
      <c r="C1301" s="80" t="s">
        <v>679</v>
      </c>
      <c r="D1301" s="56" t="s">
        <v>70</v>
      </c>
      <c r="E1301" s="62" t="s">
        <v>680</v>
      </c>
      <c r="F1301" s="57" t="s">
        <v>678</v>
      </c>
      <c r="G1301" s="57">
        <v>5.0000000000000001E-4</v>
      </c>
      <c r="H1301" s="57">
        <v>100</v>
      </c>
      <c r="I1301" s="57">
        <v>5.0000000000000001E-4</v>
      </c>
      <c r="J1301" s="57"/>
      <c r="K1301" s="62"/>
      <c r="L1301" s="57"/>
      <c r="M1301" s="57"/>
      <c r="N1301" s="57"/>
      <c r="O1301" s="57" t="s">
        <v>2193</v>
      </c>
      <c r="P1301" s="59"/>
      <c r="Q1301" s="59">
        <v>0</v>
      </c>
      <c r="R1301" s="59"/>
      <c r="S1301" s="57"/>
      <c r="T1301" s="65"/>
      <c r="Z1301" s="2" t="s">
        <v>949</v>
      </c>
      <c r="AB1301" s="2">
        <v>5.0000000000000001E-4</v>
      </c>
      <c r="AH1301" s="2">
        <v>1E-3</v>
      </c>
    </row>
    <row r="1302" spans="2:34" ht="21.95" customHeight="1" x14ac:dyDescent="0.15">
      <c r="B1302" s="9" t="s">
        <v>944</v>
      </c>
      <c r="C1302" s="80" t="s">
        <v>689</v>
      </c>
      <c r="D1302" s="56" t="s">
        <v>70</v>
      </c>
      <c r="E1302" s="62" t="s">
        <v>690</v>
      </c>
      <c r="F1302" s="57" t="s">
        <v>678</v>
      </c>
      <c r="G1302" s="57">
        <v>1E-3</v>
      </c>
      <c r="H1302" s="57">
        <v>100</v>
      </c>
      <c r="I1302" s="57">
        <v>1E-3</v>
      </c>
      <c r="J1302" s="57"/>
      <c r="K1302" s="62"/>
      <c r="L1302" s="57"/>
      <c r="M1302" s="57"/>
      <c r="N1302" s="57"/>
      <c r="O1302" s="57" t="s">
        <v>2193</v>
      </c>
      <c r="P1302" s="59"/>
      <c r="Q1302" s="59">
        <v>0</v>
      </c>
      <c r="R1302" s="59"/>
      <c r="S1302" s="57"/>
      <c r="T1302" s="65"/>
    </row>
    <row r="1303" spans="2:34" ht="21.95" customHeight="1" x14ac:dyDescent="0.15">
      <c r="B1303" s="9" t="s">
        <v>2192</v>
      </c>
      <c r="C1303" s="80"/>
      <c r="D1303" s="56" t="s">
        <v>3150</v>
      </c>
      <c r="E1303" s="62"/>
      <c r="F1303" s="57"/>
      <c r="G1303" s="57"/>
      <c r="H1303" s="57"/>
      <c r="I1303" s="57"/>
      <c r="J1303" s="57"/>
      <c r="K1303" s="62"/>
      <c r="L1303" s="57"/>
      <c r="M1303" s="57"/>
      <c r="N1303" s="57"/>
      <c r="O1303" s="57"/>
      <c r="P1303" s="59"/>
      <c r="Q1303" s="59"/>
      <c r="R1303" s="59"/>
      <c r="S1303" s="57"/>
      <c r="T1303" s="65"/>
    </row>
    <row r="1304" spans="2:34" ht="21.95" customHeight="1" x14ac:dyDescent="0.15">
      <c r="B1304" s="9" t="s">
        <v>944</v>
      </c>
      <c r="C1304" s="80" t="s">
        <v>2967</v>
      </c>
      <c r="D1304" s="56" t="s">
        <v>533</v>
      </c>
      <c r="E1304" s="62" t="s">
        <v>2560</v>
      </c>
      <c r="F1304" s="57" t="s">
        <v>132</v>
      </c>
      <c r="G1304" s="57">
        <v>1</v>
      </c>
      <c r="H1304" s="57">
        <v>0</v>
      </c>
      <c r="I1304" s="57">
        <v>1</v>
      </c>
      <c r="J1304" s="57"/>
      <c r="K1304" s="62" t="s">
        <v>2911</v>
      </c>
      <c r="L1304" s="57" t="s">
        <v>2913</v>
      </c>
      <c r="M1304" s="57">
        <v>5.0000000000000001E-4</v>
      </c>
      <c r="N1304" s="57">
        <v>100</v>
      </c>
      <c r="O1304" s="57">
        <v>5.0000000000000001E-4</v>
      </c>
      <c r="P1304" s="59"/>
      <c r="Q1304" s="59">
        <v>0</v>
      </c>
      <c r="R1304" s="59"/>
      <c r="S1304" s="57" t="s">
        <v>987</v>
      </c>
      <c r="T1304" s="65"/>
      <c r="AC1304" s="2">
        <v>5.0000000000000001E-4</v>
      </c>
    </row>
    <row r="1305" spans="2:34" ht="21.95" customHeight="1" x14ac:dyDescent="0.15">
      <c r="B1305" s="9" t="s">
        <v>944</v>
      </c>
      <c r="C1305" s="80" t="s">
        <v>2967</v>
      </c>
      <c r="D1305" s="56"/>
      <c r="E1305" s="62"/>
      <c r="F1305" s="57"/>
      <c r="G1305" s="57">
        <v>1</v>
      </c>
      <c r="H1305" s="57">
        <v>0</v>
      </c>
      <c r="I1305" s="57">
        <v>1</v>
      </c>
      <c r="J1305" s="57"/>
      <c r="K1305" s="62" t="s">
        <v>925</v>
      </c>
      <c r="L1305" s="57" t="s">
        <v>690</v>
      </c>
      <c r="M1305" s="57">
        <v>1E-3</v>
      </c>
      <c r="N1305" s="57">
        <v>100</v>
      </c>
      <c r="O1305" s="57">
        <v>1E-3</v>
      </c>
      <c r="P1305" s="59"/>
      <c r="Q1305" s="59">
        <v>0</v>
      </c>
      <c r="R1305" s="59"/>
      <c r="S1305" s="57" t="s">
        <v>987</v>
      </c>
      <c r="T1305" s="65"/>
      <c r="AH1305" s="2">
        <v>1E-3</v>
      </c>
    </row>
    <row r="1306" spans="2:34" ht="21.95" customHeight="1" x14ac:dyDescent="0.15">
      <c r="B1306" s="9" t="s">
        <v>944</v>
      </c>
      <c r="C1306" s="80" t="s">
        <v>2912</v>
      </c>
      <c r="D1306" s="56" t="s">
        <v>70</v>
      </c>
      <c r="E1306" s="62" t="s">
        <v>2913</v>
      </c>
      <c r="F1306" s="57" t="s">
        <v>678</v>
      </c>
      <c r="G1306" s="57">
        <v>5.0000000000000001E-4</v>
      </c>
      <c r="H1306" s="57">
        <v>100</v>
      </c>
      <c r="I1306" s="57">
        <v>5.0000000000000001E-4</v>
      </c>
      <c r="J1306" s="57"/>
      <c r="K1306" s="62"/>
      <c r="L1306" s="57"/>
      <c r="M1306" s="57"/>
      <c r="N1306" s="57"/>
      <c r="O1306" s="57" t="s">
        <v>2193</v>
      </c>
      <c r="P1306" s="59"/>
      <c r="Q1306" s="59">
        <v>0</v>
      </c>
      <c r="R1306" s="59"/>
      <c r="S1306" s="57"/>
      <c r="T1306" s="65"/>
      <c r="Z1306" s="2" t="s">
        <v>949</v>
      </c>
      <c r="AC1306" s="2">
        <v>5.0000000000000001E-4</v>
      </c>
      <c r="AH1306" s="2">
        <v>1E-3</v>
      </c>
    </row>
    <row r="1307" spans="2:34" ht="21.95" customHeight="1" x14ac:dyDescent="0.15">
      <c r="B1307" s="9" t="s">
        <v>944</v>
      </c>
      <c r="C1307" s="80" t="s">
        <v>689</v>
      </c>
      <c r="D1307" s="56" t="s">
        <v>70</v>
      </c>
      <c r="E1307" s="62" t="s">
        <v>690</v>
      </c>
      <c r="F1307" s="57" t="s">
        <v>678</v>
      </c>
      <c r="G1307" s="57">
        <v>1E-3</v>
      </c>
      <c r="H1307" s="57">
        <v>100</v>
      </c>
      <c r="I1307" s="57">
        <v>1E-3</v>
      </c>
      <c r="J1307" s="57"/>
      <c r="K1307" s="62"/>
      <c r="L1307" s="57"/>
      <c r="M1307" s="57"/>
      <c r="N1307" s="57"/>
      <c r="O1307" s="57" t="s">
        <v>2193</v>
      </c>
      <c r="P1307" s="59"/>
      <c r="Q1307" s="59">
        <v>0</v>
      </c>
      <c r="R1307" s="59"/>
      <c r="S1307" s="57"/>
      <c r="T1307" s="65"/>
    </row>
    <row r="1308" spans="2:34" ht="21.95" customHeight="1" x14ac:dyDescent="0.15">
      <c r="B1308" s="9" t="s">
        <v>2192</v>
      </c>
      <c r="C1308" s="80"/>
      <c r="D1308" s="56" t="s">
        <v>3151</v>
      </c>
      <c r="E1308" s="62"/>
      <c r="F1308" s="57"/>
      <c r="G1308" s="57"/>
      <c r="H1308" s="57"/>
      <c r="I1308" s="57"/>
      <c r="J1308" s="57"/>
      <c r="K1308" s="62"/>
      <c r="L1308" s="57"/>
      <c r="M1308" s="57"/>
      <c r="N1308" s="57"/>
      <c r="O1308" s="57"/>
      <c r="P1308" s="59"/>
      <c r="Q1308" s="59"/>
      <c r="R1308" s="59"/>
      <c r="S1308" s="57"/>
      <c r="T1308" s="65"/>
    </row>
    <row r="1309" spans="2:34" ht="21.95" customHeight="1" x14ac:dyDescent="0.15">
      <c r="B1309" s="9" t="s">
        <v>944</v>
      </c>
      <c r="C1309" s="80" t="s">
        <v>2237</v>
      </c>
      <c r="D1309" s="56" t="s">
        <v>2203</v>
      </c>
      <c r="E1309" s="62" t="s">
        <v>2204</v>
      </c>
      <c r="F1309" s="57" t="s">
        <v>275</v>
      </c>
      <c r="G1309" s="57">
        <v>1</v>
      </c>
      <c r="H1309" s="57">
        <v>0</v>
      </c>
      <c r="I1309" s="57">
        <v>1</v>
      </c>
      <c r="J1309" s="57"/>
      <c r="K1309" s="62" t="s">
        <v>919</v>
      </c>
      <c r="L1309" s="57" t="s">
        <v>677</v>
      </c>
      <c r="M1309" s="57">
        <v>0.13300000000000001</v>
      </c>
      <c r="N1309" s="57">
        <v>100</v>
      </c>
      <c r="O1309" s="57">
        <v>0.13300000000000001</v>
      </c>
      <c r="P1309" s="59"/>
      <c r="Q1309" s="59">
        <v>0</v>
      </c>
      <c r="R1309" s="59"/>
      <c r="S1309" s="57" t="s">
        <v>2245</v>
      </c>
      <c r="T1309" s="65"/>
      <c r="AA1309" s="2">
        <v>0.13300000000000001</v>
      </c>
    </row>
    <row r="1310" spans="2:34" ht="21.95" customHeight="1" x14ac:dyDescent="0.15">
      <c r="B1310" s="9" t="s">
        <v>944</v>
      </c>
      <c r="C1310" s="80" t="s">
        <v>676</v>
      </c>
      <c r="D1310" s="56" t="s">
        <v>70</v>
      </c>
      <c r="E1310" s="62" t="s">
        <v>677</v>
      </c>
      <c r="F1310" s="57" t="s">
        <v>678</v>
      </c>
      <c r="G1310" s="57">
        <v>0.13300000000000001</v>
      </c>
      <c r="H1310" s="57">
        <v>100</v>
      </c>
      <c r="I1310" s="57">
        <v>0.13300000000000001</v>
      </c>
      <c r="J1310" s="57"/>
      <c r="K1310" s="62"/>
      <c r="L1310" s="57"/>
      <c r="M1310" s="57"/>
      <c r="N1310" s="57"/>
      <c r="O1310" s="57" t="s">
        <v>2193</v>
      </c>
      <c r="P1310" s="59"/>
      <c r="Q1310" s="59">
        <v>0</v>
      </c>
      <c r="R1310" s="59"/>
      <c r="S1310" s="57"/>
      <c r="T1310" s="65"/>
      <c r="Z1310" s="2" t="s">
        <v>949</v>
      </c>
      <c r="AA1310" s="2">
        <v>0.13300000000000001</v>
      </c>
    </row>
    <row r="1311" spans="2:34" ht="21.95" customHeight="1" x14ac:dyDescent="0.15">
      <c r="B1311" s="9" t="s">
        <v>2192</v>
      </c>
      <c r="C1311" s="80"/>
      <c r="D1311" s="56" t="s">
        <v>3152</v>
      </c>
      <c r="E1311" s="62"/>
      <c r="F1311" s="57"/>
      <c r="G1311" s="57"/>
      <c r="H1311" s="57"/>
      <c r="I1311" s="57"/>
      <c r="J1311" s="57"/>
      <c r="K1311" s="62"/>
      <c r="L1311" s="57"/>
      <c r="M1311" s="57"/>
      <c r="N1311" s="57"/>
      <c r="O1311" s="57"/>
      <c r="P1311" s="59"/>
      <c r="Q1311" s="59"/>
      <c r="R1311" s="59"/>
      <c r="S1311" s="57"/>
      <c r="T1311" s="65"/>
    </row>
    <row r="1312" spans="2:34" ht="21.95" customHeight="1" x14ac:dyDescent="0.15">
      <c r="B1312" s="9" t="s">
        <v>944</v>
      </c>
      <c r="C1312" s="80" t="s">
        <v>578</v>
      </c>
      <c r="D1312" s="56" t="s">
        <v>579</v>
      </c>
      <c r="E1312" s="62"/>
      <c r="F1312" s="57" t="s">
        <v>275</v>
      </c>
      <c r="G1312" s="57">
        <v>1</v>
      </c>
      <c r="H1312" s="57">
        <v>0</v>
      </c>
      <c r="I1312" s="57">
        <v>1</v>
      </c>
      <c r="J1312" s="57"/>
      <c r="K1312" s="62" t="s">
        <v>919</v>
      </c>
      <c r="L1312" s="57" t="s">
        <v>677</v>
      </c>
      <c r="M1312" s="57">
        <v>6.5000000000000002E-2</v>
      </c>
      <c r="N1312" s="57">
        <v>100</v>
      </c>
      <c r="O1312" s="57">
        <v>6.5000000000000002E-2</v>
      </c>
      <c r="P1312" s="59"/>
      <c r="Q1312" s="59">
        <v>0</v>
      </c>
      <c r="R1312" s="59"/>
      <c r="S1312" s="57" t="s">
        <v>988</v>
      </c>
      <c r="T1312" s="65"/>
      <c r="AA1312" s="2">
        <v>6.5000000000000002E-2</v>
      </c>
    </row>
    <row r="1313" spans="2:34" ht="21.95" customHeight="1" x14ac:dyDescent="0.15">
      <c r="B1313" s="9" t="s">
        <v>944</v>
      </c>
      <c r="C1313" s="80" t="s">
        <v>676</v>
      </c>
      <c r="D1313" s="56" t="s">
        <v>70</v>
      </c>
      <c r="E1313" s="62" t="s">
        <v>677</v>
      </c>
      <c r="F1313" s="57" t="s">
        <v>678</v>
      </c>
      <c r="G1313" s="57">
        <v>6.5000000000000002E-2</v>
      </c>
      <c r="H1313" s="57">
        <v>100</v>
      </c>
      <c r="I1313" s="57">
        <v>6.5000000000000002E-2</v>
      </c>
      <c r="J1313" s="57"/>
      <c r="K1313" s="62"/>
      <c r="L1313" s="57"/>
      <c r="M1313" s="57"/>
      <c r="N1313" s="57"/>
      <c r="O1313" s="57" t="s">
        <v>2193</v>
      </c>
      <c r="P1313" s="59"/>
      <c r="Q1313" s="59">
        <v>0</v>
      </c>
      <c r="R1313" s="59"/>
      <c r="S1313" s="57"/>
      <c r="T1313" s="65"/>
      <c r="Z1313" s="2" t="s">
        <v>949</v>
      </c>
      <c r="AA1313" s="2">
        <v>6.5000000000000002E-2</v>
      </c>
    </row>
    <row r="1314" spans="2:34" ht="21.95" customHeight="1" x14ac:dyDescent="0.15">
      <c r="B1314" s="9" t="s">
        <v>2192</v>
      </c>
      <c r="C1314" s="80"/>
      <c r="D1314" s="56" t="s">
        <v>3153</v>
      </c>
      <c r="E1314" s="62"/>
      <c r="F1314" s="57"/>
      <c r="G1314" s="57"/>
      <c r="H1314" s="57"/>
      <c r="I1314" s="57"/>
      <c r="J1314" s="57"/>
      <c r="K1314" s="62"/>
      <c r="L1314" s="57"/>
      <c r="M1314" s="57"/>
      <c r="N1314" s="57"/>
      <c r="O1314" s="57"/>
      <c r="P1314" s="59"/>
      <c r="Q1314" s="59"/>
      <c r="R1314" s="59"/>
      <c r="S1314" s="57"/>
      <c r="T1314" s="65"/>
    </row>
    <row r="1315" spans="2:34" ht="21.95" customHeight="1" x14ac:dyDescent="0.15">
      <c r="B1315" s="9" t="s">
        <v>944</v>
      </c>
      <c r="C1315" s="80" t="s">
        <v>581</v>
      </c>
      <c r="D1315" s="56" t="s">
        <v>582</v>
      </c>
      <c r="E1315" s="62"/>
      <c r="F1315" s="57" t="s">
        <v>275</v>
      </c>
      <c r="G1315" s="57">
        <v>1</v>
      </c>
      <c r="H1315" s="57">
        <v>0</v>
      </c>
      <c r="I1315" s="57">
        <v>1</v>
      </c>
      <c r="J1315" s="57"/>
      <c r="K1315" s="62" t="s">
        <v>919</v>
      </c>
      <c r="L1315" s="57" t="s">
        <v>677</v>
      </c>
      <c r="M1315" s="57">
        <v>6.5000000000000002E-2</v>
      </c>
      <c r="N1315" s="57">
        <v>100</v>
      </c>
      <c r="O1315" s="57">
        <v>6.5000000000000002E-2</v>
      </c>
      <c r="P1315" s="59"/>
      <c r="Q1315" s="59">
        <v>0</v>
      </c>
      <c r="R1315" s="59"/>
      <c r="S1315" s="57" t="s">
        <v>988</v>
      </c>
      <c r="T1315" s="65"/>
      <c r="AA1315" s="2">
        <v>6.5000000000000002E-2</v>
      </c>
    </row>
    <row r="1316" spans="2:34" ht="21.95" customHeight="1" x14ac:dyDescent="0.15">
      <c r="B1316" s="9" t="s">
        <v>944</v>
      </c>
      <c r="C1316" s="80" t="s">
        <v>676</v>
      </c>
      <c r="D1316" s="56" t="s">
        <v>70</v>
      </c>
      <c r="E1316" s="62" t="s">
        <v>677</v>
      </c>
      <c r="F1316" s="57" t="s">
        <v>678</v>
      </c>
      <c r="G1316" s="57">
        <v>6.5000000000000002E-2</v>
      </c>
      <c r="H1316" s="57">
        <v>100</v>
      </c>
      <c r="I1316" s="57">
        <v>6.5000000000000002E-2</v>
      </c>
      <c r="J1316" s="57"/>
      <c r="K1316" s="62"/>
      <c r="L1316" s="57"/>
      <c r="M1316" s="57"/>
      <c r="N1316" s="57"/>
      <c r="O1316" s="57" t="s">
        <v>2193</v>
      </c>
      <c r="P1316" s="59"/>
      <c r="Q1316" s="59">
        <v>0</v>
      </c>
      <c r="R1316" s="59"/>
      <c r="S1316" s="57"/>
      <c r="T1316" s="65"/>
      <c r="Z1316" s="2" t="s">
        <v>949</v>
      </c>
      <c r="AA1316" s="2">
        <v>6.5000000000000002E-2</v>
      </c>
    </row>
    <row r="1317" spans="2:34" ht="21.95" customHeight="1" x14ac:dyDescent="0.15">
      <c r="B1317" s="9" t="s">
        <v>2192</v>
      </c>
      <c r="C1317" s="80"/>
      <c r="D1317" s="56" t="s">
        <v>3154</v>
      </c>
      <c r="E1317" s="62"/>
      <c r="F1317" s="57"/>
      <c r="G1317" s="57"/>
      <c r="H1317" s="57"/>
      <c r="I1317" s="57"/>
      <c r="J1317" s="57"/>
      <c r="K1317" s="62"/>
      <c r="L1317" s="57"/>
      <c r="M1317" s="57"/>
      <c r="N1317" s="57"/>
      <c r="O1317" s="57"/>
      <c r="P1317" s="59"/>
      <c r="Q1317" s="59"/>
      <c r="R1317" s="59"/>
      <c r="S1317" s="57"/>
      <c r="T1317" s="65"/>
    </row>
    <row r="1318" spans="2:34" ht="21.95" customHeight="1" x14ac:dyDescent="0.15">
      <c r="B1318" s="9" t="s">
        <v>944</v>
      </c>
      <c r="C1318" s="80" t="s">
        <v>498</v>
      </c>
      <c r="D1318" s="56" t="s">
        <v>620</v>
      </c>
      <c r="E1318" s="62" t="s">
        <v>621</v>
      </c>
      <c r="F1318" s="57" t="s">
        <v>275</v>
      </c>
      <c r="G1318" s="57">
        <v>1</v>
      </c>
      <c r="H1318" s="57">
        <v>0</v>
      </c>
      <c r="I1318" s="57">
        <v>1</v>
      </c>
      <c r="J1318" s="57"/>
      <c r="K1318" s="62" t="s">
        <v>919</v>
      </c>
      <c r="L1318" s="57" t="s">
        <v>677</v>
      </c>
      <c r="M1318" s="57">
        <v>0.02</v>
      </c>
      <c r="N1318" s="57">
        <v>100</v>
      </c>
      <c r="O1318" s="57">
        <v>0.02</v>
      </c>
      <c r="P1318" s="59"/>
      <c r="Q1318" s="59">
        <v>0</v>
      </c>
      <c r="R1318" s="59"/>
      <c r="S1318" s="57" t="s">
        <v>975</v>
      </c>
      <c r="T1318" s="65"/>
      <c r="AA1318" s="2">
        <v>0.02</v>
      </c>
    </row>
    <row r="1319" spans="2:34" ht="21.95" customHeight="1" x14ac:dyDescent="0.15">
      <c r="B1319" s="9" t="s">
        <v>944</v>
      </c>
      <c r="C1319" s="80" t="s">
        <v>676</v>
      </c>
      <c r="D1319" s="56" t="s">
        <v>70</v>
      </c>
      <c r="E1319" s="62" t="s">
        <v>677</v>
      </c>
      <c r="F1319" s="57" t="s">
        <v>678</v>
      </c>
      <c r="G1319" s="57">
        <v>0.02</v>
      </c>
      <c r="H1319" s="57">
        <v>100</v>
      </c>
      <c r="I1319" s="57">
        <v>0.02</v>
      </c>
      <c r="J1319" s="57"/>
      <c r="K1319" s="62"/>
      <c r="L1319" s="57"/>
      <c r="M1319" s="57"/>
      <c r="N1319" s="57"/>
      <c r="O1319" s="57" t="s">
        <v>2193</v>
      </c>
      <c r="P1319" s="59"/>
      <c r="Q1319" s="59">
        <v>0</v>
      </c>
      <c r="R1319" s="59"/>
      <c r="S1319" s="57"/>
      <c r="T1319" s="65"/>
      <c r="Z1319" s="2" t="s">
        <v>949</v>
      </c>
      <c r="AA1319" s="2">
        <v>0.02</v>
      </c>
    </row>
    <row r="1320" spans="2:34" ht="21.95" customHeight="1" x14ac:dyDescent="0.15">
      <c r="B1320" s="9" t="s">
        <v>2192</v>
      </c>
      <c r="C1320" s="80"/>
      <c r="D1320" s="56" t="s">
        <v>3155</v>
      </c>
      <c r="E1320" s="62"/>
      <c r="F1320" s="57"/>
      <c r="G1320" s="57"/>
      <c r="H1320" s="57"/>
      <c r="I1320" s="57"/>
      <c r="J1320" s="57"/>
      <c r="K1320" s="62"/>
      <c r="L1320" s="57"/>
      <c r="M1320" s="57"/>
      <c r="N1320" s="57"/>
      <c r="O1320" s="57"/>
      <c r="P1320" s="59"/>
      <c r="Q1320" s="59"/>
      <c r="R1320" s="59"/>
      <c r="S1320" s="57"/>
      <c r="T1320" s="65"/>
    </row>
    <row r="1321" spans="2:34" ht="21.95" customHeight="1" x14ac:dyDescent="0.15">
      <c r="B1321" s="9" t="s">
        <v>944</v>
      </c>
      <c r="C1321" s="80" t="s">
        <v>498</v>
      </c>
      <c r="D1321" s="56" t="s">
        <v>623</v>
      </c>
      <c r="E1321" s="62" t="s">
        <v>624</v>
      </c>
      <c r="F1321" s="57" t="s">
        <v>275</v>
      </c>
      <c r="G1321" s="57">
        <v>1</v>
      </c>
      <c r="H1321" s="57">
        <v>0</v>
      </c>
      <c r="I1321" s="57">
        <v>1</v>
      </c>
      <c r="J1321" s="57"/>
      <c r="K1321" s="62" t="s">
        <v>919</v>
      </c>
      <c r="L1321" s="57" t="s">
        <v>677</v>
      </c>
      <c r="M1321" s="57">
        <v>9.7000000000000003E-2</v>
      </c>
      <c r="N1321" s="57">
        <v>100</v>
      </c>
      <c r="O1321" s="57">
        <v>9.7000000000000003E-2</v>
      </c>
      <c r="P1321" s="59"/>
      <c r="Q1321" s="59">
        <v>0</v>
      </c>
      <c r="R1321" s="59"/>
      <c r="S1321" s="57" t="s">
        <v>975</v>
      </c>
      <c r="T1321" s="65"/>
      <c r="AA1321" s="2">
        <v>9.7000000000000003E-2</v>
      </c>
    </row>
    <row r="1322" spans="2:34" ht="21.95" customHeight="1" x14ac:dyDescent="0.15">
      <c r="B1322" s="9" t="s">
        <v>944</v>
      </c>
      <c r="C1322" s="80" t="s">
        <v>676</v>
      </c>
      <c r="D1322" s="56" t="s">
        <v>70</v>
      </c>
      <c r="E1322" s="62" t="s">
        <v>677</v>
      </c>
      <c r="F1322" s="57" t="s">
        <v>678</v>
      </c>
      <c r="G1322" s="57">
        <v>9.7000000000000003E-2</v>
      </c>
      <c r="H1322" s="57">
        <v>100</v>
      </c>
      <c r="I1322" s="57">
        <v>9.7000000000000003E-2</v>
      </c>
      <c r="J1322" s="57"/>
      <c r="K1322" s="62"/>
      <c r="L1322" s="57"/>
      <c r="M1322" s="57"/>
      <c r="N1322" s="57"/>
      <c r="O1322" s="57" t="s">
        <v>2193</v>
      </c>
      <c r="P1322" s="59"/>
      <c r="Q1322" s="59">
        <v>0</v>
      </c>
      <c r="R1322" s="59"/>
      <c r="S1322" s="57"/>
      <c r="T1322" s="65"/>
      <c r="Z1322" s="2" t="s">
        <v>949</v>
      </c>
      <c r="AA1322" s="2">
        <v>9.7000000000000003E-2</v>
      </c>
    </row>
    <row r="1323" spans="2:34" ht="21.95" customHeight="1" x14ac:dyDescent="0.15">
      <c r="B1323" s="9" t="s">
        <v>2192</v>
      </c>
      <c r="C1323" s="80"/>
      <c r="D1323" s="56" t="s">
        <v>3156</v>
      </c>
      <c r="E1323" s="62"/>
      <c r="F1323" s="57"/>
      <c r="G1323" s="57"/>
      <c r="H1323" s="57"/>
      <c r="I1323" s="57"/>
      <c r="J1323" s="57"/>
      <c r="K1323" s="62"/>
      <c r="L1323" s="57"/>
      <c r="M1323" s="57"/>
      <c r="N1323" s="57"/>
      <c r="O1323" s="57"/>
      <c r="P1323" s="59"/>
      <c r="Q1323" s="59"/>
      <c r="R1323" s="59"/>
      <c r="S1323" s="57"/>
      <c r="T1323" s="65"/>
    </row>
    <row r="1324" spans="2:34" ht="21.95" customHeight="1" x14ac:dyDescent="0.15">
      <c r="B1324" s="9" t="s">
        <v>944</v>
      </c>
      <c r="C1324" s="80" t="s">
        <v>498</v>
      </c>
      <c r="D1324" s="56" t="s">
        <v>625</v>
      </c>
      <c r="E1324" s="62" t="s">
        <v>626</v>
      </c>
      <c r="F1324" s="57" t="s">
        <v>275</v>
      </c>
      <c r="G1324" s="57">
        <v>1</v>
      </c>
      <c r="H1324" s="57">
        <v>0</v>
      </c>
      <c r="I1324" s="57">
        <v>1</v>
      </c>
      <c r="J1324" s="57"/>
      <c r="K1324" s="62" t="s">
        <v>919</v>
      </c>
      <c r="L1324" s="57" t="s">
        <v>677</v>
      </c>
      <c r="M1324" s="57">
        <v>0.27</v>
      </c>
      <c r="N1324" s="57">
        <v>100</v>
      </c>
      <c r="O1324" s="57">
        <v>0.27</v>
      </c>
      <c r="P1324" s="59"/>
      <c r="Q1324" s="59">
        <v>0</v>
      </c>
      <c r="R1324" s="59"/>
      <c r="S1324" s="57" t="s">
        <v>975</v>
      </c>
      <c r="T1324" s="65"/>
      <c r="AA1324" s="2">
        <v>0.27</v>
      </c>
    </row>
    <row r="1325" spans="2:34" ht="21.95" customHeight="1" x14ac:dyDescent="0.15">
      <c r="B1325" s="9" t="s">
        <v>944</v>
      </c>
      <c r="C1325" s="80" t="s">
        <v>498</v>
      </c>
      <c r="D1325" s="56"/>
      <c r="E1325" s="62"/>
      <c r="F1325" s="57"/>
      <c r="G1325" s="57">
        <v>1</v>
      </c>
      <c r="H1325" s="57">
        <v>0</v>
      </c>
      <c r="I1325" s="57">
        <v>1</v>
      </c>
      <c r="J1325" s="57"/>
      <c r="K1325" s="62" t="s">
        <v>925</v>
      </c>
      <c r="L1325" s="57" t="s">
        <v>690</v>
      </c>
      <c r="M1325" s="57">
        <v>0.46</v>
      </c>
      <c r="N1325" s="57">
        <v>100</v>
      </c>
      <c r="O1325" s="57">
        <v>0.46</v>
      </c>
      <c r="P1325" s="59"/>
      <c r="Q1325" s="59">
        <v>0</v>
      </c>
      <c r="R1325" s="59"/>
      <c r="S1325" s="57" t="s">
        <v>975</v>
      </c>
      <c r="T1325" s="65"/>
      <c r="AH1325" s="2">
        <v>0.46</v>
      </c>
    </row>
    <row r="1326" spans="2:34" ht="21.95" customHeight="1" x14ac:dyDescent="0.15">
      <c r="B1326" s="9" t="s">
        <v>944</v>
      </c>
      <c r="C1326" s="80" t="s">
        <v>676</v>
      </c>
      <c r="D1326" s="56" t="s">
        <v>70</v>
      </c>
      <c r="E1326" s="62" t="s">
        <v>677</v>
      </c>
      <c r="F1326" s="57" t="s">
        <v>678</v>
      </c>
      <c r="G1326" s="57">
        <v>0.27</v>
      </c>
      <c r="H1326" s="57">
        <v>100</v>
      </c>
      <c r="I1326" s="57">
        <v>0.27</v>
      </c>
      <c r="J1326" s="57"/>
      <c r="K1326" s="62"/>
      <c r="L1326" s="57"/>
      <c r="M1326" s="57"/>
      <c r="N1326" s="57"/>
      <c r="O1326" s="57" t="s">
        <v>2193</v>
      </c>
      <c r="P1326" s="59"/>
      <c r="Q1326" s="59">
        <v>0</v>
      </c>
      <c r="R1326" s="59"/>
      <c r="S1326" s="57"/>
      <c r="T1326" s="65"/>
      <c r="Z1326" s="2" t="s">
        <v>949</v>
      </c>
      <c r="AA1326" s="2">
        <v>0.27</v>
      </c>
      <c r="AH1326" s="2">
        <v>0.46</v>
      </c>
    </row>
    <row r="1327" spans="2:34" ht="21.95" customHeight="1" x14ac:dyDescent="0.15">
      <c r="B1327" s="9" t="s">
        <v>944</v>
      </c>
      <c r="C1327" s="80" t="s">
        <v>689</v>
      </c>
      <c r="D1327" s="56" t="s">
        <v>70</v>
      </c>
      <c r="E1327" s="62" t="s">
        <v>690</v>
      </c>
      <c r="F1327" s="57" t="s">
        <v>678</v>
      </c>
      <c r="G1327" s="57">
        <v>0.46</v>
      </c>
      <c r="H1327" s="57">
        <v>100</v>
      </c>
      <c r="I1327" s="57">
        <v>0.46</v>
      </c>
      <c r="J1327" s="57"/>
      <c r="K1327" s="62"/>
      <c r="L1327" s="57"/>
      <c r="M1327" s="57"/>
      <c r="N1327" s="57"/>
      <c r="O1327" s="57" t="s">
        <v>2193</v>
      </c>
      <c r="P1327" s="59"/>
      <c r="Q1327" s="59">
        <v>0</v>
      </c>
      <c r="R1327" s="59"/>
      <c r="S1327" s="57"/>
      <c r="T1327" s="65"/>
    </row>
    <row r="1328" spans="2:34" ht="21.95" customHeight="1" x14ac:dyDescent="0.15">
      <c r="B1328" s="9" t="s">
        <v>2192</v>
      </c>
      <c r="C1328" s="80"/>
      <c r="D1328" s="56" t="s">
        <v>3157</v>
      </c>
      <c r="E1328" s="62"/>
      <c r="F1328" s="57"/>
      <c r="G1328" s="57"/>
      <c r="H1328" s="57"/>
      <c r="I1328" s="57"/>
      <c r="J1328" s="57"/>
      <c r="K1328" s="62"/>
      <c r="L1328" s="57"/>
      <c r="M1328" s="57"/>
      <c r="N1328" s="57"/>
      <c r="O1328" s="57"/>
      <c r="P1328" s="59"/>
      <c r="Q1328" s="59"/>
      <c r="R1328" s="59"/>
      <c r="S1328" s="57"/>
      <c r="T1328" s="65"/>
    </row>
    <row r="1329" spans="2:35" ht="21.95" customHeight="1" x14ac:dyDescent="0.15">
      <c r="B1329" s="9" t="s">
        <v>944</v>
      </c>
      <c r="C1329" s="80" t="s">
        <v>498</v>
      </c>
      <c r="D1329" s="56" t="s">
        <v>627</v>
      </c>
      <c r="E1329" s="62" t="s">
        <v>628</v>
      </c>
      <c r="F1329" s="57" t="s">
        <v>629</v>
      </c>
      <c r="G1329" s="57">
        <v>1</v>
      </c>
      <c r="H1329" s="57">
        <v>0</v>
      </c>
      <c r="I1329" s="57">
        <v>1</v>
      </c>
      <c r="J1329" s="57"/>
      <c r="K1329" s="62" t="s">
        <v>919</v>
      </c>
      <c r="L1329" s="57" t="s">
        <v>677</v>
      </c>
      <c r="M1329" s="57">
        <v>0.11</v>
      </c>
      <c r="N1329" s="57">
        <v>100</v>
      </c>
      <c r="O1329" s="57">
        <v>0.11</v>
      </c>
      <c r="P1329" s="59"/>
      <c r="Q1329" s="59">
        <v>0</v>
      </c>
      <c r="R1329" s="59"/>
      <c r="S1329" s="57" t="s">
        <v>989</v>
      </c>
      <c r="T1329" s="65"/>
      <c r="AA1329" s="2">
        <v>0.11</v>
      </c>
    </row>
    <row r="1330" spans="2:35" ht="21.95" customHeight="1" x14ac:dyDescent="0.15">
      <c r="B1330" s="9" t="s">
        <v>944</v>
      </c>
      <c r="C1330" s="80" t="s">
        <v>676</v>
      </c>
      <c r="D1330" s="56" t="s">
        <v>70</v>
      </c>
      <c r="E1330" s="62" t="s">
        <v>677</v>
      </c>
      <c r="F1330" s="57" t="s">
        <v>678</v>
      </c>
      <c r="G1330" s="57">
        <v>0.11</v>
      </c>
      <c r="H1330" s="57">
        <v>100</v>
      </c>
      <c r="I1330" s="57">
        <v>0.11</v>
      </c>
      <c r="J1330" s="57"/>
      <c r="K1330" s="62"/>
      <c r="L1330" s="57"/>
      <c r="M1330" s="57"/>
      <c r="N1330" s="57"/>
      <c r="O1330" s="57" t="s">
        <v>2193</v>
      </c>
      <c r="P1330" s="59"/>
      <c r="Q1330" s="59">
        <v>0</v>
      </c>
      <c r="R1330" s="59"/>
      <c r="S1330" s="57"/>
      <c r="T1330" s="65"/>
      <c r="Z1330" s="2" t="s">
        <v>949</v>
      </c>
      <c r="AA1330" s="2">
        <v>0.11</v>
      </c>
    </row>
    <row r="1331" spans="2:35" ht="21.95" customHeight="1" x14ac:dyDescent="0.15">
      <c r="B1331" s="9" t="s">
        <v>2192</v>
      </c>
      <c r="C1331" s="80"/>
      <c r="D1331" s="56" t="s">
        <v>3158</v>
      </c>
      <c r="E1331" s="62"/>
      <c r="F1331" s="57"/>
      <c r="G1331" s="57"/>
      <c r="H1331" s="57"/>
      <c r="I1331" s="57"/>
      <c r="J1331" s="57"/>
      <c r="K1331" s="62"/>
      <c r="L1331" s="57"/>
      <c r="M1331" s="57"/>
      <c r="N1331" s="57"/>
      <c r="O1331" s="57"/>
      <c r="P1331" s="59"/>
      <c r="Q1331" s="59"/>
      <c r="R1331" s="59"/>
      <c r="S1331" s="57"/>
      <c r="T1331" s="65"/>
    </row>
    <row r="1332" spans="2:35" ht="21.95" customHeight="1" x14ac:dyDescent="0.15">
      <c r="B1332" s="9" t="s">
        <v>944</v>
      </c>
      <c r="C1332" s="80" t="s">
        <v>498</v>
      </c>
      <c r="D1332" s="56" t="s">
        <v>630</v>
      </c>
      <c r="E1332" s="62" t="s">
        <v>631</v>
      </c>
      <c r="F1332" s="57" t="s">
        <v>275</v>
      </c>
      <c r="G1332" s="57">
        <v>1</v>
      </c>
      <c r="H1332" s="57">
        <v>0</v>
      </c>
      <c r="I1332" s="57">
        <v>1</v>
      </c>
      <c r="J1332" s="57"/>
      <c r="K1332" s="62" t="s">
        <v>919</v>
      </c>
      <c r="L1332" s="57" t="s">
        <v>677</v>
      </c>
      <c r="M1332" s="57">
        <v>0.19400000000000001</v>
      </c>
      <c r="N1332" s="57">
        <v>100</v>
      </c>
      <c r="O1332" s="57">
        <v>0.19400000000000001</v>
      </c>
      <c r="P1332" s="59"/>
      <c r="Q1332" s="59">
        <v>0</v>
      </c>
      <c r="R1332" s="59"/>
      <c r="S1332" s="57" t="s">
        <v>975</v>
      </c>
      <c r="T1332" s="65"/>
      <c r="AA1332" s="2">
        <v>0.19400000000000001</v>
      </c>
    </row>
    <row r="1333" spans="2:35" ht="21.95" customHeight="1" x14ac:dyDescent="0.15">
      <c r="B1333" s="9" t="s">
        <v>944</v>
      </c>
      <c r="C1333" s="80" t="s">
        <v>676</v>
      </c>
      <c r="D1333" s="56" t="s">
        <v>70</v>
      </c>
      <c r="E1333" s="62" t="s">
        <v>677</v>
      </c>
      <c r="F1333" s="57" t="s">
        <v>678</v>
      </c>
      <c r="G1333" s="57">
        <v>0.19400000000000001</v>
      </c>
      <c r="H1333" s="57">
        <v>100</v>
      </c>
      <c r="I1333" s="57">
        <v>0.19400000000000001</v>
      </c>
      <c r="J1333" s="57"/>
      <c r="K1333" s="62"/>
      <c r="L1333" s="57"/>
      <c r="M1333" s="57"/>
      <c r="N1333" s="57"/>
      <c r="O1333" s="57" t="s">
        <v>2193</v>
      </c>
      <c r="P1333" s="59"/>
      <c r="Q1333" s="59">
        <v>0</v>
      </c>
      <c r="R1333" s="59"/>
      <c r="S1333" s="57"/>
      <c r="T1333" s="65"/>
      <c r="Z1333" s="2" t="s">
        <v>949</v>
      </c>
      <c r="AA1333" s="2">
        <v>0.19400000000000001</v>
      </c>
    </row>
    <row r="1334" spans="2:35" ht="21.95" customHeight="1" x14ac:dyDescent="0.15">
      <c r="B1334" s="9" t="s">
        <v>2192</v>
      </c>
      <c r="C1334" s="80"/>
      <c r="D1334" s="56" t="s">
        <v>3159</v>
      </c>
      <c r="E1334" s="62"/>
      <c r="F1334" s="57"/>
      <c r="G1334" s="57"/>
      <c r="H1334" s="57"/>
      <c r="I1334" s="57"/>
      <c r="J1334" s="57"/>
      <c r="K1334" s="62"/>
      <c r="L1334" s="57"/>
      <c r="M1334" s="57"/>
      <c r="N1334" s="57"/>
      <c r="O1334" s="57"/>
      <c r="P1334" s="59"/>
      <c r="Q1334" s="59"/>
      <c r="R1334" s="59"/>
      <c r="S1334" s="57"/>
      <c r="T1334" s="65"/>
    </row>
    <row r="1335" spans="2:35" ht="21.95" customHeight="1" x14ac:dyDescent="0.15">
      <c r="B1335" s="9" t="s">
        <v>944</v>
      </c>
      <c r="C1335" s="80" t="s">
        <v>498</v>
      </c>
      <c r="D1335" s="56" t="s">
        <v>632</v>
      </c>
      <c r="E1335" s="62"/>
      <c r="F1335" s="57" t="s">
        <v>633</v>
      </c>
      <c r="G1335" s="57">
        <v>1</v>
      </c>
      <c r="H1335" s="57">
        <v>0</v>
      </c>
      <c r="I1335" s="57">
        <v>1</v>
      </c>
      <c r="J1335" s="57"/>
      <c r="K1335" s="62" t="s">
        <v>926</v>
      </c>
      <c r="L1335" s="57" t="s">
        <v>692</v>
      </c>
      <c r="M1335" s="57">
        <v>1.31</v>
      </c>
      <c r="N1335" s="57">
        <v>100</v>
      </c>
      <c r="O1335" s="57">
        <v>1.31</v>
      </c>
      <c r="P1335" s="59"/>
      <c r="Q1335" s="59">
        <v>0</v>
      </c>
      <c r="R1335" s="59"/>
      <c r="S1335" s="57" t="s">
        <v>990</v>
      </c>
      <c r="T1335" s="65"/>
      <c r="AI1335" s="2">
        <v>1.31</v>
      </c>
    </row>
    <row r="1336" spans="2:35" ht="21.95" customHeight="1" x14ac:dyDescent="0.15">
      <c r="B1336" s="9" t="s">
        <v>944</v>
      </c>
      <c r="C1336" s="80" t="s">
        <v>498</v>
      </c>
      <c r="D1336" s="56"/>
      <c r="E1336" s="62"/>
      <c r="F1336" s="57"/>
      <c r="G1336" s="57">
        <v>1</v>
      </c>
      <c r="H1336" s="57">
        <v>0</v>
      </c>
      <c r="I1336" s="57">
        <v>1</v>
      </c>
      <c r="J1336" s="57"/>
      <c r="K1336" s="62" t="s">
        <v>923</v>
      </c>
      <c r="L1336" s="57" t="s">
        <v>686</v>
      </c>
      <c r="M1336" s="57">
        <v>0.72</v>
      </c>
      <c r="N1336" s="57">
        <v>100</v>
      </c>
      <c r="O1336" s="57">
        <v>0.72</v>
      </c>
      <c r="P1336" s="59"/>
      <c r="Q1336" s="59">
        <v>0</v>
      </c>
      <c r="R1336" s="59"/>
      <c r="S1336" s="57" t="s">
        <v>990</v>
      </c>
      <c r="T1336" s="65"/>
      <c r="AF1336" s="2">
        <v>0.72</v>
      </c>
    </row>
    <row r="1337" spans="2:35" ht="21.95" customHeight="1" x14ac:dyDescent="0.15">
      <c r="B1337" s="9" t="s">
        <v>944</v>
      </c>
      <c r="C1337" s="80" t="s">
        <v>685</v>
      </c>
      <c r="D1337" s="56" t="s">
        <v>70</v>
      </c>
      <c r="E1337" s="62" t="s">
        <v>686</v>
      </c>
      <c r="F1337" s="57" t="s">
        <v>678</v>
      </c>
      <c r="G1337" s="57">
        <v>0.72</v>
      </c>
      <c r="H1337" s="57">
        <v>100</v>
      </c>
      <c r="I1337" s="57">
        <v>0.72</v>
      </c>
      <c r="J1337" s="57"/>
      <c r="K1337" s="62"/>
      <c r="L1337" s="57"/>
      <c r="M1337" s="57"/>
      <c r="N1337" s="57"/>
      <c r="O1337" s="57" t="s">
        <v>2193</v>
      </c>
      <c r="P1337" s="59"/>
      <c r="Q1337" s="59">
        <v>0</v>
      </c>
      <c r="R1337" s="59"/>
      <c r="S1337" s="57"/>
      <c r="T1337" s="65"/>
      <c r="Z1337" s="2" t="s">
        <v>949</v>
      </c>
      <c r="AF1337" s="2">
        <v>0.72</v>
      </c>
      <c r="AI1337" s="2">
        <v>1.31</v>
      </c>
    </row>
    <row r="1338" spans="2:35" ht="21.95" customHeight="1" x14ac:dyDescent="0.15">
      <c r="B1338" s="9" t="s">
        <v>944</v>
      </c>
      <c r="C1338" s="80" t="s">
        <v>691</v>
      </c>
      <c r="D1338" s="56" t="s">
        <v>70</v>
      </c>
      <c r="E1338" s="62" t="s">
        <v>692</v>
      </c>
      <c r="F1338" s="57" t="s">
        <v>678</v>
      </c>
      <c r="G1338" s="57">
        <v>1.31</v>
      </c>
      <c r="H1338" s="57">
        <v>100</v>
      </c>
      <c r="I1338" s="57">
        <v>1.31</v>
      </c>
      <c r="J1338" s="57"/>
      <c r="K1338" s="62"/>
      <c r="L1338" s="57"/>
      <c r="M1338" s="57"/>
      <c r="N1338" s="57"/>
      <c r="O1338" s="57" t="s">
        <v>2193</v>
      </c>
      <c r="P1338" s="59"/>
      <c r="Q1338" s="59">
        <v>0</v>
      </c>
      <c r="R1338" s="59"/>
      <c r="S1338" s="57"/>
      <c r="T1338" s="65"/>
    </row>
    <row r="1339" spans="2:35" ht="21.95" customHeight="1" x14ac:dyDescent="0.15">
      <c r="B1339" s="9" t="s">
        <v>2192</v>
      </c>
      <c r="C1339" s="80"/>
      <c r="D1339" s="56" t="s">
        <v>3160</v>
      </c>
      <c r="E1339" s="62"/>
      <c r="F1339" s="57"/>
      <c r="G1339" s="57"/>
      <c r="H1339" s="57"/>
      <c r="I1339" s="57"/>
      <c r="J1339" s="57"/>
      <c r="K1339" s="62"/>
      <c r="L1339" s="57"/>
      <c r="M1339" s="57"/>
      <c r="N1339" s="57"/>
      <c r="O1339" s="57"/>
      <c r="P1339" s="59"/>
      <c r="Q1339" s="59"/>
      <c r="R1339" s="59"/>
      <c r="S1339" s="57"/>
      <c r="T1339" s="65"/>
    </row>
    <row r="1340" spans="2:35" ht="21.95" customHeight="1" x14ac:dyDescent="0.15">
      <c r="B1340" s="9" t="s">
        <v>944</v>
      </c>
      <c r="C1340" s="80" t="s">
        <v>498</v>
      </c>
      <c r="D1340" s="56" t="s">
        <v>634</v>
      </c>
      <c r="E1340" s="62"/>
      <c r="F1340" s="57" t="s">
        <v>635</v>
      </c>
      <c r="G1340" s="57">
        <v>1</v>
      </c>
      <c r="H1340" s="57">
        <v>0</v>
      </c>
      <c r="I1340" s="57">
        <v>1</v>
      </c>
      <c r="J1340" s="57"/>
      <c r="K1340" s="62" t="s">
        <v>922</v>
      </c>
      <c r="L1340" s="57" t="s">
        <v>684</v>
      </c>
      <c r="M1340" s="57">
        <v>0.11</v>
      </c>
      <c r="N1340" s="57">
        <v>100</v>
      </c>
      <c r="O1340" s="57">
        <v>0.11</v>
      </c>
      <c r="P1340" s="59"/>
      <c r="Q1340" s="59">
        <v>0</v>
      </c>
      <c r="R1340" s="59"/>
      <c r="S1340" s="57" t="s">
        <v>991</v>
      </c>
      <c r="T1340" s="65"/>
      <c r="AE1340" s="2">
        <v>0.11</v>
      </c>
    </row>
    <row r="1341" spans="2:35" ht="21.95" customHeight="1" x14ac:dyDescent="0.15">
      <c r="B1341" s="9" t="s">
        <v>944</v>
      </c>
      <c r="C1341" s="80" t="s">
        <v>498</v>
      </c>
      <c r="D1341" s="56"/>
      <c r="E1341" s="62"/>
      <c r="F1341" s="57"/>
      <c r="G1341" s="57">
        <v>1</v>
      </c>
      <c r="H1341" s="57">
        <v>0</v>
      </c>
      <c r="I1341" s="57">
        <v>1</v>
      </c>
      <c r="J1341" s="57"/>
      <c r="K1341" s="62" t="s">
        <v>925</v>
      </c>
      <c r="L1341" s="57" t="s">
        <v>690</v>
      </c>
      <c r="M1341" s="57">
        <v>0.11</v>
      </c>
      <c r="N1341" s="57">
        <v>100</v>
      </c>
      <c r="O1341" s="57">
        <v>0.11</v>
      </c>
      <c r="P1341" s="59"/>
      <c r="Q1341" s="59">
        <v>0</v>
      </c>
      <c r="R1341" s="59"/>
      <c r="S1341" s="57" t="s">
        <v>991</v>
      </c>
      <c r="T1341" s="65"/>
      <c r="AH1341" s="2">
        <v>0.11</v>
      </c>
    </row>
    <row r="1342" spans="2:35" ht="21.95" customHeight="1" x14ac:dyDescent="0.15">
      <c r="B1342" s="9" t="s">
        <v>944</v>
      </c>
      <c r="C1342" s="80" t="s">
        <v>683</v>
      </c>
      <c r="D1342" s="56" t="s">
        <v>70</v>
      </c>
      <c r="E1342" s="62" t="s">
        <v>684</v>
      </c>
      <c r="F1342" s="57" t="s">
        <v>678</v>
      </c>
      <c r="G1342" s="57">
        <v>0.11</v>
      </c>
      <c r="H1342" s="57">
        <v>100</v>
      </c>
      <c r="I1342" s="57">
        <v>0.11</v>
      </c>
      <c r="J1342" s="57"/>
      <c r="K1342" s="62"/>
      <c r="L1342" s="57"/>
      <c r="M1342" s="57"/>
      <c r="N1342" s="57"/>
      <c r="O1342" s="57" t="s">
        <v>2193</v>
      </c>
      <c r="P1342" s="59"/>
      <c r="Q1342" s="59">
        <v>0</v>
      </c>
      <c r="R1342" s="59"/>
      <c r="S1342" s="57"/>
      <c r="T1342" s="65"/>
      <c r="Z1342" s="2" t="s">
        <v>949</v>
      </c>
      <c r="AE1342" s="2">
        <v>0.11</v>
      </c>
      <c r="AH1342" s="2">
        <v>0.11</v>
      </c>
    </row>
    <row r="1343" spans="2:35" ht="21.95" customHeight="1" x14ac:dyDescent="0.15">
      <c r="B1343" s="9" t="s">
        <v>944</v>
      </c>
      <c r="C1343" s="80" t="s">
        <v>689</v>
      </c>
      <c r="D1343" s="56" t="s">
        <v>70</v>
      </c>
      <c r="E1343" s="62" t="s">
        <v>690</v>
      </c>
      <c r="F1343" s="57" t="s">
        <v>678</v>
      </c>
      <c r="G1343" s="57">
        <v>0.11</v>
      </c>
      <c r="H1343" s="57">
        <v>100</v>
      </c>
      <c r="I1343" s="57">
        <v>0.11</v>
      </c>
      <c r="J1343" s="57"/>
      <c r="K1343" s="62"/>
      <c r="L1343" s="57"/>
      <c r="M1343" s="57"/>
      <c r="N1343" s="57"/>
      <c r="O1343" s="57" t="s">
        <v>2193</v>
      </c>
      <c r="P1343" s="59"/>
      <c r="Q1343" s="59">
        <v>0</v>
      </c>
      <c r="R1343" s="59"/>
      <c r="S1343" s="57"/>
      <c r="T1343" s="65"/>
    </row>
    <row r="1344" spans="2:35" ht="21.95" customHeight="1" x14ac:dyDescent="0.15">
      <c r="B1344" s="9" t="s">
        <v>2192</v>
      </c>
      <c r="C1344" s="80"/>
      <c r="D1344" s="56" t="s">
        <v>3161</v>
      </c>
      <c r="E1344" s="62"/>
      <c r="F1344" s="57"/>
      <c r="G1344" s="57"/>
      <c r="H1344" s="57"/>
      <c r="I1344" s="57"/>
      <c r="J1344" s="57"/>
      <c r="K1344" s="62"/>
      <c r="L1344" s="57"/>
      <c r="M1344" s="57"/>
      <c r="N1344" s="57"/>
      <c r="O1344" s="57"/>
      <c r="P1344" s="59"/>
      <c r="Q1344" s="59"/>
      <c r="R1344" s="59"/>
      <c r="S1344" s="57"/>
      <c r="T1344" s="65"/>
    </row>
    <row r="1345" spans="2:34" ht="21.95" customHeight="1" x14ac:dyDescent="0.15">
      <c r="B1345" s="9" t="s">
        <v>944</v>
      </c>
      <c r="C1345" s="80" t="s">
        <v>498</v>
      </c>
      <c r="D1345" s="56" t="s">
        <v>636</v>
      </c>
      <c r="E1345" s="62" t="s">
        <v>637</v>
      </c>
      <c r="F1345" s="57" t="s">
        <v>132</v>
      </c>
      <c r="G1345" s="57">
        <v>1</v>
      </c>
      <c r="H1345" s="57">
        <v>0</v>
      </c>
      <c r="I1345" s="57">
        <v>1</v>
      </c>
      <c r="J1345" s="57"/>
      <c r="K1345" s="62" t="s">
        <v>919</v>
      </c>
      <c r="L1345" s="57" t="s">
        <v>677</v>
      </c>
      <c r="M1345" s="57">
        <v>1.7000000000000001E-2</v>
      </c>
      <c r="N1345" s="57">
        <v>100</v>
      </c>
      <c r="O1345" s="57">
        <v>1.7000000000000001E-2</v>
      </c>
      <c r="P1345" s="59"/>
      <c r="Q1345" s="59">
        <v>0</v>
      </c>
      <c r="R1345" s="59"/>
      <c r="S1345" s="57" t="s">
        <v>992</v>
      </c>
      <c r="T1345" s="65"/>
      <c r="AA1345" s="2">
        <v>1.7000000000000001E-2</v>
      </c>
    </row>
    <row r="1346" spans="2:34" ht="21.95" customHeight="1" x14ac:dyDescent="0.15">
      <c r="B1346" s="9" t="s">
        <v>944</v>
      </c>
      <c r="C1346" s="80" t="s">
        <v>498</v>
      </c>
      <c r="D1346" s="56"/>
      <c r="E1346" s="62"/>
      <c r="F1346" s="57"/>
      <c r="G1346" s="57">
        <v>1</v>
      </c>
      <c r="H1346" s="57">
        <v>0</v>
      </c>
      <c r="I1346" s="57">
        <v>1</v>
      </c>
      <c r="J1346" s="57"/>
      <c r="K1346" s="62" t="s">
        <v>925</v>
      </c>
      <c r="L1346" s="57" t="s">
        <v>690</v>
      </c>
      <c r="M1346" s="57">
        <v>8.0000000000000002E-3</v>
      </c>
      <c r="N1346" s="57">
        <v>100</v>
      </c>
      <c r="O1346" s="57">
        <v>8.0000000000000002E-3</v>
      </c>
      <c r="P1346" s="59"/>
      <c r="Q1346" s="59">
        <v>0</v>
      </c>
      <c r="R1346" s="59"/>
      <c r="S1346" s="57" t="s">
        <v>992</v>
      </c>
      <c r="T1346" s="65"/>
      <c r="AH1346" s="2">
        <v>8.0000000000000002E-3</v>
      </c>
    </row>
    <row r="1347" spans="2:34" ht="21.95" customHeight="1" x14ac:dyDescent="0.15">
      <c r="B1347" s="9" t="s">
        <v>944</v>
      </c>
      <c r="C1347" s="80" t="s">
        <v>676</v>
      </c>
      <c r="D1347" s="56" t="s">
        <v>70</v>
      </c>
      <c r="E1347" s="62" t="s">
        <v>677</v>
      </c>
      <c r="F1347" s="57" t="s">
        <v>678</v>
      </c>
      <c r="G1347" s="57">
        <v>1.7000000000000001E-2</v>
      </c>
      <c r="H1347" s="57">
        <v>100</v>
      </c>
      <c r="I1347" s="57">
        <v>1.7000000000000001E-2</v>
      </c>
      <c r="J1347" s="57"/>
      <c r="K1347" s="62"/>
      <c r="L1347" s="57"/>
      <c r="M1347" s="57"/>
      <c r="N1347" s="57"/>
      <c r="O1347" s="57" t="s">
        <v>2193</v>
      </c>
      <c r="P1347" s="59"/>
      <c r="Q1347" s="59">
        <v>0</v>
      </c>
      <c r="R1347" s="59"/>
      <c r="S1347" s="57"/>
      <c r="T1347" s="65"/>
      <c r="Z1347" s="2" t="s">
        <v>949</v>
      </c>
      <c r="AA1347" s="2">
        <v>1.7000000000000001E-2</v>
      </c>
      <c r="AH1347" s="2">
        <v>8.0000000000000002E-3</v>
      </c>
    </row>
    <row r="1348" spans="2:34" ht="21.95" customHeight="1" x14ac:dyDescent="0.15">
      <c r="B1348" s="9" t="s">
        <v>944</v>
      </c>
      <c r="C1348" s="80" t="s">
        <v>689</v>
      </c>
      <c r="D1348" s="56" t="s">
        <v>70</v>
      </c>
      <c r="E1348" s="62" t="s">
        <v>690</v>
      </c>
      <c r="F1348" s="57" t="s">
        <v>678</v>
      </c>
      <c r="G1348" s="57">
        <v>8.0000000000000002E-3</v>
      </c>
      <c r="H1348" s="57">
        <v>100</v>
      </c>
      <c r="I1348" s="57">
        <v>8.0000000000000002E-3</v>
      </c>
      <c r="J1348" s="57"/>
      <c r="K1348" s="62"/>
      <c r="L1348" s="57"/>
      <c r="M1348" s="57"/>
      <c r="N1348" s="57"/>
      <c r="O1348" s="57" t="s">
        <v>2193</v>
      </c>
      <c r="P1348" s="59"/>
      <c r="Q1348" s="59">
        <v>0</v>
      </c>
      <c r="R1348" s="59"/>
      <c r="S1348" s="57"/>
      <c r="T1348" s="65"/>
    </row>
    <row r="1349" spans="2:34" ht="21.95" customHeight="1" x14ac:dyDescent="0.15">
      <c r="B1349" s="9" t="s">
        <v>2192</v>
      </c>
      <c r="C1349" s="80"/>
      <c r="D1349" s="56" t="s">
        <v>3162</v>
      </c>
      <c r="E1349" s="62"/>
      <c r="F1349" s="57"/>
      <c r="G1349" s="57"/>
      <c r="H1349" s="57"/>
      <c r="I1349" s="57"/>
      <c r="J1349" s="57"/>
      <c r="K1349" s="62"/>
      <c r="L1349" s="57"/>
      <c r="M1349" s="57"/>
      <c r="N1349" s="57"/>
      <c r="O1349" s="57"/>
      <c r="P1349" s="59"/>
      <c r="Q1349" s="59"/>
      <c r="R1349" s="59"/>
      <c r="S1349" s="57"/>
      <c r="T1349" s="65"/>
    </row>
    <row r="1350" spans="2:34" ht="21.95" customHeight="1" x14ac:dyDescent="0.15">
      <c r="B1350" s="9" t="s">
        <v>944</v>
      </c>
      <c r="C1350" s="80" t="s">
        <v>498</v>
      </c>
      <c r="D1350" s="56" t="s">
        <v>644</v>
      </c>
      <c r="E1350" s="62" t="s">
        <v>645</v>
      </c>
      <c r="F1350" s="57" t="s">
        <v>275</v>
      </c>
      <c r="G1350" s="57">
        <v>1</v>
      </c>
      <c r="H1350" s="57">
        <v>0</v>
      </c>
      <c r="I1350" s="57">
        <v>1</v>
      </c>
      <c r="J1350" s="57"/>
      <c r="K1350" s="62" t="s">
        <v>919</v>
      </c>
      <c r="L1350" s="57" t="s">
        <v>677</v>
      </c>
      <c r="M1350" s="57">
        <v>2.8000000000000001E-2</v>
      </c>
      <c r="N1350" s="57">
        <v>100</v>
      </c>
      <c r="O1350" s="57">
        <v>2.8000000000000001E-2</v>
      </c>
      <c r="P1350" s="59"/>
      <c r="Q1350" s="59">
        <v>0</v>
      </c>
      <c r="R1350" s="59"/>
      <c r="S1350" s="57" t="s">
        <v>959</v>
      </c>
      <c r="T1350" s="65"/>
      <c r="AA1350" s="2">
        <v>2.8000000000000001E-2</v>
      </c>
    </row>
    <row r="1351" spans="2:34" ht="21.95" customHeight="1" x14ac:dyDescent="0.15">
      <c r="B1351" s="9" t="s">
        <v>944</v>
      </c>
      <c r="C1351" s="80" t="s">
        <v>676</v>
      </c>
      <c r="D1351" s="56" t="s">
        <v>70</v>
      </c>
      <c r="E1351" s="62" t="s">
        <v>677</v>
      </c>
      <c r="F1351" s="57" t="s">
        <v>678</v>
      </c>
      <c r="G1351" s="57">
        <v>2.8000000000000001E-2</v>
      </c>
      <c r="H1351" s="57">
        <v>100</v>
      </c>
      <c r="I1351" s="57">
        <v>2.8000000000000001E-2</v>
      </c>
      <c r="J1351" s="57"/>
      <c r="K1351" s="62"/>
      <c r="L1351" s="57"/>
      <c r="M1351" s="57"/>
      <c r="N1351" s="57"/>
      <c r="O1351" s="57" t="s">
        <v>2193</v>
      </c>
      <c r="P1351" s="59"/>
      <c r="Q1351" s="59">
        <v>0</v>
      </c>
      <c r="R1351" s="59"/>
      <c r="S1351" s="57"/>
      <c r="T1351" s="65"/>
      <c r="Z1351" s="2" t="s">
        <v>949</v>
      </c>
      <c r="AA1351" s="2">
        <v>2.8000000000000001E-2</v>
      </c>
    </row>
    <row r="1352" spans="2:34" ht="21.95" customHeight="1" x14ac:dyDescent="0.15">
      <c r="B1352" s="9" t="s">
        <v>2192</v>
      </c>
      <c r="C1352" s="80"/>
      <c r="D1352" s="56" t="s">
        <v>3163</v>
      </c>
      <c r="E1352" s="62"/>
      <c r="F1352" s="57"/>
      <c r="G1352" s="57"/>
      <c r="H1352" s="57"/>
      <c r="I1352" s="57"/>
      <c r="J1352" s="57"/>
      <c r="K1352" s="62"/>
      <c r="L1352" s="57"/>
      <c r="M1352" s="57"/>
      <c r="N1352" s="57"/>
      <c r="O1352" s="57"/>
      <c r="P1352" s="59"/>
      <c r="Q1352" s="59"/>
      <c r="R1352" s="59"/>
      <c r="S1352" s="57"/>
      <c r="T1352" s="65"/>
    </row>
    <row r="1353" spans="2:34" ht="21.95" customHeight="1" x14ac:dyDescent="0.15">
      <c r="B1353" s="9" t="s">
        <v>944</v>
      </c>
      <c r="C1353" s="80" t="s">
        <v>498</v>
      </c>
      <c r="D1353" s="56" t="s">
        <v>646</v>
      </c>
      <c r="E1353" s="62" t="s">
        <v>647</v>
      </c>
      <c r="F1353" s="57" t="s">
        <v>275</v>
      </c>
      <c r="G1353" s="57">
        <v>1</v>
      </c>
      <c r="H1353" s="57">
        <v>0</v>
      </c>
      <c r="I1353" s="57">
        <v>1</v>
      </c>
      <c r="J1353" s="57"/>
      <c r="K1353" s="62" t="s">
        <v>919</v>
      </c>
      <c r="L1353" s="57" t="s">
        <v>677</v>
      </c>
      <c r="M1353" s="57">
        <v>1.7000000000000001E-2</v>
      </c>
      <c r="N1353" s="57">
        <v>100</v>
      </c>
      <c r="O1353" s="57">
        <v>1.7000000000000001E-2</v>
      </c>
      <c r="P1353" s="59"/>
      <c r="Q1353" s="59">
        <v>0</v>
      </c>
      <c r="R1353" s="59"/>
      <c r="S1353" s="57" t="s">
        <v>992</v>
      </c>
      <c r="T1353" s="65"/>
      <c r="AA1353" s="2">
        <v>1.7000000000000001E-2</v>
      </c>
    </row>
    <row r="1354" spans="2:34" ht="21.95" customHeight="1" x14ac:dyDescent="0.15">
      <c r="B1354" s="9" t="s">
        <v>944</v>
      </c>
      <c r="C1354" s="80" t="s">
        <v>498</v>
      </c>
      <c r="D1354" s="56"/>
      <c r="E1354" s="62"/>
      <c r="F1354" s="57"/>
      <c r="G1354" s="57">
        <v>1</v>
      </c>
      <c r="H1354" s="57">
        <v>0</v>
      </c>
      <c r="I1354" s="57">
        <v>1</v>
      </c>
      <c r="J1354" s="57"/>
      <c r="K1354" s="62" t="s">
        <v>925</v>
      </c>
      <c r="L1354" s="57" t="s">
        <v>690</v>
      </c>
      <c r="M1354" s="57">
        <v>8.0000000000000002E-3</v>
      </c>
      <c r="N1354" s="57">
        <v>100</v>
      </c>
      <c r="O1354" s="57">
        <v>8.0000000000000002E-3</v>
      </c>
      <c r="P1354" s="59"/>
      <c r="Q1354" s="59">
        <v>0</v>
      </c>
      <c r="R1354" s="59"/>
      <c r="S1354" s="57" t="s">
        <v>992</v>
      </c>
      <c r="T1354" s="65"/>
      <c r="AH1354" s="2">
        <v>8.0000000000000002E-3</v>
      </c>
    </row>
    <row r="1355" spans="2:34" ht="21.95" customHeight="1" x14ac:dyDescent="0.15">
      <c r="B1355" s="9" t="s">
        <v>944</v>
      </c>
      <c r="C1355" s="80" t="s">
        <v>676</v>
      </c>
      <c r="D1355" s="56" t="s">
        <v>70</v>
      </c>
      <c r="E1355" s="62" t="s">
        <v>677</v>
      </c>
      <c r="F1355" s="57" t="s">
        <v>678</v>
      </c>
      <c r="G1355" s="57">
        <v>1.7000000000000001E-2</v>
      </c>
      <c r="H1355" s="57">
        <v>100</v>
      </c>
      <c r="I1355" s="57">
        <v>1.7000000000000001E-2</v>
      </c>
      <c r="J1355" s="57"/>
      <c r="K1355" s="62"/>
      <c r="L1355" s="57"/>
      <c r="M1355" s="57"/>
      <c r="N1355" s="57"/>
      <c r="O1355" s="57" t="s">
        <v>2193</v>
      </c>
      <c r="P1355" s="59"/>
      <c r="Q1355" s="59">
        <v>0</v>
      </c>
      <c r="R1355" s="59"/>
      <c r="S1355" s="57"/>
      <c r="T1355" s="65"/>
      <c r="Z1355" s="2" t="s">
        <v>949</v>
      </c>
      <c r="AA1355" s="2">
        <v>1.7000000000000001E-2</v>
      </c>
      <c r="AH1355" s="2">
        <v>8.0000000000000002E-3</v>
      </c>
    </row>
    <row r="1356" spans="2:34" ht="21.95" customHeight="1" x14ac:dyDescent="0.15">
      <c r="B1356" s="9" t="s">
        <v>944</v>
      </c>
      <c r="C1356" s="80" t="s">
        <v>689</v>
      </c>
      <c r="D1356" s="56" t="s">
        <v>70</v>
      </c>
      <c r="E1356" s="62" t="s">
        <v>690</v>
      </c>
      <c r="F1356" s="57" t="s">
        <v>678</v>
      </c>
      <c r="G1356" s="57">
        <v>8.0000000000000002E-3</v>
      </c>
      <c r="H1356" s="57">
        <v>100</v>
      </c>
      <c r="I1356" s="57">
        <v>8.0000000000000002E-3</v>
      </c>
      <c r="J1356" s="57"/>
      <c r="K1356" s="62"/>
      <c r="L1356" s="57"/>
      <c r="M1356" s="57"/>
      <c r="N1356" s="57"/>
      <c r="O1356" s="57" t="s">
        <v>2193</v>
      </c>
      <c r="P1356" s="59"/>
      <c r="Q1356" s="59">
        <v>0</v>
      </c>
      <c r="R1356" s="59"/>
      <c r="S1356" s="57"/>
      <c r="T1356" s="65"/>
    </row>
    <row r="1357" spans="2:34" ht="21.95" customHeight="1" x14ac:dyDescent="0.15">
      <c r="B1357" s="9" t="s">
        <v>2192</v>
      </c>
      <c r="C1357" s="80"/>
      <c r="D1357" s="56" t="s">
        <v>3164</v>
      </c>
      <c r="E1357" s="62"/>
      <c r="F1357" s="57"/>
      <c r="G1357" s="57"/>
      <c r="H1357" s="57"/>
      <c r="I1357" s="57"/>
      <c r="J1357" s="57"/>
      <c r="K1357" s="62"/>
      <c r="L1357" s="57"/>
      <c r="M1357" s="57"/>
      <c r="N1357" s="57"/>
      <c r="O1357" s="57"/>
      <c r="P1357" s="59"/>
      <c r="Q1357" s="59"/>
      <c r="R1357" s="59"/>
      <c r="S1357" s="57"/>
      <c r="T1357" s="65"/>
    </row>
    <row r="1358" spans="2:34" ht="21.95" customHeight="1" x14ac:dyDescent="0.15">
      <c r="B1358" s="9" t="s">
        <v>944</v>
      </c>
      <c r="C1358" s="80" t="s">
        <v>498</v>
      </c>
      <c r="D1358" s="56" t="s">
        <v>621</v>
      </c>
      <c r="E1358" s="62" t="s">
        <v>620</v>
      </c>
      <c r="F1358" s="57" t="s">
        <v>275</v>
      </c>
      <c r="G1358" s="57">
        <v>1</v>
      </c>
      <c r="H1358" s="57">
        <v>0</v>
      </c>
      <c r="I1358" s="57">
        <v>1</v>
      </c>
      <c r="J1358" s="57"/>
      <c r="K1358" s="62" t="s">
        <v>919</v>
      </c>
      <c r="L1358" s="57" t="s">
        <v>677</v>
      </c>
      <c r="M1358" s="57">
        <v>0.02</v>
      </c>
      <c r="N1358" s="57">
        <v>100</v>
      </c>
      <c r="O1358" s="57">
        <v>0.02</v>
      </c>
      <c r="P1358" s="59"/>
      <c r="Q1358" s="59">
        <v>0</v>
      </c>
      <c r="R1358" s="59"/>
      <c r="S1358" s="57" t="s">
        <v>975</v>
      </c>
      <c r="T1358" s="65"/>
      <c r="AA1358" s="2">
        <v>0.02</v>
      </c>
    </row>
    <row r="1359" spans="2:34" ht="21.95" customHeight="1" x14ac:dyDescent="0.15">
      <c r="B1359" s="9" t="s">
        <v>944</v>
      </c>
      <c r="C1359" s="80" t="s">
        <v>676</v>
      </c>
      <c r="D1359" s="56" t="s">
        <v>70</v>
      </c>
      <c r="E1359" s="62" t="s">
        <v>677</v>
      </c>
      <c r="F1359" s="57" t="s">
        <v>678</v>
      </c>
      <c r="G1359" s="57">
        <v>0.02</v>
      </c>
      <c r="H1359" s="57">
        <v>100</v>
      </c>
      <c r="I1359" s="57">
        <v>0.02</v>
      </c>
      <c r="J1359" s="57"/>
      <c r="K1359" s="62"/>
      <c r="L1359" s="57"/>
      <c r="M1359" s="57"/>
      <c r="N1359" s="57"/>
      <c r="O1359" s="57" t="s">
        <v>2193</v>
      </c>
      <c r="P1359" s="59"/>
      <c r="Q1359" s="59">
        <v>0</v>
      </c>
      <c r="R1359" s="59"/>
      <c r="S1359" s="57"/>
      <c r="T1359" s="65"/>
      <c r="Z1359" s="2" t="s">
        <v>949</v>
      </c>
      <c r="AA1359" s="2">
        <v>0.02</v>
      </c>
    </row>
    <row r="1360" spans="2:34" ht="21.95" customHeight="1" x14ac:dyDescent="0.15">
      <c r="B1360" s="9" t="s">
        <v>2192</v>
      </c>
      <c r="C1360" s="80"/>
      <c r="D1360" s="56" t="s">
        <v>3165</v>
      </c>
      <c r="E1360" s="62"/>
      <c r="F1360" s="57"/>
      <c r="G1360" s="57"/>
      <c r="H1360" s="57"/>
      <c r="I1360" s="57"/>
      <c r="J1360" s="57"/>
      <c r="K1360" s="62"/>
      <c r="L1360" s="57"/>
      <c r="M1360" s="57"/>
      <c r="N1360" s="57"/>
      <c r="O1360" s="57"/>
      <c r="P1360" s="59"/>
      <c r="Q1360" s="59"/>
      <c r="R1360" s="59"/>
      <c r="S1360" s="57"/>
      <c r="T1360" s="65"/>
    </row>
    <row r="1361" spans="2:27" ht="21.95" customHeight="1" x14ac:dyDescent="0.15">
      <c r="B1361" s="9" t="s">
        <v>944</v>
      </c>
      <c r="C1361" s="80" t="s">
        <v>498</v>
      </c>
      <c r="D1361" s="56" t="s">
        <v>648</v>
      </c>
      <c r="E1361" s="62"/>
      <c r="F1361" s="57" t="s">
        <v>275</v>
      </c>
      <c r="G1361" s="57">
        <v>1</v>
      </c>
      <c r="H1361" s="57">
        <v>0</v>
      </c>
      <c r="I1361" s="57">
        <v>1</v>
      </c>
      <c r="J1361" s="57"/>
      <c r="K1361" s="62" t="s">
        <v>919</v>
      </c>
      <c r="L1361" s="57" t="s">
        <v>677</v>
      </c>
      <c r="M1361" s="57">
        <v>0.16</v>
      </c>
      <c r="N1361" s="57">
        <v>100</v>
      </c>
      <c r="O1361" s="57">
        <v>0.16</v>
      </c>
      <c r="P1361" s="59"/>
      <c r="Q1361" s="59">
        <v>0</v>
      </c>
      <c r="R1361" s="59"/>
      <c r="S1361" s="57" t="s">
        <v>993</v>
      </c>
      <c r="T1361" s="65"/>
      <c r="AA1361" s="2">
        <v>0.16</v>
      </c>
    </row>
    <row r="1362" spans="2:27" ht="21.95" customHeight="1" x14ac:dyDescent="0.15">
      <c r="B1362" s="9" t="s">
        <v>944</v>
      </c>
      <c r="C1362" s="80" t="s">
        <v>676</v>
      </c>
      <c r="D1362" s="56" t="s">
        <v>70</v>
      </c>
      <c r="E1362" s="62" t="s">
        <v>677</v>
      </c>
      <c r="F1362" s="57" t="s">
        <v>678</v>
      </c>
      <c r="G1362" s="57">
        <v>0.16</v>
      </c>
      <c r="H1362" s="57">
        <v>100</v>
      </c>
      <c r="I1362" s="57">
        <v>0.16</v>
      </c>
      <c r="J1362" s="57"/>
      <c r="K1362" s="62"/>
      <c r="L1362" s="57"/>
      <c r="M1362" s="57"/>
      <c r="N1362" s="57"/>
      <c r="O1362" s="57" t="s">
        <v>2193</v>
      </c>
      <c r="P1362" s="59"/>
      <c r="Q1362" s="59">
        <v>0</v>
      </c>
      <c r="R1362" s="59"/>
      <c r="S1362" s="57"/>
      <c r="T1362" s="65"/>
      <c r="Z1362" s="2" t="s">
        <v>949</v>
      </c>
      <c r="AA1362" s="2">
        <v>0.16</v>
      </c>
    </row>
    <row r="1363" spans="2:27" ht="21.95" customHeight="1" x14ac:dyDescent="0.15">
      <c r="B1363" s="9" t="s">
        <v>2192</v>
      </c>
      <c r="C1363" s="80"/>
      <c r="D1363" s="56" t="s">
        <v>3166</v>
      </c>
      <c r="E1363" s="62"/>
      <c r="F1363" s="57"/>
      <c r="G1363" s="57"/>
      <c r="H1363" s="57"/>
      <c r="I1363" s="57"/>
      <c r="J1363" s="57"/>
      <c r="K1363" s="62"/>
      <c r="L1363" s="57"/>
      <c r="M1363" s="57"/>
      <c r="N1363" s="57"/>
      <c r="O1363" s="57"/>
      <c r="P1363" s="59"/>
      <c r="Q1363" s="59"/>
      <c r="R1363" s="59"/>
      <c r="S1363" s="57"/>
      <c r="T1363" s="65"/>
    </row>
    <row r="1364" spans="2:27" ht="21.95" customHeight="1" x14ac:dyDescent="0.15">
      <c r="B1364" s="9" t="s">
        <v>944</v>
      </c>
      <c r="C1364" s="80" t="s">
        <v>498</v>
      </c>
      <c r="D1364" s="56" t="s">
        <v>649</v>
      </c>
      <c r="E1364" s="62"/>
      <c r="F1364" s="57" t="s">
        <v>275</v>
      </c>
      <c r="G1364" s="57">
        <v>1</v>
      </c>
      <c r="H1364" s="57">
        <v>0</v>
      </c>
      <c r="I1364" s="57">
        <v>1</v>
      </c>
      <c r="J1364" s="57"/>
      <c r="K1364" s="62" t="s">
        <v>919</v>
      </c>
      <c r="L1364" s="57" t="s">
        <v>677</v>
      </c>
      <c r="M1364" s="57">
        <v>9.7000000000000003E-2</v>
      </c>
      <c r="N1364" s="57">
        <v>100</v>
      </c>
      <c r="O1364" s="57">
        <v>9.7000000000000003E-2</v>
      </c>
      <c r="P1364" s="59"/>
      <c r="Q1364" s="59">
        <v>0</v>
      </c>
      <c r="R1364" s="59"/>
      <c r="S1364" s="57" t="s">
        <v>975</v>
      </c>
      <c r="T1364" s="65"/>
      <c r="AA1364" s="2">
        <v>9.7000000000000003E-2</v>
      </c>
    </row>
    <row r="1365" spans="2:27" ht="21.95" customHeight="1" x14ac:dyDescent="0.15">
      <c r="B1365" s="9" t="s">
        <v>944</v>
      </c>
      <c r="C1365" s="80" t="s">
        <v>676</v>
      </c>
      <c r="D1365" s="56" t="s">
        <v>70</v>
      </c>
      <c r="E1365" s="62" t="s">
        <v>677</v>
      </c>
      <c r="F1365" s="57" t="s">
        <v>678</v>
      </c>
      <c r="G1365" s="57">
        <v>9.7000000000000003E-2</v>
      </c>
      <c r="H1365" s="57">
        <v>100</v>
      </c>
      <c r="I1365" s="57">
        <v>9.7000000000000003E-2</v>
      </c>
      <c r="J1365" s="57"/>
      <c r="K1365" s="62"/>
      <c r="L1365" s="57"/>
      <c r="M1365" s="57"/>
      <c r="N1365" s="57"/>
      <c r="O1365" s="57" t="s">
        <v>2193</v>
      </c>
      <c r="P1365" s="59"/>
      <c r="Q1365" s="59">
        <v>0</v>
      </c>
      <c r="R1365" s="59"/>
      <c r="S1365" s="57"/>
      <c r="T1365" s="65"/>
      <c r="Z1365" s="2" t="s">
        <v>949</v>
      </c>
      <c r="AA1365" s="2">
        <v>9.7000000000000003E-2</v>
      </c>
    </row>
    <row r="1366" spans="2:27" ht="21.95" customHeight="1" x14ac:dyDescent="0.15">
      <c r="B1366" s="9" t="s">
        <v>2192</v>
      </c>
      <c r="C1366" s="80"/>
      <c r="D1366" s="56" t="s">
        <v>3167</v>
      </c>
      <c r="E1366" s="62"/>
      <c r="F1366" s="57"/>
      <c r="G1366" s="57"/>
      <c r="H1366" s="57"/>
      <c r="I1366" s="57"/>
      <c r="J1366" s="57"/>
      <c r="K1366" s="62"/>
      <c r="L1366" s="57"/>
      <c r="M1366" s="57"/>
      <c r="N1366" s="57"/>
      <c r="O1366" s="57"/>
      <c r="P1366" s="59"/>
      <c r="Q1366" s="59"/>
      <c r="R1366" s="59"/>
      <c r="S1366" s="57"/>
      <c r="T1366" s="65"/>
    </row>
    <row r="1367" spans="2:27" ht="21.95" customHeight="1" x14ac:dyDescent="0.15">
      <c r="B1367" s="9" t="s">
        <v>944</v>
      </c>
      <c r="C1367" s="80" t="s">
        <v>498</v>
      </c>
      <c r="D1367" s="56" t="s">
        <v>651</v>
      </c>
      <c r="E1367" s="62" t="s">
        <v>652</v>
      </c>
      <c r="F1367" s="57" t="s">
        <v>275</v>
      </c>
      <c r="G1367" s="57">
        <v>1</v>
      </c>
      <c r="H1367" s="57">
        <v>0</v>
      </c>
      <c r="I1367" s="57">
        <v>1</v>
      </c>
      <c r="J1367" s="57"/>
      <c r="K1367" s="62" t="s">
        <v>919</v>
      </c>
      <c r="L1367" s="57" t="s">
        <v>677</v>
      </c>
      <c r="M1367" s="57">
        <v>2.7E-2</v>
      </c>
      <c r="N1367" s="57">
        <v>100</v>
      </c>
      <c r="O1367" s="57">
        <v>2.7E-2</v>
      </c>
      <c r="P1367" s="59"/>
      <c r="Q1367" s="59">
        <v>0</v>
      </c>
      <c r="R1367" s="59"/>
      <c r="S1367" s="57" t="s">
        <v>975</v>
      </c>
      <c r="T1367" s="65"/>
      <c r="AA1367" s="2">
        <v>2.7E-2</v>
      </c>
    </row>
    <row r="1368" spans="2:27" ht="21.95" customHeight="1" x14ac:dyDescent="0.15">
      <c r="B1368" s="9" t="s">
        <v>944</v>
      </c>
      <c r="C1368" s="80" t="s">
        <v>676</v>
      </c>
      <c r="D1368" s="56" t="s">
        <v>70</v>
      </c>
      <c r="E1368" s="62" t="s">
        <v>677</v>
      </c>
      <c r="F1368" s="57" t="s">
        <v>678</v>
      </c>
      <c r="G1368" s="57">
        <v>2.7E-2</v>
      </c>
      <c r="H1368" s="57">
        <v>100</v>
      </c>
      <c r="I1368" s="57">
        <v>2.7E-2</v>
      </c>
      <c r="J1368" s="57"/>
      <c r="K1368" s="62"/>
      <c r="L1368" s="57"/>
      <c r="M1368" s="57"/>
      <c r="N1368" s="57"/>
      <c r="O1368" s="57" t="s">
        <v>2193</v>
      </c>
      <c r="P1368" s="59"/>
      <c r="Q1368" s="59">
        <v>0</v>
      </c>
      <c r="R1368" s="59"/>
      <c r="S1368" s="57"/>
      <c r="T1368" s="65"/>
      <c r="Z1368" s="2" t="s">
        <v>949</v>
      </c>
      <c r="AA1368" s="2">
        <v>2.7E-2</v>
      </c>
    </row>
    <row r="1369" spans="2:27" ht="21.95" customHeight="1" x14ac:dyDescent="0.15">
      <c r="B1369" s="9" t="s">
        <v>2192</v>
      </c>
      <c r="C1369" s="80"/>
      <c r="D1369" s="56" t="s">
        <v>3168</v>
      </c>
      <c r="E1369" s="62"/>
      <c r="F1369" s="57"/>
      <c r="G1369" s="57"/>
      <c r="H1369" s="57"/>
      <c r="I1369" s="57"/>
      <c r="J1369" s="57"/>
      <c r="K1369" s="62"/>
      <c r="L1369" s="57"/>
      <c r="M1369" s="57"/>
      <c r="N1369" s="57"/>
      <c r="O1369" s="57"/>
      <c r="P1369" s="59"/>
      <c r="Q1369" s="59"/>
      <c r="R1369" s="59"/>
      <c r="S1369" s="57"/>
      <c r="T1369" s="65"/>
    </row>
    <row r="1370" spans="2:27" ht="21.95" customHeight="1" x14ac:dyDescent="0.15">
      <c r="B1370" s="9" t="s">
        <v>944</v>
      </c>
      <c r="C1370" s="80" t="s">
        <v>498</v>
      </c>
      <c r="D1370" s="56" t="s">
        <v>2704</v>
      </c>
      <c r="E1370" s="62" t="s">
        <v>2617</v>
      </c>
      <c r="F1370" s="57" t="s">
        <v>492</v>
      </c>
      <c r="G1370" s="57">
        <v>1</v>
      </c>
      <c r="H1370" s="57">
        <v>0</v>
      </c>
      <c r="I1370" s="57">
        <v>1</v>
      </c>
      <c r="J1370" s="57"/>
      <c r="K1370" s="62" t="s">
        <v>919</v>
      </c>
      <c r="L1370" s="57" t="s">
        <v>677</v>
      </c>
      <c r="M1370" s="57">
        <v>1.23</v>
      </c>
      <c r="N1370" s="57">
        <v>100</v>
      </c>
      <c r="O1370" s="57">
        <v>1.23</v>
      </c>
      <c r="P1370" s="59"/>
      <c r="Q1370" s="59">
        <v>0</v>
      </c>
      <c r="R1370" s="59"/>
      <c r="S1370" s="57" t="s">
        <v>971</v>
      </c>
      <c r="T1370" s="65" t="s">
        <v>994</v>
      </c>
      <c r="AA1370" s="2">
        <v>1.23</v>
      </c>
    </row>
    <row r="1371" spans="2:27" ht="21.95" customHeight="1" x14ac:dyDescent="0.15">
      <c r="B1371" s="9" t="s">
        <v>944</v>
      </c>
      <c r="C1371" s="80" t="s">
        <v>676</v>
      </c>
      <c r="D1371" s="56" t="s">
        <v>70</v>
      </c>
      <c r="E1371" s="62" t="s">
        <v>677</v>
      </c>
      <c r="F1371" s="57" t="s">
        <v>678</v>
      </c>
      <c r="G1371" s="57">
        <v>1.23</v>
      </c>
      <c r="H1371" s="57">
        <v>100</v>
      </c>
      <c r="I1371" s="57">
        <v>1.23</v>
      </c>
      <c r="J1371" s="57"/>
      <c r="K1371" s="62"/>
      <c r="L1371" s="57"/>
      <c r="M1371" s="57"/>
      <c r="N1371" s="57"/>
      <c r="O1371" s="57" t="s">
        <v>2193</v>
      </c>
      <c r="P1371" s="59"/>
      <c r="Q1371" s="59">
        <v>0</v>
      </c>
      <c r="R1371" s="59"/>
      <c r="S1371" s="57"/>
      <c r="T1371" s="65"/>
      <c r="Z1371" s="2" t="s">
        <v>949</v>
      </c>
      <c r="AA1371" s="2">
        <v>1.23</v>
      </c>
    </row>
    <row r="1372" spans="2:27" ht="21.95" customHeight="1" x14ac:dyDescent="0.15">
      <c r="B1372" s="9" t="s">
        <v>2192</v>
      </c>
      <c r="C1372" s="80"/>
      <c r="D1372" s="56" t="s">
        <v>3169</v>
      </c>
      <c r="E1372" s="62"/>
      <c r="F1372" s="57"/>
      <c r="G1372" s="57"/>
      <c r="H1372" s="57"/>
      <c r="I1372" s="57"/>
      <c r="J1372" s="57"/>
      <c r="K1372" s="62"/>
      <c r="L1372" s="57"/>
      <c r="M1372" s="57"/>
      <c r="N1372" s="57"/>
      <c r="O1372" s="57"/>
      <c r="P1372" s="59"/>
      <c r="Q1372" s="59"/>
      <c r="R1372" s="59"/>
      <c r="S1372" s="57"/>
      <c r="T1372" s="65"/>
    </row>
    <row r="1373" spans="2:27" ht="21.95" customHeight="1" x14ac:dyDescent="0.15">
      <c r="B1373" s="9" t="s">
        <v>944</v>
      </c>
      <c r="C1373" s="80" t="s">
        <v>498</v>
      </c>
      <c r="D1373" s="56" t="s">
        <v>2704</v>
      </c>
      <c r="E1373" s="62" t="s">
        <v>603</v>
      </c>
      <c r="F1373" s="57" t="s">
        <v>492</v>
      </c>
      <c r="G1373" s="57">
        <v>1</v>
      </c>
      <c r="H1373" s="57">
        <v>0</v>
      </c>
      <c r="I1373" s="57">
        <v>1</v>
      </c>
      <c r="J1373" s="57"/>
      <c r="K1373" s="62" t="s">
        <v>919</v>
      </c>
      <c r="L1373" s="57" t="s">
        <v>677</v>
      </c>
      <c r="M1373" s="57">
        <v>1.23</v>
      </c>
      <c r="N1373" s="57">
        <v>100</v>
      </c>
      <c r="O1373" s="57">
        <v>1.23</v>
      </c>
      <c r="P1373" s="59"/>
      <c r="Q1373" s="59">
        <v>0</v>
      </c>
      <c r="R1373" s="59"/>
      <c r="S1373" s="57" t="s">
        <v>971</v>
      </c>
      <c r="T1373" s="65" t="s">
        <v>994</v>
      </c>
      <c r="AA1373" s="2">
        <v>1.23</v>
      </c>
    </row>
    <row r="1374" spans="2:27" ht="21.95" customHeight="1" x14ac:dyDescent="0.15">
      <c r="B1374" s="9" t="s">
        <v>944</v>
      </c>
      <c r="C1374" s="80" t="s">
        <v>676</v>
      </c>
      <c r="D1374" s="56" t="s">
        <v>70</v>
      </c>
      <c r="E1374" s="62" t="s">
        <v>677</v>
      </c>
      <c r="F1374" s="57" t="s">
        <v>678</v>
      </c>
      <c r="G1374" s="57">
        <v>1.23</v>
      </c>
      <c r="H1374" s="57">
        <v>100</v>
      </c>
      <c r="I1374" s="57">
        <v>1.23</v>
      </c>
      <c r="J1374" s="57"/>
      <c r="K1374" s="62"/>
      <c r="L1374" s="57"/>
      <c r="M1374" s="57"/>
      <c r="N1374" s="57"/>
      <c r="O1374" s="57" t="s">
        <v>2193</v>
      </c>
      <c r="P1374" s="59"/>
      <c r="Q1374" s="59">
        <v>0</v>
      </c>
      <c r="R1374" s="59"/>
      <c r="S1374" s="57"/>
      <c r="T1374" s="65"/>
      <c r="Z1374" s="2" t="s">
        <v>949</v>
      </c>
      <c r="AA1374" s="2">
        <v>1.23</v>
      </c>
    </row>
    <row r="1375" spans="2:27" ht="21.95" customHeight="1" x14ac:dyDescent="0.15">
      <c r="B1375" s="9" t="s">
        <v>2192</v>
      </c>
      <c r="C1375" s="80"/>
      <c r="D1375" s="56" t="s">
        <v>3170</v>
      </c>
      <c r="E1375" s="62"/>
      <c r="F1375" s="57"/>
      <c r="G1375" s="57"/>
      <c r="H1375" s="57"/>
      <c r="I1375" s="57"/>
      <c r="J1375" s="57"/>
      <c r="K1375" s="62"/>
      <c r="L1375" s="57"/>
      <c r="M1375" s="57"/>
      <c r="N1375" s="57"/>
      <c r="O1375" s="57"/>
      <c r="P1375" s="59"/>
      <c r="Q1375" s="59"/>
      <c r="R1375" s="59"/>
      <c r="S1375" s="57"/>
      <c r="T1375" s="65"/>
    </row>
    <row r="1376" spans="2:27" ht="21.95" customHeight="1" x14ac:dyDescent="0.15">
      <c r="B1376" s="9" t="s">
        <v>944</v>
      </c>
      <c r="C1376" s="80" t="s">
        <v>498</v>
      </c>
      <c r="D1376" s="56" t="s">
        <v>2704</v>
      </c>
      <c r="E1376" s="62" t="s">
        <v>604</v>
      </c>
      <c r="F1376" s="57" t="s">
        <v>492</v>
      </c>
      <c r="G1376" s="57">
        <v>1</v>
      </c>
      <c r="H1376" s="57">
        <v>0</v>
      </c>
      <c r="I1376" s="57">
        <v>1</v>
      </c>
      <c r="J1376" s="57"/>
      <c r="K1376" s="62" t="s">
        <v>919</v>
      </c>
      <c r="L1376" s="57" t="s">
        <v>677</v>
      </c>
      <c r="M1376" s="57">
        <v>1.23</v>
      </c>
      <c r="N1376" s="57">
        <v>100</v>
      </c>
      <c r="O1376" s="57">
        <v>1.23</v>
      </c>
      <c r="P1376" s="59"/>
      <c r="Q1376" s="59">
        <v>0</v>
      </c>
      <c r="R1376" s="59"/>
      <c r="S1376" s="57" t="s">
        <v>971</v>
      </c>
      <c r="T1376" s="65" t="s">
        <v>994</v>
      </c>
      <c r="AA1376" s="2">
        <v>1.23</v>
      </c>
    </row>
    <row r="1377" spans="2:27" ht="21.95" customHeight="1" x14ac:dyDescent="0.15">
      <c r="B1377" s="9" t="s">
        <v>944</v>
      </c>
      <c r="C1377" s="80" t="s">
        <v>676</v>
      </c>
      <c r="D1377" s="56" t="s">
        <v>70</v>
      </c>
      <c r="E1377" s="62" t="s">
        <v>677</v>
      </c>
      <c r="F1377" s="57" t="s">
        <v>678</v>
      </c>
      <c r="G1377" s="57">
        <v>1.23</v>
      </c>
      <c r="H1377" s="57">
        <v>100</v>
      </c>
      <c r="I1377" s="57">
        <v>1.23</v>
      </c>
      <c r="J1377" s="57"/>
      <c r="K1377" s="62"/>
      <c r="L1377" s="57"/>
      <c r="M1377" s="57"/>
      <c r="N1377" s="57"/>
      <c r="O1377" s="57" t="s">
        <v>2193</v>
      </c>
      <c r="P1377" s="59"/>
      <c r="Q1377" s="59">
        <v>0</v>
      </c>
      <c r="R1377" s="59"/>
      <c r="S1377" s="57"/>
      <c r="T1377" s="65"/>
      <c r="Z1377" s="2" t="s">
        <v>949</v>
      </c>
      <c r="AA1377" s="2">
        <v>1.23</v>
      </c>
    </row>
    <row r="1378" spans="2:27" ht="21.95" customHeight="1" x14ac:dyDescent="0.15">
      <c r="B1378" s="9" t="s">
        <v>2192</v>
      </c>
      <c r="C1378" s="80"/>
      <c r="D1378" s="56" t="s">
        <v>3171</v>
      </c>
      <c r="E1378" s="62"/>
      <c r="F1378" s="57"/>
      <c r="G1378" s="57"/>
      <c r="H1378" s="57"/>
      <c r="I1378" s="57"/>
      <c r="J1378" s="57"/>
      <c r="K1378" s="62"/>
      <c r="L1378" s="57"/>
      <c r="M1378" s="57"/>
      <c r="N1378" s="57"/>
      <c r="O1378" s="57"/>
      <c r="P1378" s="59"/>
      <c r="Q1378" s="59"/>
      <c r="R1378" s="59"/>
      <c r="S1378" s="57"/>
      <c r="T1378" s="65"/>
    </row>
    <row r="1379" spans="2:27" ht="21.95" customHeight="1" x14ac:dyDescent="0.15">
      <c r="B1379" s="9" t="s">
        <v>944</v>
      </c>
      <c r="C1379" s="80" t="s">
        <v>498</v>
      </c>
      <c r="D1379" s="56" t="s">
        <v>2704</v>
      </c>
      <c r="E1379" s="62" t="s">
        <v>608</v>
      </c>
      <c r="F1379" s="57" t="s">
        <v>492</v>
      </c>
      <c r="G1379" s="57">
        <v>1</v>
      </c>
      <c r="H1379" s="57">
        <v>0</v>
      </c>
      <c r="I1379" s="57">
        <v>1</v>
      </c>
      <c r="J1379" s="57"/>
      <c r="K1379" s="62" t="s">
        <v>919</v>
      </c>
      <c r="L1379" s="57" t="s">
        <v>677</v>
      </c>
      <c r="M1379" s="57">
        <v>1.23</v>
      </c>
      <c r="N1379" s="57">
        <v>100</v>
      </c>
      <c r="O1379" s="57">
        <v>1.23</v>
      </c>
      <c r="P1379" s="59"/>
      <c r="Q1379" s="59">
        <v>0</v>
      </c>
      <c r="R1379" s="59"/>
      <c r="S1379" s="57" t="s">
        <v>971</v>
      </c>
      <c r="T1379" s="65" t="s">
        <v>994</v>
      </c>
      <c r="AA1379" s="2">
        <v>1.23</v>
      </c>
    </row>
    <row r="1380" spans="2:27" ht="21.95" customHeight="1" x14ac:dyDescent="0.15">
      <c r="B1380" s="9" t="s">
        <v>944</v>
      </c>
      <c r="C1380" s="80" t="s">
        <v>676</v>
      </c>
      <c r="D1380" s="56" t="s">
        <v>70</v>
      </c>
      <c r="E1380" s="62" t="s">
        <v>677</v>
      </c>
      <c r="F1380" s="57" t="s">
        <v>678</v>
      </c>
      <c r="G1380" s="57">
        <v>1.23</v>
      </c>
      <c r="H1380" s="57">
        <v>100</v>
      </c>
      <c r="I1380" s="57">
        <v>1.23</v>
      </c>
      <c r="J1380" s="57"/>
      <c r="K1380" s="62"/>
      <c r="L1380" s="57"/>
      <c r="M1380" s="57"/>
      <c r="N1380" s="57"/>
      <c r="O1380" s="57" t="s">
        <v>2193</v>
      </c>
      <c r="P1380" s="59"/>
      <c r="Q1380" s="59">
        <v>0</v>
      </c>
      <c r="R1380" s="59"/>
      <c r="S1380" s="57"/>
      <c r="T1380" s="65"/>
      <c r="Z1380" s="2" t="s">
        <v>949</v>
      </c>
      <c r="AA1380" s="2">
        <v>1.23</v>
      </c>
    </row>
    <row r="1381" spans="2:27" ht="21.95" customHeight="1" x14ac:dyDescent="0.15">
      <c r="B1381" s="9" t="s">
        <v>2192</v>
      </c>
      <c r="C1381" s="80"/>
      <c r="D1381" s="56" t="s">
        <v>3172</v>
      </c>
      <c r="E1381" s="62"/>
      <c r="F1381" s="57"/>
      <c r="G1381" s="57"/>
      <c r="H1381" s="57"/>
      <c r="I1381" s="57"/>
      <c r="J1381" s="57"/>
      <c r="K1381" s="62"/>
      <c r="L1381" s="57"/>
      <c r="M1381" s="57"/>
      <c r="N1381" s="57"/>
      <c r="O1381" s="57"/>
      <c r="P1381" s="59"/>
      <c r="Q1381" s="59"/>
      <c r="R1381" s="59"/>
      <c r="S1381" s="57"/>
      <c r="T1381" s="65"/>
    </row>
    <row r="1382" spans="2:27" ht="21.95" customHeight="1" x14ac:dyDescent="0.15">
      <c r="B1382" s="9" t="s">
        <v>944</v>
      </c>
      <c r="C1382" s="80" t="s">
        <v>498</v>
      </c>
      <c r="D1382" s="56" t="s">
        <v>2704</v>
      </c>
      <c r="E1382" s="62" t="s">
        <v>609</v>
      </c>
      <c r="F1382" s="57" t="s">
        <v>492</v>
      </c>
      <c r="G1382" s="57">
        <v>1</v>
      </c>
      <c r="H1382" s="57">
        <v>0</v>
      </c>
      <c r="I1382" s="57">
        <v>1</v>
      </c>
      <c r="J1382" s="57"/>
      <c r="K1382" s="62" t="s">
        <v>919</v>
      </c>
      <c r="L1382" s="57" t="s">
        <v>677</v>
      </c>
      <c r="M1382" s="57">
        <v>1.23</v>
      </c>
      <c r="N1382" s="57">
        <v>100</v>
      </c>
      <c r="O1382" s="57">
        <v>1.23</v>
      </c>
      <c r="P1382" s="59"/>
      <c r="Q1382" s="59">
        <v>0</v>
      </c>
      <c r="R1382" s="59"/>
      <c r="S1382" s="57" t="s">
        <v>971</v>
      </c>
      <c r="T1382" s="65" t="s">
        <v>994</v>
      </c>
      <c r="AA1382" s="2">
        <v>1.23</v>
      </c>
    </row>
    <row r="1383" spans="2:27" ht="21.95" customHeight="1" x14ac:dyDescent="0.15">
      <c r="B1383" s="9" t="s">
        <v>944</v>
      </c>
      <c r="C1383" s="80" t="s">
        <v>676</v>
      </c>
      <c r="D1383" s="56" t="s">
        <v>70</v>
      </c>
      <c r="E1383" s="62" t="s">
        <v>677</v>
      </c>
      <c r="F1383" s="57" t="s">
        <v>678</v>
      </c>
      <c r="G1383" s="57">
        <v>1.23</v>
      </c>
      <c r="H1383" s="57">
        <v>100</v>
      </c>
      <c r="I1383" s="57">
        <v>1.23</v>
      </c>
      <c r="J1383" s="57"/>
      <c r="K1383" s="62"/>
      <c r="L1383" s="57"/>
      <c r="M1383" s="57"/>
      <c r="N1383" s="57"/>
      <c r="O1383" s="57" t="s">
        <v>2193</v>
      </c>
      <c r="P1383" s="59"/>
      <c r="Q1383" s="59">
        <v>0</v>
      </c>
      <c r="R1383" s="59"/>
      <c r="S1383" s="57"/>
      <c r="T1383" s="65"/>
      <c r="Z1383" s="2" t="s">
        <v>949</v>
      </c>
      <c r="AA1383" s="2">
        <v>1.23</v>
      </c>
    </row>
    <row r="1384" spans="2:27" ht="21.95" customHeight="1" x14ac:dyDescent="0.15">
      <c r="B1384" s="9" t="s">
        <v>2192</v>
      </c>
      <c r="C1384" s="80"/>
      <c r="D1384" s="56" t="s">
        <v>3173</v>
      </c>
      <c r="E1384" s="62"/>
      <c r="F1384" s="57"/>
      <c r="G1384" s="57"/>
      <c r="H1384" s="57"/>
      <c r="I1384" s="57"/>
      <c r="J1384" s="57"/>
      <c r="K1384" s="62"/>
      <c r="L1384" s="57"/>
      <c r="M1384" s="57"/>
      <c r="N1384" s="57"/>
      <c r="O1384" s="57"/>
      <c r="P1384" s="59"/>
      <c r="Q1384" s="59"/>
      <c r="R1384" s="59"/>
      <c r="S1384" s="57"/>
      <c r="T1384" s="65"/>
    </row>
    <row r="1385" spans="2:27" ht="21.95" customHeight="1" x14ac:dyDescent="0.15">
      <c r="B1385" s="9" t="s">
        <v>944</v>
      </c>
      <c r="C1385" s="80" t="s">
        <v>498</v>
      </c>
      <c r="D1385" s="56" t="s">
        <v>2704</v>
      </c>
      <c r="E1385" s="62" t="s">
        <v>613</v>
      </c>
      <c r="F1385" s="57" t="s">
        <v>492</v>
      </c>
      <c r="G1385" s="57">
        <v>1</v>
      </c>
      <c r="H1385" s="57">
        <v>0</v>
      </c>
      <c r="I1385" s="57">
        <v>1</v>
      </c>
      <c r="J1385" s="57"/>
      <c r="K1385" s="62" t="s">
        <v>919</v>
      </c>
      <c r="L1385" s="57" t="s">
        <v>677</v>
      </c>
      <c r="M1385" s="57">
        <v>1.23</v>
      </c>
      <c r="N1385" s="57">
        <v>100</v>
      </c>
      <c r="O1385" s="57">
        <v>1.23</v>
      </c>
      <c r="P1385" s="59"/>
      <c r="Q1385" s="59">
        <v>0</v>
      </c>
      <c r="R1385" s="59"/>
      <c r="S1385" s="57" t="s">
        <v>971</v>
      </c>
      <c r="T1385" s="65" t="s">
        <v>994</v>
      </c>
      <c r="AA1385" s="2">
        <v>1.23</v>
      </c>
    </row>
    <row r="1386" spans="2:27" ht="21.95" customHeight="1" x14ac:dyDescent="0.15">
      <c r="B1386" s="9" t="s">
        <v>944</v>
      </c>
      <c r="C1386" s="80" t="s">
        <v>676</v>
      </c>
      <c r="D1386" s="56" t="s">
        <v>70</v>
      </c>
      <c r="E1386" s="62" t="s">
        <v>677</v>
      </c>
      <c r="F1386" s="57" t="s">
        <v>678</v>
      </c>
      <c r="G1386" s="57">
        <v>1.23</v>
      </c>
      <c r="H1386" s="57">
        <v>100</v>
      </c>
      <c r="I1386" s="57">
        <v>1.23</v>
      </c>
      <c r="J1386" s="57"/>
      <c r="K1386" s="62"/>
      <c r="L1386" s="57"/>
      <c r="M1386" s="57"/>
      <c r="N1386" s="57"/>
      <c r="O1386" s="57" t="s">
        <v>2193</v>
      </c>
      <c r="P1386" s="59"/>
      <c r="Q1386" s="59">
        <v>0</v>
      </c>
      <c r="R1386" s="59"/>
      <c r="S1386" s="57"/>
      <c r="T1386" s="65"/>
      <c r="Z1386" s="2" t="s">
        <v>949</v>
      </c>
      <c r="AA1386" s="2">
        <v>1.23</v>
      </c>
    </row>
    <row r="1387" spans="2:27" ht="21.95" customHeight="1" x14ac:dyDescent="0.15">
      <c r="B1387" s="9" t="s">
        <v>2192</v>
      </c>
      <c r="C1387" s="80"/>
      <c r="D1387" s="56" t="s">
        <v>3174</v>
      </c>
      <c r="E1387" s="62"/>
      <c r="F1387" s="57"/>
      <c r="G1387" s="57"/>
      <c r="H1387" s="57"/>
      <c r="I1387" s="57"/>
      <c r="J1387" s="57"/>
      <c r="K1387" s="62"/>
      <c r="L1387" s="57"/>
      <c r="M1387" s="57"/>
      <c r="N1387" s="57"/>
      <c r="O1387" s="57"/>
      <c r="P1387" s="59"/>
      <c r="Q1387" s="59"/>
      <c r="R1387" s="59"/>
      <c r="S1387" s="57"/>
      <c r="T1387" s="65"/>
    </row>
    <row r="1388" spans="2:27" ht="21.95" customHeight="1" x14ac:dyDescent="0.15">
      <c r="B1388" s="9" t="s">
        <v>944</v>
      </c>
      <c r="C1388" s="80" t="s">
        <v>498</v>
      </c>
      <c r="D1388" s="56" t="s">
        <v>2704</v>
      </c>
      <c r="E1388" s="62" t="s">
        <v>612</v>
      </c>
      <c r="F1388" s="57" t="s">
        <v>492</v>
      </c>
      <c r="G1388" s="57">
        <v>1</v>
      </c>
      <c r="H1388" s="57">
        <v>0</v>
      </c>
      <c r="I1388" s="57">
        <v>1</v>
      </c>
      <c r="J1388" s="57"/>
      <c r="K1388" s="62" t="s">
        <v>919</v>
      </c>
      <c r="L1388" s="57" t="s">
        <v>677</v>
      </c>
      <c r="M1388" s="57">
        <v>1.23</v>
      </c>
      <c r="N1388" s="57">
        <v>100</v>
      </c>
      <c r="O1388" s="57">
        <v>1.23</v>
      </c>
      <c r="P1388" s="59"/>
      <c r="Q1388" s="59">
        <v>0</v>
      </c>
      <c r="R1388" s="59"/>
      <c r="S1388" s="57" t="s">
        <v>971</v>
      </c>
      <c r="T1388" s="65" t="s">
        <v>994</v>
      </c>
      <c r="AA1388" s="2">
        <v>1.23</v>
      </c>
    </row>
    <row r="1389" spans="2:27" ht="21.95" customHeight="1" x14ac:dyDescent="0.15">
      <c r="B1389" s="9" t="s">
        <v>944</v>
      </c>
      <c r="C1389" s="80" t="s">
        <v>676</v>
      </c>
      <c r="D1389" s="56" t="s">
        <v>70</v>
      </c>
      <c r="E1389" s="62" t="s">
        <v>677</v>
      </c>
      <c r="F1389" s="57" t="s">
        <v>678</v>
      </c>
      <c r="G1389" s="57">
        <v>1.23</v>
      </c>
      <c r="H1389" s="57">
        <v>100</v>
      </c>
      <c r="I1389" s="57">
        <v>1.23</v>
      </c>
      <c r="J1389" s="57"/>
      <c r="K1389" s="62"/>
      <c r="L1389" s="57"/>
      <c r="M1389" s="57"/>
      <c r="N1389" s="57"/>
      <c r="O1389" s="57" t="s">
        <v>2193</v>
      </c>
      <c r="P1389" s="59"/>
      <c r="Q1389" s="59">
        <v>0</v>
      </c>
      <c r="R1389" s="59"/>
      <c r="S1389" s="57"/>
      <c r="T1389" s="65"/>
      <c r="Z1389" s="2" t="s">
        <v>949</v>
      </c>
      <c r="AA1389" s="2">
        <v>1.23</v>
      </c>
    </row>
    <row r="1390" spans="2:27" ht="21.95" customHeight="1" x14ac:dyDescent="0.15">
      <c r="B1390" s="9" t="s">
        <v>2192</v>
      </c>
      <c r="C1390" s="80"/>
      <c r="D1390" s="56" t="s">
        <v>3175</v>
      </c>
      <c r="E1390" s="62"/>
      <c r="F1390" s="57"/>
      <c r="G1390" s="57"/>
      <c r="H1390" s="57"/>
      <c r="I1390" s="57"/>
      <c r="J1390" s="57"/>
      <c r="K1390" s="62"/>
      <c r="L1390" s="57"/>
      <c r="M1390" s="57"/>
      <c r="N1390" s="57"/>
      <c r="O1390" s="57"/>
      <c r="P1390" s="59"/>
      <c r="Q1390" s="59"/>
      <c r="R1390" s="59"/>
      <c r="S1390" s="57"/>
      <c r="T1390" s="65"/>
    </row>
    <row r="1391" spans="2:27" ht="21.95" customHeight="1" x14ac:dyDescent="0.15">
      <c r="B1391" s="9" t="s">
        <v>944</v>
      </c>
      <c r="C1391" s="80" t="s">
        <v>498</v>
      </c>
      <c r="D1391" s="56" t="s">
        <v>2704</v>
      </c>
      <c r="E1391" s="62" t="s">
        <v>2610</v>
      </c>
      <c r="F1391" s="57" t="s">
        <v>492</v>
      </c>
      <c r="G1391" s="57">
        <v>1</v>
      </c>
      <c r="H1391" s="57">
        <v>0</v>
      </c>
      <c r="I1391" s="57">
        <v>1</v>
      </c>
      <c r="J1391" s="57"/>
      <c r="K1391" s="62" t="s">
        <v>919</v>
      </c>
      <c r="L1391" s="57" t="s">
        <v>677</v>
      </c>
      <c r="M1391" s="57">
        <v>1.23</v>
      </c>
      <c r="N1391" s="57">
        <v>100</v>
      </c>
      <c r="O1391" s="57">
        <v>1.23</v>
      </c>
      <c r="P1391" s="59"/>
      <c r="Q1391" s="59">
        <v>0</v>
      </c>
      <c r="R1391" s="59"/>
      <c r="S1391" s="57" t="s">
        <v>971</v>
      </c>
      <c r="T1391" s="65" t="s">
        <v>994</v>
      </c>
      <c r="AA1391" s="2">
        <v>1.23</v>
      </c>
    </row>
    <row r="1392" spans="2:27" ht="21.95" customHeight="1" x14ac:dyDescent="0.15">
      <c r="B1392" s="9" t="s">
        <v>944</v>
      </c>
      <c r="C1392" s="80" t="s">
        <v>676</v>
      </c>
      <c r="D1392" s="56" t="s">
        <v>70</v>
      </c>
      <c r="E1392" s="62" t="s">
        <v>677</v>
      </c>
      <c r="F1392" s="57" t="s">
        <v>678</v>
      </c>
      <c r="G1392" s="57">
        <v>1.23</v>
      </c>
      <c r="H1392" s="57">
        <v>100</v>
      </c>
      <c r="I1392" s="57">
        <v>1.23</v>
      </c>
      <c r="J1392" s="57"/>
      <c r="K1392" s="62"/>
      <c r="L1392" s="57"/>
      <c r="M1392" s="57"/>
      <c r="N1392" s="57"/>
      <c r="O1392" s="57" t="s">
        <v>2193</v>
      </c>
      <c r="P1392" s="59"/>
      <c r="Q1392" s="59">
        <v>0</v>
      </c>
      <c r="R1392" s="59"/>
      <c r="S1392" s="57"/>
      <c r="T1392" s="65"/>
      <c r="Z1392" s="2" t="s">
        <v>949</v>
      </c>
      <c r="AA1392" s="2">
        <v>1.23</v>
      </c>
    </row>
    <row r="1393" spans="2:27" ht="21.95" customHeight="1" x14ac:dyDescent="0.15">
      <c r="B1393" s="9" t="s">
        <v>2192</v>
      </c>
      <c r="C1393" s="80"/>
      <c r="D1393" s="56" t="s">
        <v>3176</v>
      </c>
      <c r="E1393" s="62"/>
      <c r="F1393" s="57"/>
      <c r="G1393" s="57"/>
      <c r="H1393" s="57"/>
      <c r="I1393" s="57"/>
      <c r="J1393" s="57"/>
      <c r="K1393" s="62"/>
      <c r="L1393" s="57"/>
      <c r="M1393" s="57"/>
      <c r="N1393" s="57"/>
      <c r="O1393" s="57"/>
      <c r="P1393" s="59"/>
      <c r="Q1393" s="59"/>
      <c r="R1393" s="59"/>
      <c r="S1393" s="57"/>
      <c r="T1393" s="65"/>
    </row>
    <row r="1394" spans="2:27" ht="21.95" customHeight="1" x14ac:dyDescent="0.15">
      <c r="B1394" s="9" t="s">
        <v>944</v>
      </c>
      <c r="C1394" s="80" t="s">
        <v>498</v>
      </c>
      <c r="D1394" s="56" t="s">
        <v>2704</v>
      </c>
      <c r="E1394" s="62" t="s">
        <v>602</v>
      </c>
      <c r="F1394" s="57" t="s">
        <v>492</v>
      </c>
      <c r="G1394" s="57">
        <v>1</v>
      </c>
      <c r="H1394" s="57">
        <v>0</v>
      </c>
      <c r="I1394" s="57">
        <v>1</v>
      </c>
      <c r="J1394" s="57"/>
      <c r="K1394" s="62" t="s">
        <v>919</v>
      </c>
      <c r="L1394" s="57" t="s">
        <v>677</v>
      </c>
      <c r="M1394" s="57">
        <v>1.23</v>
      </c>
      <c r="N1394" s="57">
        <v>100</v>
      </c>
      <c r="O1394" s="57">
        <v>1.23</v>
      </c>
      <c r="P1394" s="59"/>
      <c r="Q1394" s="59">
        <v>0</v>
      </c>
      <c r="R1394" s="59"/>
      <c r="S1394" s="57" t="s">
        <v>971</v>
      </c>
      <c r="T1394" s="65" t="s">
        <v>994</v>
      </c>
      <c r="AA1394" s="2">
        <v>1.23</v>
      </c>
    </row>
    <row r="1395" spans="2:27" ht="21.95" customHeight="1" x14ac:dyDescent="0.15">
      <c r="B1395" s="9" t="s">
        <v>944</v>
      </c>
      <c r="C1395" s="80" t="s">
        <v>676</v>
      </c>
      <c r="D1395" s="56" t="s">
        <v>70</v>
      </c>
      <c r="E1395" s="62" t="s">
        <v>677</v>
      </c>
      <c r="F1395" s="57" t="s">
        <v>678</v>
      </c>
      <c r="G1395" s="57">
        <v>1.23</v>
      </c>
      <c r="H1395" s="57">
        <v>100</v>
      </c>
      <c r="I1395" s="57">
        <v>1.23</v>
      </c>
      <c r="J1395" s="57"/>
      <c r="K1395" s="62"/>
      <c r="L1395" s="57"/>
      <c r="M1395" s="57"/>
      <c r="N1395" s="57"/>
      <c r="O1395" s="57" t="s">
        <v>2193</v>
      </c>
      <c r="P1395" s="59"/>
      <c r="Q1395" s="59">
        <v>0</v>
      </c>
      <c r="R1395" s="59"/>
      <c r="S1395" s="57"/>
      <c r="T1395" s="65"/>
      <c r="Z1395" s="2" t="s">
        <v>949</v>
      </c>
      <c r="AA1395" s="2">
        <v>1.23</v>
      </c>
    </row>
    <row r="1396" spans="2:27" ht="21.95" customHeight="1" x14ac:dyDescent="0.15">
      <c r="B1396" s="9" t="s">
        <v>2192</v>
      </c>
      <c r="C1396" s="80"/>
      <c r="D1396" s="56" t="s">
        <v>3177</v>
      </c>
      <c r="E1396" s="62"/>
      <c r="F1396" s="57"/>
      <c r="G1396" s="57"/>
      <c r="H1396" s="57"/>
      <c r="I1396" s="57"/>
      <c r="J1396" s="57"/>
      <c r="K1396" s="62"/>
      <c r="L1396" s="57"/>
      <c r="M1396" s="57"/>
      <c r="N1396" s="57"/>
      <c r="O1396" s="57"/>
      <c r="P1396" s="59"/>
      <c r="Q1396" s="59"/>
      <c r="R1396" s="59"/>
      <c r="S1396" s="57"/>
      <c r="T1396" s="65"/>
    </row>
    <row r="1397" spans="2:27" ht="21.95" customHeight="1" x14ac:dyDescent="0.15">
      <c r="B1397" s="9" t="s">
        <v>944</v>
      </c>
      <c r="C1397" s="80" t="s">
        <v>498</v>
      </c>
      <c r="D1397" s="56" t="s">
        <v>2704</v>
      </c>
      <c r="E1397" s="62" t="s">
        <v>2600</v>
      </c>
      <c r="F1397" s="57" t="s">
        <v>492</v>
      </c>
      <c r="G1397" s="57">
        <v>1</v>
      </c>
      <c r="H1397" s="57">
        <v>0</v>
      </c>
      <c r="I1397" s="57">
        <v>1</v>
      </c>
      <c r="J1397" s="57"/>
      <c r="K1397" s="62" t="s">
        <v>919</v>
      </c>
      <c r="L1397" s="57" t="s">
        <v>677</v>
      </c>
      <c r="M1397" s="57">
        <v>1.23</v>
      </c>
      <c r="N1397" s="57">
        <v>100</v>
      </c>
      <c r="O1397" s="57">
        <v>1.23</v>
      </c>
      <c r="P1397" s="59"/>
      <c r="Q1397" s="59">
        <v>0</v>
      </c>
      <c r="R1397" s="59"/>
      <c r="S1397" s="57" t="s">
        <v>971</v>
      </c>
      <c r="T1397" s="65" t="s">
        <v>994</v>
      </c>
      <c r="AA1397" s="2">
        <v>1.23</v>
      </c>
    </row>
    <row r="1398" spans="2:27" ht="21.95" customHeight="1" x14ac:dyDescent="0.15">
      <c r="B1398" s="9" t="s">
        <v>944</v>
      </c>
      <c r="C1398" s="80" t="s">
        <v>676</v>
      </c>
      <c r="D1398" s="56" t="s">
        <v>70</v>
      </c>
      <c r="E1398" s="62" t="s">
        <v>677</v>
      </c>
      <c r="F1398" s="57" t="s">
        <v>678</v>
      </c>
      <c r="G1398" s="57">
        <v>1.23</v>
      </c>
      <c r="H1398" s="57">
        <v>100</v>
      </c>
      <c r="I1398" s="57">
        <v>1.23</v>
      </c>
      <c r="J1398" s="57"/>
      <c r="K1398" s="62"/>
      <c r="L1398" s="57"/>
      <c r="M1398" s="57"/>
      <c r="N1398" s="57"/>
      <c r="O1398" s="57" t="s">
        <v>2193</v>
      </c>
      <c r="P1398" s="59"/>
      <c r="Q1398" s="59">
        <v>0</v>
      </c>
      <c r="R1398" s="59"/>
      <c r="S1398" s="57"/>
      <c r="T1398" s="65"/>
      <c r="Z1398" s="2" t="s">
        <v>949</v>
      </c>
      <c r="AA1398" s="2">
        <v>1.23</v>
      </c>
    </row>
    <row r="1399" spans="2:27" ht="21.95" customHeight="1" x14ac:dyDescent="0.15">
      <c r="B1399" s="9" t="s">
        <v>2192</v>
      </c>
      <c r="C1399" s="80"/>
      <c r="D1399" s="56" t="s">
        <v>3178</v>
      </c>
      <c r="E1399" s="62"/>
      <c r="F1399" s="57"/>
      <c r="G1399" s="57"/>
      <c r="H1399" s="57"/>
      <c r="I1399" s="57"/>
      <c r="J1399" s="57"/>
      <c r="K1399" s="62"/>
      <c r="L1399" s="57"/>
      <c r="M1399" s="57"/>
      <c r="N1399" s="57"/>
      <c r="O1399" s="57"/>
      <c r="P1399" s="59"/>
      <c r="Q1399" s="59"/>
      <c r="R1399" s="59"/>
      <c r="S1399" s="57"/>
      <c r="T1399" s="65"/>
    </row>
    <row r="1400" spans="2:27" ht="21.95" customHeight="1" x14ac:dyDescent="0.15">
      <c r="B1400" s="9" t="s">
        <v>944</v>
      </c>
      <c r="C1400" s="80" t="s">
        <v>498</v>
      </c>
      <c r="D1400" s="56" t="s">
        <v>2704</v>
      </c>
      <c r="E1400" s="62" t="s">
        <v>601</v>
      </c>
      <c r="F1400" s="57" t="s">
        <v>492</v>
      </c>
      <c r="G1400" s="57">
        <v>1</v>
      </c>
      <c r="H1400" s="57">
        <v>0</v>
      </c>
      <c r="I1400" s="57">
        <v>1</v>
      </c>
      <c r="J1400" s="57"/>
      <c r="K1400" s="62" t="s">
        <v>919</v>
      </c>
      <c r="L1400" s="57" t="s">
        <v>677</v>
      </c>
      <c r="M1400" s="57">
        <v>1.23</v>
      </c>
      <c r="N1400" s="57">
        <v>100</v>
      </c>
      <c r="O1400" s="57">
        <v>1.23</v>
      </c>
      <c r="P1400" s="59"/>
      <c r="Q1400" s="59">
        <v>0</v>
      </c>
      <c r="R1400" s="59"/>
      <c r="S1400" s="57" t="s">
        <v>971</v>
      </c>
      <c r="T1400" s="65" t="s">
        <v>994</v>
      </c>
      <c r="AA1400" s="2">
        <v>1.23</v>
      </c>
    </row>
    <row r="1401" spans="2:27" ht="21.95" customHeight="1" x14ac:dyDescent="0.15">
      <c r="B1401" s="9" t="s">
        <v>944</v>
      </c>
      <c r="C1401" s="80" t="s">
        <v>676</v>
      </c>
      <c r="D1401" s="56" t="s">
        <v>70</v>
      </c>
      <c r="E1401" s="62" t="s">
        <v>677</v>
      </c>
      <c r="F1401" s="57" t="s">
        <v>678</v>
      </c>
      <c r="G1401" s="57">
        <v>1.23</v>
      </c>
      <c r="H1401" s="57">
        <v>100</v>
      </c>
      <c r="I1401" s="57">
        <v>1.23</v>
      </c>
      <c r="J1401" s="57"/>
      <c r="K1401" s="62"/>
      <c r="L1401" s="57"/>
      <c r="M1401" s="57"/>
      <c r="N1401" s="57"/>
      <c r="O1401" s="57" t="s">
        <v>2193</v>
      </c>
      <c r="P1401" s="59"/>
      <c r="Q1401" s="59">
        <v>0</v>
      </c>
      <c r="R1401" s="59"/>
      <c r="S1401" s="57"/>
      <c r="T1401" s="65"/>
      <c r="Z1401" s="2" t="s">
        <v>949</v>
      </c>
      <c r="AA1401" s="2">
        <v>1.23</v>
      </c>
    </row>
    <row r="1402" spans="2:27" ht="21.95" customHeight="1" x14ac:dyDescent="0.15">
      <c r="B1402" s="9" t="s">
        <v>2192</v>
      </c>
      <c r="C1402" s="80"/>
      <c r="D1402" s="56" t="s">
        <v>3179</v>
      </c>
      <c r="E1402" s="62"/>
      <c r="F1402" s="57"/>
      <c r="G1402" s="57"/>
      <c r="H1402" s="57"/>
      <c r="I1402" s="57"/>
      <c r="J1402" s="57"/>
      <c r="K1402" s="62"/>
      <c r="L1402" s="57"/>
      <c r="M1402" s="57"/>
      <c r="N1402" s="57"/>
      <c r="O1402" s="57"/>
      <c r="P1402" s="59"/>
      <c r="Q1402" s="59"/>
      <c r="R1402" s="59"/>
      <c r="S1402" s="57"/>
      <c r="T1402" s="65"/>
    </row>
    <row r="1403" spans="2:27" ht="21.95" customHeight="1" x14ac:dyDescent="0.15">
      <c r="B1403" s="9" t="s">
        <v>944</v>
      </c>
      <c r="C1403" s="80" t="s">
        <v>498</v>
      </c>
      <c r="D1403" s="56" t="s">
        <v>2717</v>
      </c>
      <c r="E1403" s="62" t="s">
        <v>584</v>
      </c>
      <c r="F1403" s="57" t="s">
        <v>275</v>
      </c>
      <c r="G1403" s="57">
        <v>1</v>
      </c>
      <c r="H1403" s="57">
        <v>0</v>
      </c>
      <c r="I1403" s="57">
        <v>1</v>
      </c>
      <c r="J1403" s="57"/>
      <c r="K1403" s="62" t="s">
        <v>919</v>
      </c>
      <c r="L1403" s="57" t="s">
        <v>677</v>
      </c>
      <c r="M1403" s="57">
        <v>0.221</v>
      </c>
      <c r="N1403" s="57">
        <v>100</v>
      </c>
      <c r="O1403" s="57">
        <v>0.221</v>
      </c>
      <c r="P1403" s="59"/>
      <c r="Q1403" s="59">
        <v>0</v>
      </c>
      <c r="R1403" s="59"/>
      <c r="S1403" s="57" t="s">
        <v>995</v>
      </c>
      <c r="T1403" s="65" t="s">
        <v>994</v>
      </c>
      <c r="AA1403" s="2">
        <v>0.221</v>
      </c>
    </row>
    <row r="1404" spans="2:27" ht="21.95" customHeight="1" x14ac:dyDescent="0.15">
      <c r="B1404" s="9" t="s">
        <v>944</v>
      </c>
      <c r="C1404" s="80" t="s">
        <v>676</v>
      </c>
      <c r="D1404" s="56" t="s">
        <v>70</v>
      </c>
      <c r="E1404" s="62" t="s">
        <v>677</v>
      </c>
      <c r="F1404" s="57" t="s">
        <v>678</v>
      </c>
      <c r="G1404" s="57">
        <v>0.221</v>
      </c>
      <c r="H1404" s="57">
        <v>100</v>
      </c>
      <c r="I1404" s="57">
        <v>0.221</v>
      </c>
      <c r="J1404" s="57"/>
      <c r="K1404" s="62"/>
      <c r="L1404" s="57"/>
      <c r="M1404" s="57"/>
      <c r="N1404" s="57"/>
      <c r="O1404" s="57" t="s">
        <v>2193</v>
      </c>
      <c r="P1404" s="59"/>
      <c r="Q1404" s="59">
        <v>0</v>
      </c>
      <c r="R1404" s="59"/>
      <c r="S1404" s="57"/>
      <c r="T1404" s="65"/>
      <c r="Z1404" s="2" t="s">
        <v>949</v>
      </c>
      <c r="AA1404" s="2">
        <v>0.221</v>
      </c>
    </row>
    <row r="1405" spans="2:27" ht="21.95" customHeight="1" x14ac:dyDescent="0.15">
      <c r="B1405" s="9" t="s">
        <v>2192</v>
      </c>
      <c r="C1405" s="80"/>
      <c r="D1405" s="56" t="s">
        <v>3180</v>
      </c>
      <c r="E1405" s="62"/>
      <c r="F1405" s="57"/>
      <c r="G1405" s="57"/>
      <c r="H1405" s="57"/>
      <c r="I1405" s="57"/>
      <c r="J1405" s="57"/>
      <c r="K1405" s="62"/>
      <c r="L1405" s="57"/>
      <c r="M1405" s="57"/>
      <c r="N1405" s="57"/>
      <c r="O1405" s="57"/>
      <c r="P1405" s="59"/>
      <c r="Q1405" s="59"/>
      <c r="R1405" s="59"/>
      <c r="S1405" s="57"/>
      <c r="T1405" s="65"/>
    </row>
    <row r="1406" spans="2:27" ht="21.95" customHeight="1" x14ac:dyDescent="0.15">
      <c r="B1406" s="9" t="s">
        <v>944</v>
      </c>
      <c r="C1406" s="80" t="s">
        <v>498</v>
      </c>
      <c r="D1406" s="56" t="s">
        <v>2717</v>
      </c>
      <c r="E1406" s="62" t="s">
        <v>588</v>
      </c>
      <c r="F1406" s="57" t="s">
        <v>275</v>
      </c>
      <c r="G1406" s="57">
        <v>1</v>
      </c>
      <c r="H1406" s="57">
        <v>0</v>
      </c>
      <c r="I1406" s="57">
        <v>1</v>
      </c>
      <c r="J1406" s="57"/>
      <c r="K1406" s="62" t="s">
        <v>919</v>
      </c>
      <c r="L1406" s="57" t="s">
        <v>677</v>
      </c>
      <c r="M1406" s="57">
        <v>0.155</v>
      </c>
      <c r="N1406" s="57">
        <v>100</v>
      </c>
      <c r="O1406" s="57">
        <v>0.155</v>
      </c>
      <c r="P1406" s="59"/>
      <c r="Q1406" s="59">
        <v>0</v>
      </c>
      <c r="R1406" s="59"/>
      <c r="S1406" s="57" t="s">
        <v>995</v>
      </c>
      <c r="T1406" s="65" t="s">
        <v>994</v>
      </c>
      <c r="AA1406" s="2">
        <v>0.155</v>
      </c>
    </row>
    <row r="1407" spans="2:27" ht="21.95" customHeight="1" x14ac:dyDescent="0.15">
      <c r="B1407" s="9" t="s">
        <v>944</v>
      </c>
      <c r="C1407" s="80" t="s">
        <v>676</v>
      </c>
      <c r="D1407" s="56" t="s">
        <v>70</v>
      </c>
      <c r="E1407" s="62" t="s">
        <v>677</v>
      </c>
      <c r="F1407" s="57" t="s">
        <v>678</v>
      </c>
      <c r="G1407" s="57">
        <v>0.155</v>
      </c>
      <c r="H1407" s="57">
        <v>100</v>
      </c>
      <c r="I1407" s="57">
        <v>0.155</v>
      </c>
      <c r="J1407" s="57"/>
      <c r="K1407" s="62"/>
      <c r="L1407" s="57"/>
      <c r="M1407" s="57"/>
      <c r="N1407" s="57"/>
      <c r="O1407" s="57" t="s">
        <v>2193</v>
      </c>
      <c r="P1407" s="59"/>
      <c r="Q1407" s="59">
        <v>0</v>
      </c>
      <c r="R1407" s="59"/>
      <c r="S1407" s="57"/>
      <c r="T1407" s="65"/>
      <c r="Z1407" s="2" t="s">
        <v>949</v>
      </c>
      <c r="AA1407" s="2">
        <v>0.155</v>
      </c>
    </row>
    <row r="1408" spans="2:27" ht="21.95" customHeight="1" x14ac:dyDescent="0.15">
      <c r="B1408" s="9" t="s">
        <v>2192</v>
      </c>
      <c r="C1408" s="80"/>
      <c r="D1408" s="56" t="s">
        <v>3181</v>
      </c>
      <c r="E1408" s="62"/>
      <c r="F1408" s="57"/>
      <c r="G1408" s="57"/>
      <c r="H1408" s="57"/>
      <c r="I1408" s="57"/>
      <c r="J1408" s="57"/>
      <c r="K1408" s="62"/>
      <c r="L1408" s="57"/>
      <c r="M1408" s="57"/>
      <c r="N1408" s="57"/>
      <c r="O1408" s="57"/>
      <c r="P1408" s="59"/>
      <c r="Q1408" s="59"/>
      <c r="R1408" s="59"/>
      <c r="S1408" s="57"/>
      <c r="T1408" s="65"/>
    </row>
    <row r="1409" spans="2:35" ht="21.95" customHeight="1" x14ac:dyDescent="0.15">
      <c r="B1409" s="9" t="s">
        <v>944</v>
      </c>
      <c r="C1409" s="80" t="s">
        <v>498</v>
      </c>
      <c r="D1409" s="56" t="s">
        <v>2717</v>
      </c>
      <c r="E1409" s="62" t="s">
        <v>589</v>
      </c>
      <c r="F1409" s="57" t="s">
        <v>275</v>
      </c>
      <c r="G1409" s="57">
        <v>1</v>
      </c>
      <c r="H1409" s="57">
        <v>0</v>
      </c>
      <c r="I1409" s="57">
        <v>1</v>
      </c>
      <c r="J1409" s="57"/>
      <c r="K1409" s="62" t="s">
        <v>919</v>
      </c>
      <c r="L1409" s="57" t="s">
        <v>677</v>
      </c>
      <c r="M1409" s="57">
        <v>0.221</v>
      </c>
      <c r="N1409" s="57">
        <v>100</v>
      </c>
      <c r="O1409" s="57">
        <v>0.221</v>
      </c>
      <c r="P1409" s="59"/>
      <c r="Q1409" s="59">
        <v>0</v>
      </c>
      <c r="R1409" s="59"/>
      <c r="S1409" s="57" t="s">
        <v>995</v>
      </c>
      <c r="T1409" s="65" t="s">
        <v>994</v>
      </c>
      <c r="AA1409" s="2">
        <v>0.221</v>
      </c>
    </row>
    <row r="1410" spans="2:35" ht="21.95" customHeight="1" x14ac:dyDescent="0.15">
      <c r="B1410" s="9" t="s">
        <v>944</v>
      </c>
      <c r="C1410" s="80" t="s">
        <v>676</v>
      </c>
      <c r="D1410" s="56" t="s">
        <v>70</v>
      </c>
      <c r="E1410" s="62" t="s">
        <v>677</v>
      </c>
      <c r="F1410" s="57" t="s">
        <v>678</v>
      </c>
      <c r="G1410" s="57">
        <v>0.221</v>
      </c>
      <c r="H1410" s="57">
        <v>100</v>
      </c>
      <c r="I1410" s="57">
        <v>0.221</v>
      </c>
      <c r="J1410" s="57"/>
      <c r="K1410" s="62"/>
      <c r="L1410" s="57"/>
      <c r="M1410" s="57"/>
      <c r="N1410" s="57"/>
      <c r="O1410" s="57" t="s">
        <v>2193</v>
      </c>
      <c r="P1410" s="59"/>
      <c r="Q1410" s="59">
        <v>0</v>
      </c>
      <c r="R1410" s="59"/>
      <c r="S1410" s="57"/>
      <c r="T1410" s="65"/>
      <c r="Z1410" s="2" t="s">
        <v>949</v>
      </c>
      <c r="AA1410" s="2">
        <v>0.221</v>
      </c>
    </row>
    <row r="1411" spans="2:35" ht="21.95" customHeight="1" x14ac:dyDescent="0.15">
      <c r="B1411" s="9" t="s">
        <v>2192</v>
      </c>
      <c r="C1411" s="80"/>
      <c r="D1411" s="56" t="s">
        <v>3182</v>
      </c>
      <c r="E1411" s="62"/>
      <c r="F1411" s="57"/>
      <c r="G1411" s="57"/>
      <c r="H1411" s="57"/>
      <c r="I1411" s="57"/>
      <c r="J1411" s="57"/>
      <c r="K1411" s="62"/>
      <c r="L1411" s="57"/>
      <c r="M1411" s="57"/>
      <c r="N1411" s="57"/>
      <c r="O1411" s="57"/>
      <c r="P1411" s="59"/>
      <c r="Q1411" s="59"/>
      <c r="R1411" s="59"/>
      <c r="S1411" s="57"/>
      <c r="T1411" s="65"/>
    </row>
    <row r="1412" spans="2:35" ht="21.95" customHeight="1" x14ac:dyDescent="0.15">
      <c r="B1412" s="9" t="s">
        <v>944</v>
      </c>
      <c r="C1412" s="80" t="s">
        <v>498</v>
      </c>
      <c r="D1412" s="56" t="s">
        <v>2717</v>
      </c>
      <c r="E1412" s="62" t="s">
        <v>590</v>
      </c>
      <c r="F1412" s="57" t="s">
        <v>275</v>
      </c>
      <c r="G1412" s="57">
        <v>1</v>
      </c>
      <c r="H1412" s="57">
        <v>0</v>
      </c>
      <c r="I1412" s="57">
        <v>1</v>
      </c>
      <c r="J1412" s="57"/>
      <c r="K1412" s="62" t="s">
        <v>919</v>
      </c>
      <c r="L1412" s="57" t="s">
        <v>677</v>
      </c>
      <c r="M1412" s="57">
        <v>0.11700000000000001</v>
      </c>
      <c r="N1412" s="57">
        <v>100</v>
      </c>
      <c r="O1412" s="57">
        <v>0.11700000000000001</v>
      </c>
      <c r="P1412" s="59"/>
      <c r="Q1412" s="59">
        <v>0</v>
      </c>
      <c r="R1412" s="59"/>
      <c r="S1412" s="57" t="s">
        <v>995</v>
      </c>
      <c r="T1412" s="65" t="s">
        <v>994</v>
      </c>
      <c r="AA1412" s="2">
        <v>0.11700000000000001</v>
      </c>
    </row>
    <row r="1413" spans="2:35" ht="21.95" customHeight="1" x14ac:dyDescent="0.15">
      <c r="B1413" s="9" t="s">
        <v>944</v>
      </c>
      <c r="C1413" s="80" t="s">
        <v>676</v>
      </c>
      <c r="D1413" s="56" t="s">
        <v>70</v>
      </c>
      <c r="E1413" s="62" t="s">
        <v>677</v>
      </c>
      <c r="F1413" s="57" t="s">
        <v>678</v>
      </c>
      <c r="G1413" s="57">
        <v>0.11700000000000001</v>
      </c>
      <c r="H1413" s="57">
        <v>100</v>
      </c>
      <c r="I1413" s="57">
        <v>0.11700000000000001</v>
      </c>
      <c r="J1413" s="57"/>
      <c r="K1413" s="62"/>
      <c r="L1413" s="57"/>
      <c r="M1413" s="57"/>
      <c r="N1413" s="57"/>
      <c r="O1413" s="57" t="s">
        <v>2193</v>
      </c>
      <c r="P1413" s="59"/>
      <c r="Q1413" s="59">
        <v>0</v>
      </c>
      <c r="R1413" s="59"/>
      <c r="S1413" s="57"/>
      <c r="T1413" s="65"/>
      <c r="Z1413" s="2" t="s">
        <v>949</v>
      </c>
      <c r="AA1413" s="2">
        <v>0.11700000000000001</v>
      </c>
    </row>
    <row r="1414" spans="2:35" ht="21.95" customHeight="1" x14ac:dyDescent="0.15">
      <c r="B1414" s="9" t="s">
        <v>2192</v>
      </c>
      <c r="C1414" s="80"/>
      <c r="D1414" s="56" t="s">
        <v>3183</v>
      </c>
      <c r="E1414" s="62"/>
      <c r="F1414" s="57"/>
      <c r="G1414" s="57"/>
      <c r="H1414" s="57"/>
      <c r="I1414" s="57"/>
      <c r="J1414" s="57"/>
      <c r="K1414" s="62"/>
      <c r="L1414" s="57"/>
      <c r="M1414" s="57"/>
      <c r="N1414" s="57"/>
      <c r="O1414" s="57"/>
      <c r="P1414" s="59"/>
      <c r="Q1414" s="59"/>
      <c r="R1414" s="59"/>
      <c r="S1414" s="57"/>
      <c r="T1414" s="65"/>
    </row>
    <row r="1415" spans="2:35" ht="21.95" customHeight="1" x14ac:dyDescent="0.15">
      <c r="B1415" s="9" t="s">
        <v>944</v>
      </c>
      <c r="C1415" s="80" t="s">
        <v>498</v>
      </c>
      <c r="D1415" s="56" t="s">
        <v>2717</v>
      </c>
      <c r="E1415" s="62" t="s">
        <v>591</v>
      </c>
      <c r="F1415" s="57" t="s">
        <v>275</v>
      </c>
      <c r="G1415" s="57">
        <v>1</v>
      </c>
      <c r="H1415" s="57">
        <v>0</v>
      </c>
      <c r="I1415" s="57">
        <v>1</v>
      </c>
      <c r="J1415" s="57"/>
      <c r="K1415" s="62" t="s">
        <v>919</v>
      </c>
      <c r="L1415" s="57" t="s">
        <v>677</v>
      </c>
      <c r="M1415" s="57">
        <v>0.11700000000000001</v>
      </c>
      <c r="N1415" s="57">
        <v>100</v>
      </c>
      <c r="O1415" s="57">
        <v>0.11700000000000001</v>
      </c>
      <c r="P1415" s="59"/>
      <c r="Q1415" s="59">
        <v>0</v>
      </c>
      <c r="R1415" s="59"/>
      <c r="S1415" s="57" t="s">
        <v>995</v>
      </c>
      <c r="T1415" s="65" t="s">
        <v>994</v>
      </c>
      <c r="AA1415" s="2">
        <v>0.11700000000000001</v>
      </c>
    </row>
    <row r="1416" spans="2:35" ht="21.95" customHeight="1" x14ac:dyDescent="0.15">
      <c r="B1416" s="9" t="s">
        <v>944</v>
      </c>
      <c r="C1416" s="80" t="s">
        <v>676</v>
      </c>
      <c r="D1416" s="56" t="s">
        <v>70</v>
      </c>
      <c r="E1416" s="62" t="s">
        <v>677</v>
      </c>
      <c r="F1416" s="57" t="s">
        <v>678</v>
      </c>
      <c r="G1416" s="57">
        <v>0.11700000000000001</v>
      </c>
      <c r="H1416" s="57">
        <v>100</v>
      </c>
      <c r="I1416" s="57">
        <v>0.11700000000000001</v>
      </c>
      <c r="J1416" s="57"/>
      <c r="K1416" s="62"/>
      <c r="L1416" s="57"/>
      <c r="M1416" s="57"/>
      <c r="N1416" s="57"/>
      <c r="O1416" s="57" t="s">
        <v>2193</v>
      </c>
      <c r="P1416" s="59"/>
      <c r="Q1416" s="59">
        <v>0</v>
      </c>
      <c r="R1416" s="59"/>
      <c r="S1416" s="57"/>
      <c r="T1416" s="65"/>
      <c r="Z1416" s="2" t="s">
        <v>949</v>
      </c>
      <c r="AA1416" s="2">
        <v>0.11700000000000001</v>
      </c>
    </row>
    <row r="1417" spans="2:35" ht="21.95" customHeight="1" x14ac:dyDescent="0.15">
      <c r="B1417" s="9" t="s">
        <v>2192</v>
      </c>
      <c r="C1417" s="80"/>
      <c r="D1417" s="56" t="s">
        <v>3184</v>
      </c>
      <c r="E1417" s="62"/>
      <c r="F1417" s="57"/>
      <c r="G1417" s="57"/>
      <c r="H1417" s="57"/>
      <c r="I1417" s="57"/>
      <c r="J1417" s="57"/>
      <c r="K1417" s="62"/>
      <c r="L1417" s="57"/>
      <c r="M1417" s="57"/>
      <c r="N1417" s="57"/>
      <c r="O1417" s="57"/>
      <c r="P1417" s="59"/>
      <c r="Q1417" s="59"/>
      <c r="R1417" s="59"/>
      <c r="S1417" s="57"/>
      <c r="T1417" s="65"/>
    </row>
    <row r="1418" spans="2:35" ht="21.95" customHeight="1" x14ac:dyDescent="0.15">
      <c r="B1418" s="9" t="s">
        <v>944</v>
      </c>
      <c r="C1418" s="80" t="s">
        <v>498</v>
      </c>
      <c r="D1418" s="56" t="s">
        <v>2717</v>
      </c>
      <c r="E1418" s="62" t="s">
        <v>592</v>
      </c>
      <c r="F1418" s="57" t="s">
        <v>275</v>
      </c>
      <c r="G1418" s="57">
        <v>1</v>
      </c>
      <c r="H1418" s="57">
        <v>0</v>
      </c>
      <c r="I1418" s="57">
        <v>1</v>
      </c>
      <c r="J1418" s="57"/>
      <c r="K1418" s="62" t="s">
        <v>919</v>
      </c>
      <c r="L1418" s="57" t="s">
        <v>677</v>
      </c>
      <c r="M1418" s="57">
        <v>0.221</v>
      </c>
      <c r="N1418" s="57">
        <v>100</v>
      </c>
      <c r="O1418" s="57">
        <v>0.221</v>
      </c>
      <c r="P1418" s="59"/>
      <c r="Q1418" s="59">
        <v>0</v>
      </c>
      <c r="R1418" s="59"/>
      <c r="S1418" s="57" t="s">
        <v>995</v>
      </c>
      <c r="T1418" s="65" t="s">
        <v>994</v>
      </c>
      <c r="AA1418" s="2">
        <v>0.221</v>
      </c>
    </row>
    <row r="1419" spans="2:35" ht="21.95" customHeight="1" x14ac:dyDescent="0.15">
      <c r="B1419" s="9" t="s">
        <v>944</v>
      </c>
      <c r="C1419" s="80" t="s">
        <v>676</v>
      </c>
      <c r="D1419" s="56" t="s">
        <v>70</v>
      </c>
      <c r="E1419" s="62" t="s">
        <v>677</v>
      </c>
      <c r="F1419" s="57" t="s">
        <v>678</v>
      </c>
      <c r="G1419" s="57">
        <v>0.221</v>
      </c>
      <c r="H1419" s="57">
        <v>100</v>
      </c>
      <c r="I1419" s="57">
        <v>0.221</v>
      </c>
      <c r="J1419" s="57"/>
      <c r="K1419" s="62"/>
      <c r="L1419" s="57"/>
      <c r="M1419" s="57"/>
      <c r="N1419" s="57"/>
      <c r="O1419" s="57" t="s">
        <v>2193</v>
      </c>
      <c r="P1419" s="59"/>
      <c r="Q1419" s="59">
        <v>0</v>
      </c>
      <c r="R1419" s="59"/>
      <c r="S1419" s="57"/>
      <c r="T1419" s="65"/>
      <c r="Z1419" s="2" t="s">
        <v>949</v>
      </c>
      <c r="AA1419" s="2">
        <v>0.221</v>
      </c>
    </row>
    <row r="1420" spans="2:35" ht="21.95" customHeight="1" x14ac:dyDescent="0.15">
      <c r="B1420" s="9" t="s">
        <v>2192</v>
      </c>
      <c r="C1420" s="80"/>
      <c r="D1420" s="56" t="s">
        <v>3185</v>
      </c>
      <c r="E1420" s="62"/>
      <c r="F1420" s="57"/>
      <c r="G1420" s="57"/>
      <c r="H1420" s="57"/>
      <c r="I1420" s="57"/>
      <c r="J1420" s="57"/>
      <c r="K1420" s="62"/>
      <c r="L1420" s="57"/>
      <c r="M1420" s="57"/>
      <c r="N1420" s="57"/>
      <c r="O1420" s="57"/>
      <c r="P1420" s="59"/>
      <c r="Q1420" s="59"/>
      <c r="R1420" s="59"/>
      <c r="S1420" s="57"/>
      <c r="T1420" s="65"/>
    </row>
    <row r="1421" spans="2:35" ht="21.95" customHeight="1" x14ac:dyDescent="0.15">
      <c r="B1421" s="9" t="s">
        <v>944</v>
      </c>
      <c r="C1421" s="80" t="s">
        <v>498</v>
      </c>
      <c r="D1421" s="56" t="s">
        <v>2717</v>
      </c>
      <c r="E1421" s="62" t="s">
        <v>2542</v>
      </c>
      <c r="F1421" s="57" t="s">
        <v>275</v>
      </c>
      <c r="G1421" s="57">
        <v>1</v>
      </c>
      <c r="H1421" s="57">
        <v>0</v>
      </c>
      <c r="I1421" s="57">
        <v>1</v>
      </c>
      <c r="J1421" s="57"/>
      <c r="K1421" s="62" t="s">
        <v>919</v>
      </c>
      <c r="L1421" s="57" t="s">
        <v>677</v>
      </c>
      <c r="M1421" s="57">
        <v>0.183</v>
      </c>
      <c r="N1421" s="57">
        <v>100</v>
      </c>
      <c r="O1421" s="57">
        <v>0.183</v>
      </c>
      <c r="P1421" s="59"/>
      <c r="Q1421" s="59">
        <v>0</v>
      </c>
      <c r="R1421" s="59"/>
      <c r="S1421" s="57" t="s">
        <v>2247</v>
      </c>
      <c r="T1421" s="65" t="s">
        <v>994</v>
      </c>
      <c r="AA1421" s="2">
        <v>0.183</v>
      </c>
    </row>
    <row r="1422" spans="2:35" ht="21.95" customHeight="1" x14ac:dyDescent="0.15">
      <c r="B1422" s="9" t="s">
        <v>944</v>
      </c>
      <c r="C1422" s="80" t="s">
        <v>676</v>
      </c>
      <c r="D1422" s="56" t="s">
        <v>70</v>
      </c>
      <c r="E1422" s="62" t="s">
        <v>677</v>
      </c>
      <c r="F1422" s="57" t="s">
        <v>678</v>
      </c>
      <c r="G1422" s="57">
        <v>0.183</v>
      </c>
      <c r="H1422" s="57">
        <v>100</v>
      </c>
      <c r="I1422" s="57">
        <v>0.183</v>
      </c>
      <c r="J1422" s="57"/>
      <c r="K1422" s="62"/>
      <c r="L1422" s="57"/>
      <c r="M1422" s="57"/>
      <c r="N1422" s="57"/>
      <c r="O1422" s="57" t="s">
        <v>2193</v>
      </c>
      <c r="P1422" s="59"/>
      <c r="Q1422" s="59">
        <v>0</v>
      </c>
      <c r="R1422" s="59"/>
      <c r="S1422" s="57"/>
      <c r="T1422" s="65"/>
      <c r="Z1422" s="2" t="s">
        <v>949</v>
      </c>
      <c r="AA1422" s="2">
        <v>0.183</v>
      </c>
    </row>
    <row r="1423" spans="2:35" ht="21.95" customHeight="1" x14ac:dyDescent="0.15">
      <c r="B1423" s="9" t="s">
        <v>2192</v>
      </c>
      <c r="C1423" s="80"/>
      <c r="D1423" s="56" t="s">
        <v>3186</v>
      </c>
      <c r="E1423" s="62"/>
      <c r="F1423" s="57"/>
      <c r="G1423" s="57"/>
      <c r="H1423" s="57"/>
      <c r="I1423" s="57"/>
      <c r="J1423" s="57"/>
      <c r="K1423" s="62"/>
      <c r="L1423" s="57"/>
      <c r="M1423" s="57"/>
      <c r="N1423" s="57"/>
      <c r="O1423" s="57"/>
      <c r="P1423" s="59"/>
      <c r="Q1423" s="59"/>
      <c r="R1423" s="59"/>
      <c r="S1423" s="57"/>
      <c r="T1423" s="65"/>
    </row>
    <row r="1424" spans="2:35" ht="21.95" customHeight="1" x14ac:dyDescent="0.15">
      <c r="B1424" s="9" t="s">
        <v>944</v>
      </c>
      <c r="C1424" s="80" t="s">
        <v>3005</v>
      </c>
      <c r="D1424" s="56" t="s">
        <v>537</v>
      </c>
      <c r="E1424" s="62" t="s">
        <v>2564</v>
      </c>
      <c r="F1424" s="57" t="s">
        <v>539</v>
      </c>
      <c r="G1424" s="57">
        <v>1</v>
      </c>
      <c r="H1424" s="57">
        <v>0</v>
      </c>
      <c r="I1424" s="57">
        <v>1</v>
      </c>
      <c r="J1424" s="57"/>
      <c r="K1424" s="62" t="s">
        <v>926</v>
      </c>
      <c r="L1424" s="57" t="s">
        <v>692</v>
      </c>
      <c r="M1424" s="57">
        <v>1.33</v>
      </c>
      <c r="N1424" s="57">
        <v>100</v>
      </c>
      <c r="O1424" s="57">
        <v>1.33</v>
      </c>
      <c r="P1424" s="59"/>
      <c r="Q1424" s="59">
        <v>0</v>
      </c>
      <c r="R1424" s="59"/>
      <c r="S1424" s="57" t="s">
        <v>961</v>
      </c>
      <c r="T1424" s="65"/>
      <c r="AI1424" s="2">
        <v>1.33</v>
      </c>
    </row>
    <row r="1425" spans="2:39" ht="21.95" customHeight="1" x14ac:dyDescent="0.15">
      <c r="B1425" s="9" t="s">
        <v>944</v>
      </c>
      <c r="C1425" s="80" t="s">
        <v>3005</v>
      </c>
      <c r="D1425" s="56"/>
      <c r="E1425" s="62"/>
      <c r="F1425" s="57"/>
      <c r="G1425" s="57">
        <v>1</v>
      </c>
      <c r="H1425" s="57">
        <v>0</v>
      </c>
      <c r="I1425" s="57">
        <v>1</v>
      </c>
      <c r="J1425" s="57"/>
      <c r="K1425" s="62" t="s">
        <v>930</v>
      </c>
      <c r="L1425" s="57" t="s">
        <v>700</v>
      </c>
      <c r="M1425" s="57">
        <v>0.28000000000000003</v>
      </c>
      <c r="N1425" s="57">
        <v>100</v>
      </c>
      <c r="O1425" s="57">
        <v>0.28000000000000003</v>
      </c>
      <c r="P1425" s="59"/>
      <c r="Q1425" s="59">
        <v>0</v>
      </c>
      <c r="R1425" s="59"/>
      <c r="S1425" s="57" t="s">
        <v>961</v>
      </c>
      <c r="T1425" s="65"/>
      <c r="AM1425" s="2">
        <v>0.28000000000000003</v>
      </c>
    </row>
    <row r="1426" spans="2:39" ht="21.95" customHeight="1" x14ac:dyDescent="0.15">
      <c r="B1426" s="9" t="s">
        <v>944</v>
      </c>
      <c r="C1426" s="80" t="s">
        <v>3005</v>
      </c>
      <c r="D1426" s="56"/>
      <c r="E1426" s="62"/>
      <c r="F1426" s="57"/>
      <c r="G1426" s="57">
        <v>1</v>
      </c>
      <c r="H1426" s="57">
        <v>0</v>
      </c>
      <c r="I1426" s="57">
        <v>1</v>
      </c>
      <c r="J1426" s="57"/>
      <c r="K1426" s="62" t="s">
        <v>929</v>
      </c>
      <c r="L1426" s="57" t="s">
        <v>698</v>
      </c>
      <c r="M1426" s="57">
        <v>0.03</v>
      </c>
      <c r="N1426" s="57">
        <v>100</v>
      </c>
      <c r="O1426" s="57">
        <v>0.03</v>
      </c>
      <c r="P1426" s="59"/>
      <c r="Q1426" s="59">
        <v>0</v>
      </c>
      <c r="R1426" s="59"/>
      <c r="S1426" s="57" t="s">
        <v>961</v>
      </c>
      <c r="T1426" s="65"/>
      <c r="AL1426" s="2">
        <v>0.03</v>
      </c>
    </row>
    <row r="1427" spans="2:39" ht="21.95" customHeight="1" x14ac:dyDescent="0.15">
      <c r="B1427" s="9" t="s">
        <v>944</v>
      </c>
      <c r="C1427" s="80" t="s">
        <v>504</v>
      </c>
      <c r="D1427" s="56" t="s">
        <v>505</v>
      </c>
      <c r="E1427" s="62" t="s">
        <v>506</v>
      </c>
      <c r="F1427" s="57" t="s">
        <v>275</v>
      </c>
      <c r="G1427" s="57">
        <v>2</v>
      </c>
      <c r="H1427" s="57">
        <v>0</v>
      </c>
      <c r="I1427" s="57">
        <v>2</v>
      </c>
      <c r="J1427" s="57"/>
      <c r="K1427" s="62" t="s">
        <v>921</v>
      </c>
      <c r="L1427" s="57" t="s">
        <v>682</v>
      </c>
      <c r="M1427" s="57">
        <v>0.22</v>
      </c>
      <c r="N1427" s="57">
        <v>100</v>
      </c>
      <c r="O1427" s="57">
        <v>0.44</v>
      </c>
      <c r="P1427" s="59"/>
      <c r="Q1427" s="59">
        <v>0</v>
      </c>
      <c r="R1427" s="59"/>
      <c r="S1427" s="57" t="s">
        <v>962</v>
      </c>
      <c r="T1427" s="65"/>
      <c r="AD1427" s="2">
        <v>0.44</v>
      </c>
    </row>
    <row r="1428" spans="2:39" ht="21.95" customHeight="1" x14ac:dyDescent="0.15">
      <c r="B1428" s="9" t="s">
        <v>944</v>
      </c>
      <c r="C1428" s="80" t="s">
        <v>504</v>
      </c>
      <c r="D1428" s="56"/>
      <c r="E1428" s="62"/>
      <c r="F1428" s="57"/>
      <c r="G1428" s="57">
        <v>2</v>
      </c>
      <c r="H1428" s="57">
        <v>0</v>
      </c>
      <c r="I1428" s="57">
        <v>2</v>
      </c>
      <c r="J1428" s="57"/>
      <c r="K1428" s="62" t="s">
        <v>925</v>
      </c>
      <c r="L1428" s="57" t="s">
        <v>690</v>
      </c>
      <c r="M1428" s="57">
        <v>0.11</v>
      </c>
      <c r="N1428" s="57">
        <v>100</v>
      </c>
      <c r="O1428" s="57">
        <v>0.22</v>
      </c>
      <c r="P1428" s="59"/>
      <c r="Q1428" s="59">
        <v>0</v>
      </c>
      <c r="R1428" s="59"/>
      <c r="S1428" s="57" t="s">
        <v>962</v>
      </c>
      <c r="T1428" s="65"/>
      <c r="AH1428" s="2">
        <v>0.22</v>
      </c>
    </row>
    <row r="1429" spans="2:39" ht="21.95" customHeight="1" x14ac:dyDescent="0.15">
      <c r="B1429" s="9" t="s">
        <v>944</v>
      </c>
      <c r="C1429" s="80" t="s">
        <v>681</v>
      </c>
      <c r="D1429" s="56" t="s">
        <v>70</v>
      </c>
      <c r="E1429" s="62" t="s">
        <v>682</v>
      </c>
      <c r="F1429" s="57" t="s">
        <v>678</v>
      </c>
      <c r="G1429" s="57">
        <v>0.44</v>
      </c>
      <c r="H1429" s="57">
        <v>100</v>
      </c>
      <c r="I1429" s="57">
        <v>0.44</v>
      </c>
      <c r="J1429" s="57"/>
      <c r="K1429" s="62"/>
      <c r="L1429" s="57"/>
      <c r="M1429" s="57"/>
      <c r="N1429" s="57"/>
      <c r="O1429" s="57" t="s">
        <v>2193</v>
      </c>
      <c r="P1429" s="59"/>
      <c r="Q1429" s="59">
        <v>0</v>
      </c>
      <c r="R1429" s="59"/>
      <c r="S1429" s="57"/>
      <c r="T1429" s="65"/>
      <c r="Z1429" s="2" t="s">
        <v>949</v>
      </c>
      <c r="AD1429" s="2">
        <v>0.44</v>
      </c>
      <c r="AH1429" s="2">
        <v>0.22</v>
      </c>
      <c r="AI1429" s="2">
        <v>1.33</v>
      </c>
      <c r="AL1429" s="2">
        <v>0.03</v>
      </c>
      <c r="AM1429" s="2">
        <v>0.28000000000000003</v>
      </c>
    </row>
    <row r="1430" spans="2:39" ht="21.95" customHeight="1" x14ac:dyDescent="0.15">
      <c r="B1430" s="9" t="s">
        <v>944</v>
      </c>
      <c r="C1430" s="80" t="s">
        <v>689</v>
      </c>
      <c r="D1430" s="56" t="s">
        <v>70</v>
      </c>
      <c r="E1430" s="62" t="s">
        <v>690</v>
      </c>
      <c r="F1430" s="57" t="s">
        <v>678</v>
      </c>
      <c r="G1430" s="57">
        <v>0.22</v>
      </c>
      <c r="H1430" s="57">
        <v>100</v>
      </c>
      <c r="I1430" s="57">
        <v>0.22</v>
      </c>
      <c r="J1430" s="57"/>
      <c r="K1430" s="62"/>
      <c r="L1430" s="57"/>
      <c r="M1430" s="57"/>
      <c r="N1430" s="57"/>
      <c r="O1430" s="57" t="s">
        <v>2193</v>
      </c>
      <c r="P1430" s="59"/>
      <c r="Q1430" s="59">
        <v>0</v>
      </c>
      <c r="R1430" s="59"/>
      <c r="S1430" s="57"/>
      <c r="T1430" s="65"/>
    </row>
    <row r="1431" spans="2:39" ht="21.95" customHeight="1" x14ac:dyDescent="0.15">
      <c r="B1431" s="9" t="s">
        <v>944</v>
      </c>
      <c r="C1431" s="80" t="s">
        <v>691</v>
      </c>
      <c r="D1431" s="56" t="s">
        <v>70</v>
      </c>
      <c r="E1431" s="62" t="s">
        <v>692</v>
      </c>
      <c r="F1431" s="57" t="s">
        <v>678</v>
      </c>
      <c r="G1431" s="57">
        <v>1.33</v>
      </c>
      <c r="H1431" s="57">
        <v>100</v>
      </c>
      <c r="I1431" s="57">
        <v>1.33</v>
      </c>
      <c r="J1431" s="57"/>
      <c r="K1431" s="62"/>
      <c r="L1431" s="57"/>
      <c r="M1431" s="57"/>
      <c r="N1431" s="57"/>
      <c r="O1431" s="57" t="s">
        <v>2193</v>
      </c>
      <c r="P1431" s="59"/>
      <c r="Q1431" s="59">
        <v>0</v>
      </c>
      <c r="R1431" s="59"/>
      <c r="S1431" s="57"/>
      <c r="T1431" s="65"/>
    </row>
    <row r="1432" spans="2:39" ht="21.95" customHeight="1" x14ac:dyDescent="0.15">
      <c r="B1432" s="9" t="s">
        <v>944</v>
      </c>
      <c r="C1432" s="80" t="s">
        <v>697</v>
      </c>
      <c r="D1432" s="56" t="s">
        <v>70</v>
      </c>
      <c r="E1432" s="62" t="s">
        <v>698</v>
      </c>
      <c r="F1432" s="57" t="s">
        <v>678</v>
      </c>
      <c r="G1432" s="57">
        <v>0.03</v>
      </c>
      <c r="H1432" s="57">
        <v>100</v>
      </c>
      <c r="I1432" s="57">
        <v>0.03</v>
      </c>
      <c r="J1432" s="57"/>
      <c r="K1432" s="62"/>
      <c r="L1432" s="57"/>
      <c r="M1432" s="57"/>
      <c r="N1432" s="57"/>
      <c r="O1432" s="57" t="s">
        <v>2193</v>
      </c>
      <c r="P1432" s="59"/>
      <c r="Q1432" s="59">
        <v>0</v>
      </c>
      <c r="R1432" s="59"/>
      <c r="S1432" s="57"/>
      <c r="T1432" s="65"/>
    </row>
    <row r="1433" spans="2:39" ht="21.95" customHeight="1" x14ac:dyDescent="0.15">
      <c r="B1433" s="9" t="s">
        <v>944</v>
      </c>
      <c r="C1433" s="80" t="s">
        <v>699</v>
      </c>
      <c r="D1433" s="56" t="s">
        <v>70</v>
      </c>
      <c r="E1433" s="62" t="s">
        <v>700</v>
      </c>
      <c r="F1433" s="57" t="s">
        <v>678</v>
      </c>
      <c r="G1433" s="57">
        <v>0.28000000000000003</v>
      </c>
      <c r="H1433" s="57">
        <v>100</v>
      </c>
      <c r="I1433" s="57">
        <v>0.28000000000000003</v>
      </c>
      <c r="J1433" s="57"/>
      <c r="K1433" s="62"/>
      <c r="L1433" s="57"/>
      <c r="M1433" s="57"/>
      <c r="N1433" s="57"/>
      <c r="O1433" s="57" t="s">
        <v>2193</v>
      </c>
      <c r="P1433" s="59"/>
      <c r="Q1433" s="59">
        <v>0</v>
      </c>
      <c r="R1433" s="59"/>
      <c r="S1433" s="57"/>
      <c r="T1433" s="65"/>
    </row>
    <row r="1434" spans="2:39" ht="21.95" customHeight="1" x14ac:dyDescent="0.15">
      <c r="B1434" s="9" t="s">
        <v>2192</v>
      </c>
      <c r="C1434" s="80"/>
      <c r="D1434" s="56" t="s">
        <v>3187</v>
      </c>
      <c r="E1434" s="62"/>
      <c r="F1434" s="57"/>
      <c r="G1434" s="57"/>
      <c r="H1434" s="57"/>
      <c r="I1434" s="57"/>
      <c r="J1434" s="57"/>
      <c r="K1434" s="62"/>
      <c r="L1434" s="57"/>
      <c r="M1434" s="57"/>
      <c r="N1434" s="57"/>
      <c r="O1434" s="57"/>
      <c r="P1434" s="59"/>
      <c r="Q1434" s="59"/>
      <c r="R1434" s="59"/>
      <c r="S1434" s="57"/>
      <c r="T1434" s="65"/>
    </row>
    <row r="1435" spans="2:39" ht="21.95" customHeight="1" x14ac:dyDescent="0.15">
      <c r="B1435" s="9" t="s">
        <v>944</v>
      </c>
      <c r="C1435" s="80" t="s">
        <v>3011</v>
      </c>
      <c r="D1435" s="56" t="s">
        <v>208</v>
      </c>
      <c r="E1435" s="62" t="s">
        <v>3012</v>
      </c>
      <c r="F1435" s="57" t="s">
        <v>181</v>
      </c>
      <c r="G1435" s="57">
        <v>1</v>
      </c>
      <c r="H1435" s="57">
        <v>0</v>
      </c>
      <c r="I1435" s="57">
        <v>1</v>
      </c>
      <c r="J1435" s="57"/>
      <c r="K1435" s="62" t="s">
        <v>920</v>
      </c>
      <c r="L1435" s="57" t="s">
        <v>680</v>
      </c>
      <c r="M1435" s="57">
        <v>0.13200000000000001</v>
      </c>
      <c r="N1435" s="57">
        <v>100</v>
      </c>
      <c r="O1435" s="57">
        <v>0.13200000000000001</v>
      </c>
      <c r="P1435" s="59"/>
      <c r="Q1435" s="59">
        <v>0</v>
      </c>
      <c r="R1435" s="59"/>
      <c r="S1435" s="57" t="s">
        <v>963</v>
      </c>
      <c r="T1435" s="65"/>
      <c r="AB1435" s="2">
        <v>0.13200000000000001</v>
      </c>
    </row>
    <row r="1436" spans="2:39" ht="21.95" customHeight="1" x14ac:dyDescent="0.15">
      <c r="B1436" s="9" t="s">
        <v>944</v>
      </c>
      <c r="C1436" s="80" t="s">
        <v>3011</v>
      </c>
      <c r="D1436" s="56"/>
      <c r="E1436" s="62"/>
      <c r="F1436" s="57"/>
      <c r="G1436" s="57">
        <v>1</v>
      </c>
      <c r="H1436" s="57">
        <v>0</v>
      </c>
      <c r="I1436" s="57">
        <v>1</v>
      </c>
      <c r="J1436" s="57"/>
      <c r="K1436" s="62" t="s">
        <v>925</v>
      </c>
      <c r="L1436" s="57" t="s">
        <v>690</v>
      </c>
      <c r="M1436" s="57">
        <v>0.13200000000000001</v>
      </c>
      <c r="N1436" s="57">
        <v>100</v>
      </c>
      <c r="O1436" s="57">
        <v>0.13200000000000001</v>
      </c>
      <c r="P1436" s="59"/>
      <c r="Q1436" s="59">
        <v>0</v>
      </c>
      <c r="R1436" s="59"/>
      <c r="S1436" s="57" t="s">
        <v>963</v>
      </c>
      <c r="T1436" s="65"/>
      <c r="AH1436" s="2">
        <v>0.13200000000000001</v>
      </c>
    </row>
    <row r="1437" spans="2:39" ht="21.95" customHeight="1" x14ac:dyDescent="0.15">
      <c r="B1437" s="9" t="s">
        <v>944</v>
      </c>
      <c r="C1437" s="80" t="s">
        <v>679</v>
      </c>
      <c r="D1437" s="56" t="s">
        <v>70</v>
      </c>
      <c r="E1437" s="62" t="s">
        <v>680</v>
      </c>
      <c r="F1437" s="57" t="s">
        <v>678</v>
      </c>
      <c r="G1437" s="57">
        <v>0.13200000000000001</v>
      </c>
      <c r="H1437" s="57">
        <v>100</v>
      </c>
      <c r="I1437" s="57">
        <v>0.13200000000000001</v>
      </c>
      <c r="J1437" s="57"/>
      <c r="K1437" s="62"/>
      <c r="L1437" s="57"/>
      <c r="M1437" s="57"/>
      <c r="N1437" s="57"/>
      <c r="O1437" s="57" t="s">
        <v>2193</v>
      </c>
      <c r="P1437" s="59"/>
      <c r="Q1437" s="59">
        <v>0</v>
      </c>
      <c r="R1437" s="59"/>
      <c r="S1437" s="57"/>
      <c r="T1437" s="65"/>
      <c r="Z1437" s="2" t="s">
        <v>949</v>
      </c>
      <c r="AB1437" s="2">
        <v>0.13200000000000001</v>
      </c>
      <c r="AH1437" s="2">
        <v>0.13200000000000001</v>
      </c>
    </row>
    <row r="1438" spans="2:39" ht="21.95" customHeight="1" x14ac:dyDescent="0.15">
      <c r="B1438" s="9" t="s">
        <v>944</v>
      </c>
      <c r="C1438" s="80" t="s">
        <v>689</v>
      </c>
      <c r="D1438" s="56" t="s">
        <v>70</v>
      </c>
      <c r="E1438" s="62" t="s">
        <v>690</v>
      </c>
      <c r="F1438" s="57" t="s">
        <v>678</v>
      </c>
      <c r="G1438" s="57">
        <v>0.13200000000000001</v>
      </c>
      <c r="H1438" s="57">
        <v>100</v>
      </c>
      <c r="I1438" s="57">
        <v>0.13200000000000001</v>
      </c>
      <c r="J1438" s="57"/>
      <c r="K1438" s="62"/>
      <c r="L1438" s="57"/>
      <c r="M1438" s="57"/>
      <c r="N1438" s="57"/>
      <c r="O1438" s="57" t="s">
        <v>2193</v>
      </c>
      <c r="P1438" s="59"/>
      <c r="Q1438" s="59">
        <v>0</v>
      </c>
      <c r="R1438" s="59"/>
      <c r="S1438" s="57"/>
      <c r="T1438" s="65"/>
    </row>
    <row r="1439" spans="2:39" ht="21.95" customHeight="1" x14ac:dyDescent="0.15">
      <c r="B1439" s="9" t="s">
        <v>2192</v>
      </c>
      <c r="C1439" s="80"/>
      <c r="D1439" s="56" t="s">
        <v>3188</v>
      </c>
      <c r="E1439" s="62"/>
      <c r="F1439" s="57"/>
      <c r="G1439" s="57"/>
      <c r="H1439" s="57"/>
      <c r="I1439" s="57"/>
      <c r="J1439" s="57"/>
      <c r="K1439" s="62"/>
      <c r="L1439" s="57"/>
      <c r="M1439" s="57"/>
      <c r="N1439" s="57"/>
      <c r="O1439" s="57"/>
      <c r="P1439" s="59"/>
      <c r="Q1439" s="59"/>
      <c r="R1439" s="59"/>
      <c r="S1439" s="57"/>
      <c r="T1439" s="65"/>
    </row>
    <row r="1440" spans="2:39" ht="21.95" customHeight="1" x14ac:dyDescent="0.15">
      <c r="B1440" s="9" t="s">
        <v>944</v>
      </c>
      <c r="C1440" s="80" t="s">
        <v>207</v>
      </c>
      <c r="D1440" s="56" t="s">
        <v>208</v>
      </c>
      <c r="E1440" s="62" t="s">
        <v>209</v>
      </c>
      <c r="F1440" s="57" t="s">
        <v>181</v>
      </c>
      <c r="G1440" s="57">
        <v>1</v>
      </c>
      <c r="H1440" s="57">
        <v>0</v>
      </c>
      <c r="I1440" s="57">
        <v>1</v>
      </c>
      <c r="J1440" s="57"/>
      <c r="K1440" s="62" t="s">
        <v>2911</v>
      </c>
      <c r="L1440" s="57" t="s">
        <v>2913</v>
      </c>
      <c r="M1440" s="57">
        <v>0.13200000000000001</v>
      </c>
      <c r="N1440" s="57">
        <v>100</v>
      </c>
      <c r="O1440" s="57">
        <v>0.13200000000000001</v>
      </c>
      <c r="P1440" s="59"/>
      <c r="Q1440" s="59">
        <v>0</v>
      </c>
      <c r="R1440" s="59"/>
      <c r="S1440" s="57" t="s">
        <v>963</v>
      </c>
      <c r="T1440" s="65"/>
      <c r="AC1440" s="2">
        <v>0.13200000000000001</v>
      </c>
    </row>
    <row r="1441" spans="2:34" ht="21.95" customHeight="1" x14ac:dyDescent="0.15">
      <c r="B1441" s="9" t="s">
        <v>944</v>
      </c>
      <c r="C1441" s="80" t="s">
        <v>207</v>
      </c>
      <c r="D1441" s="56"/>
      <c r="E1441" s="62"/>
      <c r="F1441" s="57"/>
      <c r="G1441" s="57">
        <v>1</v>
      </c>
      <c r="H1441" s="57">
        <v>0</v>
      </c>
      <c r="I1441" s="57">
        <v>1</v>
      </c>
      <c r="J1441" s="57"/>
      <c r="K1441" s="62" t="s">
        <v>925</v>
      </c>
      <c r="L1441" s="57" t="s">
        <v>690</v>
      </c>
      <c r="M1441" s="57">
        <v>0.13200000000000001</v>
      </c>
      <c r="N1441" s="57">
        <v>100</v>
      </c>
      <c r="O1441" s="57">
        <v>0.13200000000000001</v>
      </c>
      <c r="P1441" s="59"/>
      <c r="Q1441" s="59">
        <v>0</v>
      </c>
      <c r="R1441" s="59"/>
      <c r="S1441" s="57" t="s">
        <v>963</v>
      </c>
      <c r="T1441" s="65"/>
      <c r="AH1441" s="2">
        <v>0.13200000000000001</v>
      </c>
    </row>
    <row r="1442" spans="2:34" ht="21.95" customHeight="1" x14ac:dyDescent="0.15">
      <c r="B1442" s="9" t="s">
        <v>944</v>
      </c>
      <c r="C1442" s="80" t="s">
        <v>2912</v>
      </c>
      <c r="D1442" s="56" t="s">
        <v>70</v>
      </c>
      <c r="E1442" s="62" t="s">
        <v>2913</v>
      </c>
      <c r="F1442" s="57" t="s">
        <v>678</v>
      </c>
      <c r="G1442" s="57">
        <v>0.13200000000000001</v>
      </c>
      <c r="H1442" s="57">
        <v>100</v>
      </c>
      <c r="I1442" s="57">
        <v>0.13200000000000001</v>
      </c>
      <c r="J1442" s="57"/>
      <c r="K1442" s="62"/>
      <c r="L1442" s="57"/>
      <c r="M1442" s="57"/>
      <c r="N1442" s="57"/>
      <c r="O1442" s="57" t="s">
        <v>2193</v>
      </c>
      <c r="P1442" s="59"/>
      <c r="Q1442" s="59">
        <v>0</v>
      </c>
      <c r="R1442" s="59"/>
      <c r="S1442" s="57"/>
      <c r="T1442" s="65"/>
      <c r="Z1442" s="2" t="s">
        <v>949</v>
      </c>
      <c r="AC1442" s="2">
        <v>0.13200000000000001</v>
      </c>
      <c r="AH1442" s="2">
        <v>0.13200000000000001</v>
      </c>
    </row>
    <row r="1443" spans="2:34" ht="21.95" customHeight="1" x14ac:dyDescent="0.15">
      <c r="B1443" s="9" t="s">
        <v>944</v>
      </c>
      <c r="C1443" s="80" t="s">
        <v>689</v>
      </c>
      <c r="D1443" s="56" t="s">
        <v>70</v>
      </c>
      <c r="E1443" s="62" t="s">
        <v>690</v>
      </c>
      <c r="F1443" s="57" t="s">
        <v>678</v>
      </c>
      <c r="G1443" s="57">
        <v>0.13200000000000001</v>
      </c>
      <c r="H1443" s="57">
        <v>100</v>
      </c>
      <c r="I1443" s="57">
        <v>0.13200000000000001</v>
      </c>
      <c r="J1443" s="57"/>
      <c r="K1443" s="62"/>
      <c r="L1443" s="57"/>
      <c r="M1443" s="57"/>
      <c r="N1443" s="57"/>
      <c r="O1443" s="57" t="s">
        <v>2193</v>
      </c>
      <c r="P1443" s="59"/>
      <c r="Q1443" s="59">
        <v>0</v>
      </c>
      <c r="R1443" s="59"/>
      <c r="S1443" s="57"/>
      <c r="T1443" s="65"/>
    </row>
    <row r="1444" spans="2:34" ht="21.95" customHeight="1" x14ac:dyDescent="0.15">
      <c r="B1444" s="9" t="s">
        <v>2192</v>
      </c>
      <c r="C1444" s="80"/>
      <c r="D1444" s="56" t="s">
        <v>3189</v>
      </c>
      <c r="E1444" s="62"/>
      <c r="F1444" s="57"/>
      <c r="G1444" s="57"/>
      <c r="H1444" s="57"/>
      <c r="I1444" s="57"/>
      <c r="J1444" s="57"/>
      <c r="K1444" s="62"/>
      <c r="L1444" s="57"/>
      <c r="M1444" s="57"/>
      <c r="N1444" s="57"/>
      <c r="O1444" s="57"/>
      <c r="P1444" s="59"/>
      <c r="Q1444" s="59"/>
      <c r="R1444" s="59"/>
      <c r="S1444" s="57"/>
      <c r="T1444" s="65"/>
    </row>
    <row r="1445" spans="2:34" ht="21.95" customHeight="1" x14ac:dyDescent="0.15">
      <c r="B1445" s="9" t="s">
        <v>944</v>
      </c>
      <c r="C1445" s="80" t="s">
        <v>161</v>
      </c>
      <c r="D1445" s="56" t="s">
        <v>156</v>
      </c>
      <c r="E1445" s="62" t="s">
        <v>162</v>
      </c>
      <c r="F1445" s="57" t="s">
        <v>132</v>
      </c>
      <c r="G1445" s="57">
        <v>1</v>
      </c>
      <c r="H1445" s="57">
        <v>0</v>
      </c>
      <c r="I1445" s="57">
        <v>1</v>
      </c>
      <c r="J1445" s="57">
        <v>10</v>
      </c>
      <c r="K1445" s="62" t="s">
        <v>919</v>
      </c>
      <c r="L1445" s="57" t="s">
        <v>677</v>
      </c>
      <c r="M1445" s="57">
        <v>0.08</v>
      </c>
      <c r="N1445" s="57">
        <v>100</v>
      </c>
      <c r="O1445" s="57">
        <v>0.08</v>
      </c>
      <c r="P1445" s="59"/>
      <c r="Q1445" s="59">
        <v>0</v>
      </c>
      <c r="R1445" s="59"/>
      <c r="S1445" s="57" t="s">
        <v>964</v>
      </c>
      <c r="T1445" s="65"/>
      <c r="AA1445" s="2">
        <v>0.08</v>
      </c>
    </row>
    <row r="1446" spans="2:34" ht="21.95" customHeight="1" x14ac:dyDescent="0.15">
      <c r="B1446" s="9" t="s">
        <v>944</v>
      </c>
      <c r="C1446" s="80" t="s">
        <v>676</v>
      </c>
      <c r="D1446" s="56" t="s">
        <v>70</v>
      </c>
      <c r="E1446" s="62" t="s">
        <v>677</v>
      </c>
      <c r="F1446" s="57" t="s">
        <v>678</v>
      </c>
      <c r="G1446" s="57">
        <v>0.08</v>
      </c>
      <c r="H1446" s="57">
        <v>100</v>
      </c>
      <c r="I1446" s="57">
        <v>0.08</v>
      </c>
      <c r="J1446" s="57"/>
      <c r="K1446" s="62"/>
      <c r="L1446" s="57"/>
      <c r="M1446" s="57"/>
      <c r="N1446" s="57"/>
      <c r="O1446" s="57" t="s">
        <v>2193</v>
      </c>
      <c r="P1446" s="59"/>
      <c r="Q1446" s="59">
        <v>0</v>
      </c>
      <c r="R1446" s="59"/>
      <c r="S1446" s="57"/>
      <c r="T1446" s="65"/>
      <c r="Z1446" s="2" t="s">
        <v>949</v>
      </c>
      <c r="AA1446" s="2">
        <v>0.08</v>
      </c>
    </row>
    <row r="1447" spans="2:34" ht="21.95" customHeight="1" x14ac:dyDescent="0.15">
      <c r="B1447" s="9" t="s">
        <v>2192</v>
      </c>
      <c r="C1447" s="80"/>
      <c r="D1447" s="56" t="s">
        <v>3190</v>
      </c>
      <c r="E1447" s="62"/>
      <c r="F1447" s="57"/>
      <c r="G1447" s="57"/>
      <c r="H1447" s="57"/>
      <c r="I1447" s="57"/>
      <c r="J1447" s="57"/>
      <c r="K1447" s="62"/>
      <c r="L1447" s="57"/>
      <c r="M1447" s="57"/>
      <c r="N1447" s="57"/>
      <c r="O1447" s="57"/>
      <c r="P1447" s="59"/>
      <c r="Q1447" s="59"/>
      <c r="R1447" s="59"/>
      <c r="S1447" s="57"/>
      <c r="T1447" s="65"/>
    </row>
    <row r="1448" spans="2:34" ht="21.95" customHeight="1" x14ac:dyDescent="0.15">
      <c r="B1448" s="9" t="s">
        <v>944</v>
      </c>
      <c r="C1448" s="80" t="s">
        <v>494</v>
      </c>
      <c r="D1448" s="56" t="s">
        <v>490</v>
      </c>
      <c r="E1448" s="62" t="s">
        <v>495</v>
      </c>
      <c r="F1448" s="57" t="s">
        <v>492</v>
      </c>
      <c r="G1448" s="57">
        <v>1</v>
      </c>
      <c r="H1448" s="57">
        <v>0</v>
      </c>
      <c r="I1448" s="57">
        <v>1</v>
      </c>
      <c r="J1448" s="57"/>
      <c r="K1448" s="62" t="s">
        <v>919</v>
      </c>
      <c r="L1448" s="57" t="s">
        <v>677</v>
      </c>
      <c r="M1448" s="57">
        <v>0.66</v>
      </c>
      <c r="N1448" s="57">
        <v>100</v>
      </c>
      <c r="O1448" s="57">
        <v>0.66</v>
      </c>
      <c r="P1448" s="59"/>
      <c r="Q1448" s="59">
        <v>0</v>
      </c>
      <c r="R1448" s="59"/>
      <c r="S1448" s="57" t="s">
        <v>975</v>
      </c>
      <c r="T1448" s="65"/>
      <c r="AA1448" s="2">
        <v>0.66</v>
      </c>
    </row>
    <row r="1449" spans="2:34" ht="21.95" customHeight="1" x14ac:dyDescent="0.15">
      <c r="B1449" s="9" t="s">
        <v>944</v>
      </c>
      <c r="C1449" s="80" t="s">
        <v>676</v>
      </c>
      <c r="D1449" s="56" t="s">
        <v>70</v>
      </c>
      <c r="E1449" s="62" t="s">
        <v>677</v>
      </c>
      <c r="F1449" s="57" t="s">
        <v>678</v>
      </c>
      <c r="G1449" s="57">
        <v>0.66</v>
      </c>
      <c r="H1449" s="57">
        <v>100</v>
      </c>
      <c r="I1449" s="57">
        <v>0.66</v>
      </c>
      <c r="J1449" s="57"/>
      <c r="K1449" s="62"/>
      <c r="L1449" s="57"/>
      <c r="M1449" s="57"/>
      <c r="N1449" s="57"/>
      <c r="O1449" s="57" t="s">
        <v>2193</v>
      </c>
      <c r="P1449" s="59"/>
      <c r="Q1449" s="59">
        <v>0</v>
      </c>
      <c r="R1449" s="59"/>
      <c r="S1449" s="57"/>
      <c r="T1449" s="65"/>
      <c r="Z1449" s="2" t="s">
        <v>949</v>
      </c>
      <c r="AA1449" s="2">
        <v>0.66</v>
      </c>
    </row>
    <row r="1450" spans="2:34" ht="21.95" customHeight="1" x14ac:dyDescent="0.15">
      <c r="C1450" s="80"/>
      <c r="D1450" s="56"/>
      <c r="E1450" s="62"/>
      <c r="F1450" s="57"/>
      <c r="G1450" s="57"/>
      <c r="H1450" s="57"/>
      <c r="I1450" s="57"/>
      <c r="J1450" s="57"/>
      <c r="K1450" s="62"/>
      <c r="L1450" s="57"/>
      <c r="M1450" s="57"/>
      <c r="N1450" s="57"/>
      <c r="O1450" s="57"/>
      <c r="P1450" s="59"/>
      <c r="Q1450" s="59"/>
      <c r="R1450" s="59"/>
      <c r="S1450" s="57"/>
      <c r="T1450" s="65"/>
    </row>
    <row r="1451" spans="2:34" ht="21.95" customHeight="1" x14ac:dyDescent="0.15">
      <c r="C1451" s="80"/>
      <c r="D1451" s="56"/>
      <c r="E1451" s="62"/>
      <c r="F1451" s="57"/>
      <c r="G1451" s="57"/>
      <c r="H1451" s="57"/>
      <c r="I1451" s="57"/>
      <c r="J1451" s="57"/>
      <c r="K1451" s="62"/>
      <c r="L1451" s="57"/>
      <c r="M1451" s="57"/>
      <c r="N1451" s="57"/>
      <c r="O1451" s="57"/>
      <c r="P1451" s="59"/>
      <c r="Q1451" s="59"/>
      <c r="R1451" s="59"/>
      <c r="S1451" s="57"/>
      <c r="T1451" s="65"/>
    </row>
    <row r="1452" spans="2:34" ht="21.95" customHeight="1" x14ac:dyDescent="0.15">
      <c r="C1452" s="80"/>
      <c r="D1452" s="56"/>
      <c r="E1452" s="62"/>
      <c r="F1452" s="57"/>
      <c r="G1452" s="57"/>
      <c r="H1452" s="57"/>
      <c r="I1452" s="57"/>
      <c r="J1452" s="57"/>
      <c r="K1452" s="62"/>
      <c r="L1452" s="57"/>
      <c r="M1452" s="57"/>
      <c r="N1452" s="57"/>
      <c r="O1452" s="57"/>
      <c r="P1452" s="59"/>
      <c r="Q1452" s="59"/>
      <c r="R1452" s="59"/>
      <c r="S1452" s="57"/>
      <c r="T1452" s="65"/>
    </row>
    <row r="1453" spans="2:34" ht="21.95" customHeight="1" x14ac:dyDescent="0.15">
      <c r="C1453" s="80"/>
      <c r="D1453" s="56"/>
      <c r="E1453" s="62"/>
      <c r="F1453" s="57"/>
      <c r="G1453" s="57"/>
      <c r="H1453" s="57"/>
      <c r="I1453" s="57"/>
      <c r="J1453" s="57"/>
      <c r="K1453" s="62"/>
      <c r="L1453" s="57"/>
      <c r="M1453" s="57"/>
      <c r="N1453" s="57"/>
      <c r="O1453" s="57"/>
      <c r="P1453" s="59"/>
      <c r="Q1453" s="59"/>
      <c r="R1453" s="59"/>
      <c r="S1453" s="57"/>
      <c r="T1453" s="65"/>
    </row>
    <row r="1454" spans="2:34" ht="21.95" customHeight="1" x14ac:dyDescent="0.15">
      <c r="C1454" s="80"/>
      <c r="D1454" s="56"/>
      <c r="E1454" s="62"/>
      <c r="F1454" s="57"/>
      <c r="G1454" s="57"/>
      <c r="H1454" s="57"/>
      <c r="I1454" s="57"/>
      <c r="J1454" s="57"/>
      <c r="K1454" s="62"/>
      <c r="L1454" s="57"/>
      <c r="M1454" s="57"/>
      <c r="N1454" s="57"/>
      <c r="O1454" s="57"/>
      <c r="P1454" s="59"/>
      <c r="Q1454" s="59"/>
      <c r="R1454" s="59"/>
      <c r="S1454" s="57"/>
      <c r="T1454" s="65"/>
    </row>
    <row r="1455" spans="2:34" ht="21.95" customHeight="1" x14ac:dyDescent="0.15">
      <c r="C1455" s="80"/>
      <c r="D1455" s="56"/>
      <c r="E1455" s="62"/>
      <c r="F1455" s="57"/>
      <c r="G1455" s="57"/>
      <c r="H1455" s="57"/>
      <c r="I1455" s="57"/>
      <c r="J1455" s="57"/>
      <c r="K1455" s="62"/>
      <c r="L1455" s="57"/>
      <c r="M1455" s="57"/>
      <c r="N1455" s="57"/>
      <c r="O1455" s="57"/>
      <c r="P1455" s="59"/>
      <c r="Q1455" s="59"/>
      <c r="R1455" s="59"/>
      <c r="S1455" s="57"/>
      <c r="T1455" s="65"/>
    </row>
    <row r="1456" spans="2:34" ht="21.95" customHeight="1" x14ac:dyDescent="0.15">
      <c r="C1456" s="80"/>
      <c r="D1456" s="56"/>
      <c r="E1456" s="62"/>
      <c r="F1456" s="57"/>
      <c r="G1456" s="57"/>
      <c r="H1456" s="57"/>
      <c r="I1456" s="57"/>
      <c r="J1456" s="57"/>
      <c r="K1456" s="62"/>
      <c r="L1456" s="57"/>
      <c r="M1456" s="57"/>
      <c r="N1456" s="57"/>
      <c r="O1456" s="57"/>
      <c r="P1456" s="59"/>
      <c r="Q1456" s="59"/>
      <c r="R1456" s="59"/>
      <c r="S1456" s="57"/>
      <c r="T1456" s="65"/>
    </row>
    <row r="1457" spans="3:20" ht="21.95" customHeight="1" x14ac:dyDescent="0.15">
      <c r="C1457" s="80"/>
      <c r="D1457" s="56"/>
      <c r="E1457" s="62"/>
      <c r="F1457" s="57"/>
      <c r="G1457" s="57"/>
      <c r="H1457" s="57"/>
      <c r="I1457" s="57"/>
      <c r="J1457" s="57"/>
      <c r="K1457" s="62"/>
      <c r="L1457" s="57"/>
      <c r="M1457" s="57"/>
      <c r="N1457" s="57"/>
      <c r="O1457" s="57"/>
      <c r="P1457" s="59"/>
      <c r="Q1457" s="59"/>
      <c r="R1457" s="59"/>
      <c r="S1457" s="57"/>
      <c r="T1457" s="65"/>
    </row>
    <row r="1458" spans="3:20" ht="21.95" customHeight="1" x14ac:dyDescent="0.15">
      <c r="C1458" s="80"/>
      <c r="D1458" s="56"/>
      <c r="E1458" s="62"/>
      <c r="F1458" s="57"/>
      <c r="G1458" s="57"/>
      <c r="H1458" s="57"/>
      <c r="I1458" s="57"/>
      <c r="J1458" s="57"/>
      <c r="K1458" s="62"/>
      <c r="L1458" s="57"/>
      <c r="M1458" s="57"/>
      <c r="N1458" s="57"/>
      <c r="O1458" s="57"/>
      <c r="P1458" s="59"/>
      <c r="Q1458" s="59"/>
      <c r="R1458" s="59"/>
      <c r="S1458" s="57"/>
      <c r="T1458" s="65"/>
    </row>
    <row r="1459" spans="3:20" ht="21.95" customHeight="1" x14ac:dyDescent="0.15">
      <c r="C1459" s="80"/>
      <c r="D1459" s="56"/>
      <c r="E1459" s="62"/>
      <c r="F1459" s="57"/>
      <c r="G1459" s="57"/>
      <c r="H1459" s="57"/>
      <c r="I1459" s="57"/>
      <c r="J1459" s="57"/>
      <c r="K1459" s="62"/>
      <c r="L1459" s="57"/>
      <c r="M1459" s="57"/>
      <c r="N1459" s="57"/>
      <c r="O1459" s="57"/>
      <c r="P1459" s="59"/>
      <c r="Q1459" s="59"/>
      <c r="R1459" s="59"/>
      <c r="S1459" s="57"/>
      <c r="T1459" s="65"/>
    </row>
    <row r="1460" spans="3:20" ht="21.95" customHeight="1" x14ac:dyDescent="0.15">
      <c r="C1460" s="80"/>
      <c r="D1460" s="56"/>
      <c r="E1460" s="62"/>
      <c r="F1460" s="57"/>
      <c r="G1460" s="57"/>
      <c r="H1460" s="57"/>
      <c r="I1460" s="57"/>
      <c r="J1460" s="57"/>
      <c r="K1460" s="62"/>
      <c r="L1460" s="57"/>
      <c r="M1460" s="57"/>
      <c r="N1460" s="57"/>
      <c r="O1460" s="57"/>
      <c r="P1460" s="59"/>
      <c r="Q1460" s="59"/>
      <c r="R1460" s="59"/>
      <c r="S1460" s="57"/>
      <c r="T1460" s="65"/>
    </row>
    <row r="1461" spans="3:20" ht="21.95" customHeight="1" x14ac:dyDescent="0.15">
      <c r="C1461" s="80"/>
      <c r="D1461" s="56"/>
      <c r="E1461" s="62"/>
      <c r="F1461" s="57"/>
      <c r="G1461" s="57"/>
      <c r="H1461" s="57"/>
      <c r="I1461" s="57"/>
      <c r="J1461" s="57"/>
      <c r="K1461" s="62"/>
      <c r="L1461" s="57"/>
      <c r="M1461" s="57"/>
      <c r="N1461" s="57"/>
      <c r="O1461" s="57"/>
      <c r="P1461" s="59"/>
      <c r="Q1461" s="59"/>
      <c r="R1461" s="59"/>
      <c r="S1461" s="57"/>
      <c r="T1461" s="65"/>
    </row>
    <row r="1462" spans="3:20" ht="21.95" customHeight="1" x14ac:dyDescent="0.15">
      <c r="C1462" s="80"/>
      <c r="D1462" s="56"/>
      <c r="E1462" s="62"/>
      <c r="F1462" s="57"/>
      <c r="G1462" s="57"/>
      <c r="H1462" s="57"/>
      <c r="I1462" s="57"/>
      <c r="J1462" s="57"/>
      <c r="K1462" s="62"/>
      <c r="L1462" s="57"/>
      <c r="M1462" s="57"/>
      <c r="N1462" s="57"/>
      <c r="O1462" s="57"/>
      <c r="P1462" s="59"/>
      <c r="Q1462" s="59"/>
      <c r="R1462" s="59"/>
      <c r="S1462" s="57"/>
      <c r="T1462" s="65"/>
    </row>
    <row r="1463" spans="3:20" ht="21.95" customHeight="1" x14ac:dyDescent="0.15">
      <c r="C1463" s="80"/>
      <c r="D1463" s="56"/>
      <c r="E1463" s="62"/>
      <c r="F1463" s="57"/>
      <c r="G1463" s="57"/>
      <c r="H1463" s="57"/>
      <c r="I1463" s="57"/>
      <c r="J1463" s="57"/>
      <c r="K1463" s="62"/>
      <c r="L1463" s="57"/>
      <c r="M1463" s="57"/>
      <c r="N1463" s="57"/>
      <c r="O1463" s="57"/>
      <c r="P1463" s="59"/>
      <c r="Q1463" s="59"/>
      <c r="R1463" s="59"/>
      <c r="S1463" s="57"/>
      <c r="T1463" s="65"/>
    </row>
    <row r="1464" spans="3:20" ht="21.95" customHeight="1" x14ac:dyDescent="0.15">
      <c r="C1464" s="80"/>
      <c r="D1464" s="93"/>
      <c r="E1464" s="94"/>
      <c r="F1464" s="96"/>
      <c r="G1464" s="96"/>
      <c r="H1464" s="96"/>
      <c r="I1464" s="96"/>
      <c r="J1464" s="96"/>
      <c r="K1464" s="94"/>
      <c r="L1464" s="96"/>
      <c r="M1464" s="96"/>
      <c r="N1464" s="96"/>
      <c r="O1464" s="96"/>
      <c r="P1464" s="143"/>
      <c r="Q1464" s="143"/>
      <c r="R1464" s="143"/>
      <c r="S1464" s="96"/>
      <c r="T1464" s="147"/>
    </row>
  </sheetData>
  <mergeCells count="165">
    <mergeCell ref="D1:T1"/>
    <mergeCell ref="D20:T20"/>
    <mergeCell ref="D23:T23"/>
    <mergeCell ref="D26:T26"/>
    <mergeCell ref="D31:T31"/>
    <mergeCell ref="D34:T34"/>
    <mergeCell ref="D11:T11"/>
    <mergeCell ref="D14:T14"/>
    <mergeCell ref="D17:T17"/>
    <mergeCell ref="D5:T5"/>
    <mergeCell ref="D8:T8"/>
    <mergeCell ref="A2:A3"/>
    <mergeCell ref="B2:B3"/>
    <mergeCell ref="C2:C3"/>
    <mergeCell ref="E2:E3"/>
    <mergeCell ref="F2:F3"/>
    <mergeCell ref="D2:D3"/>
    <mergeCell ref="D4:T4"/>
    <mergeCell ref="S2:S3"/>
    <mergeCell ref="K2:K3"/>
    <mergeCell ref="P2:R2"/>
    <mergeCell ref="T2:T3"/>
    <mergeCell ref="L2:O2"/>
    <mergeCell ref="G2:J2"/>
    <mergeCell ref="D60:T60"/>
    <mergeCell ref="D65:T65"/>
    <mergeCell ref="D68:T68"/>
    <mergeCell ref="D71:T71"/>
    <mergeCell ref="D74:T74"/>
    <mergeCell ref="D37:T37"/>
    <mergeCell ref="D40:T40"/>
    <mergeCell ref="D43:T43"/>
    <mergeCell ref="D46:T46"/>
    <mergeCell ref="D49:T49"/>
    <mergeCell ref="D92:T92"/>
    <mergeCell ref="D95:T95"/>
    <mergeCell ref="D98:T98"/>
    <mergeCell ref="D101:T101"/>
    <mergeCell ref="D104:T104"/>
    <mergeCell ref="D77:T77"/>
    <mergeCell ref="D80:T80"/>
    <mergeCell ref="D83:T83"/>
    <mergeCell ref="D86:T86"/>
    <mergeCell ref="D89:T89"/>
    <mergeCell ref="D122:T122"/>
    <mergeCell ref="D127:T127"/>
    <mergeCell ref="D130:T130"/>
    <mergeCell ref="D133:T133"/>
    <mergeCell ref="D136:T136"/>
    <mergeCell ref="D107:T107"/>
    <mergeCell ref="D110:T110"/>
    <mergeCell ref="D113:T113"/>
    <mergeCell ref="D116:T116"/>
    <mergeCell ref="D119:T119"/>
    <mergeCell ref="D154:T154"/>
    <mergeCell ref="D157:T157"/>
    <mergeCell ref="D160:T160"/>
    <mergeCell ref="D163:T163"/>
    <mergeCell ref="D166:T166"/>
    <mergeCell ref="D139:T139"/>
    <mergeCell ref="D142:T142"/>
    <mergeCell ref="D145:T145"/>
    <mergeCell ref="D148:T148"/>
    <mergeCell ref="D151:T151"/>
    <mergeCell ref="D184:T184"/>
    <mergeCell ref="D187:T187"/>
    <mergeCell ref="D190:T190"/>
    <mergeCell ref="D193:T193"/>
    <mergeCell ref="D196:T196"/>
    <mergeCell ref="D169:T169"/>
    <mergeCell ref="D172:T172"/>
    <mergeCell ref="D175:T175"/>
    <mergeCell ref="D178:T178"/>
    <mergeCell ref="D181:T181"/>
    <mergeCell ref="D214:T214"/>
    <mergeCell ref="D217:T217"/>
    <mergeCell ref="D220:T220"/>
    <mergeCell ref="D223:T223"/>
    <mergeCell ref="D226:T226"/>
    <mergeCell ref="D199:T199"/>
    <mergeCell ref="D202:T202"/>
    <mergeCell ref="D205:T205"/>
    <mergeCell ref="D208:T208"/>
    <mergeCell ref="D211:T211"/>
    <mergeCell ref="D246:T246"/>
    <mergeCell ref="D249:T249"/>
    <mergeCell ref="D252:T252"/>
    <mergeCell ref="D255:T255"/>
    <mergeCell ref="D258:T258"/>
    <mergeCell ref="D229:T229"/>
    <mergeCell ref="D232:T232"/>
    <mergeCell ref="D235:T235"/>
    <mergeCell ref="D238:T238"/>
    <mergeCell ref="D241:T241"/>
    <mergeCell ref="D276:T276"/>
    <mergeCell ref="D279:T279"/>
    <mergeCell ref="D282:T282"/>
    <mergeCell ref="D285:T285"/>
    <mergeCell ref="D288:T288"/>
    <mergeCell ref="D261:T261"/>
    <mergeCell ref="D264:T264"/>
    <mergeCell ref="D267:T267"/>
    <mergeCell ref="D270:T270"/>
    <mergeCell ref="D273:T273"/>
    <mergeCell ref="D306:T306"/>
    <mergeCell ref="D309:T309"/>
    <mergeCell ref="D312:T312"/>
    <mergeCell ref="D315:T315"/>
    <mergeCell ref="D318:T318"/>
    <mergeCell ref="D291:T291"/>
    <mergeCell ref="D294:T294"/>
    <mergeCell ref="D297:T297"/>
    <mergeCell ref="D300:T300"/>
    <mergeCell ref="D303:T303"/>
    <mergeCell ref="D338:T338"/>
    <mergeCell ref="D341:T341"/>
    <mergeCell ref="D344:T344"/>
    <mergeCell ref="D347:T347"/>
    <mergeCell ref="D350:T350"/>
    <mergeCell ref="D323:T323"/>
    <mergeCell ref="D326:T326"/>
    <mergeCell ref="D329:T329"/>
    <mergeCell ref="D332:T332"/>
    <mergeCell ref="D335:T335"/>
    <mergeCell ref="D370:T370"/>
    <mergeCell ref="D373:T373"/>
    <mergeCell ref="D378:T378"/>
    <mergeCell ref="D381:T381"/>
    <mergeCell ref="D384:T384"/>
    <mergeCell ref="D353:T353"/>
    <mergeCell ref="D356:T356"/>
    <mergeCell ref="D361:T361"/>
    <mergeCell ref="D364:T364"/>
    <mergeCell ref="D367:T367"/>
    <mergeCell ref="D410:T410"/>
    <mergeCell ref="D413:T413"/>
    <mergeCell ref="D416:T416"/>
    <mergeCell ref="D419:T419"/>
    <mergeCell ref="D422:T422"/>
    <mergeCell ref="D389:T389"/>
    <mergeCell ref="D394:T394"/>
    <mergeCell ref="D399:T399"/>
    <mergeCell ref="D402:T402"/>
    <mergeCell ref="D407:T407"/>
    <mergeCell ref="D440:T440"/>
    <mergeCell ref="D443:T443"/>
    <mergeCell ref="D446:T446"/>
    <mergeCell ref="D449:T449"/>
    <mergeCell ref="D452:T452"/>
    <mergeCell ref="D425:T425"/>
    <mergeCell ref="D428:T428"/>
    <mergeCell ref="D431:T431"/>
    <mergeCell ref="D434:T434"/>
    <mergeCell ref="D437:T437"/>
    <mergeCell ref="D840:T840"/>
    <mergeCell ref="C477:T477"/>
    <mergeCell ref="D500:T500"/>
    <mergeCell ref="D761:T761"/>
    <mergeCell ref="D470:T470"/>
    <mergeCell ref="D473:T473"/>
    <mergeCell ref="D455:T455"/>
    <mergeCell ref="D458:T458"/>
    <mergeCell ref="D461:T461"/>
    <mergeCell ref="D464:T464"/>
    <mergeCell ref="D467:T467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7"/>
  <sheetViews>
    <sheetView topLeftCell="C1" workbookViewId="0">
      <pane ySplit="3" topLeftCell="A196" activePane="bottomLeft" state="frozen"/>
      <selection activeCell="I21" sqref="I21"/>
      <selection pane="bottomLeft" activeCell="I21" sqref="I21"/>
    </sheetView>
  </sheetViews>
  <sheetFormatPr defaultColWidth="8.88671875" defaultRowHeight="21.6" customHeight="1" x14ac:dyDescent="0.15"/>
  <cols>
    <col min="1" max="1" width="6.6640625" style="16" hidden="1" customWidth="1"/>
    <col min="2" max="2" width="8.5546875" style="9" hidden="1" customWidth="1"/>
    <col min="3" max="3" width="16.77734375" style="9" customWidth="1"/>
    <col min="4" max="4" width="24.33203125" style="9" customWidth="1"/>
    <col min="5" max="5" width="25.33203125" style="9" customWidth="1"/>
    <col min="6" max="6" width="4.77734375" style="15" customWidth="1"/>
    <col min="7" max="7" width="11.21875" style="2" customWidth="1"/>
    <col min="8" max="8" width="13.88671875" style="18" customWidth="1"/>
    <col min="9" max="9" width="11.6640625" style="18" customWidth="1"/>
    <col min="10" max="10" width="10" style="18" customWidth="1"/>
    <col min="11" max="11" width="7" style="18" customWidth="1"/>
    <col min="12" max="12" width="14.6640625" style="18" customWidth="1"/>
    <col min="13" max="13" width="12.33203125" style="2" customWidth="1"/>
    <col min="14" max="16384" width="8.88671875" style="2"/>
  </cols>
  <sheetData>
    <row r="1" spans="1:13" ht="21.6" customHeight="1" x14ac:dyDescent="0.15">
      <c r="B1" s="9" t="s">
        <v>931</v>
      </c>
      <c r="C1" s="297" t="s">
        <v>2191</v>
      </c>
      <c r="D1" s="297"/>
      <c r="E1" s="297"/>
      <c r="F1" s="297"/>
      <c r="G1" s="297"/>
      <c r="H1" s="297"/>
      <c r="K1" s="301"/>
      <c r="L1" s="301"/>
    </row>
    <row r="2" spans="1:13" s="8" customFormat="1" ht="21.6" customHeight="1" x14ac:dyDescent="0.15">
      <c r="A2" s="10" t="s">
        <v>20</v>
      </c>
      <c r="B2" s="31" t="s">
        <v>22</v>
      </c>
      <c r="C2" s="265" t="s">
        <v>88</v>
      </c>
      <c r="D2" s="265" t="s">
        <v>86</v>
      </c>
      <c r="E2" s="265" t="s">
        <v>87</v>
      </c>
      <c r="F2" s="257" t="s">
        <v>77</v>
      </c>
      <c r="G2" s="257" t="s">
        <v>78</v>
      </c>
      <c r="H2" s="266" t="s">
        <v>79</v>
      </c>
      <c r="I2" s="266" t="s">
        <v>80</v>
      </c>
      <c r="J2" s="266" t="s">
        <v>81</v>
      </c>
      <c r="K2" s="266" t="s">
        <v>103</v>
      </c>
      <c r="L2" s="266" t="s">
        <v>82</v>
      </c>
      <c r="M2" s="257" t="s">
        <v>83</v>
      </c>
    </row>
    <row r="3" spans="1:13" ht="21.6" customHeight="1" x14ac:dyDescent="0.15">
      <c r="C3" s="298"/>
      <c r="D3" s="298"/>
      <c r="E3" s="298"/>
      <c r="F3" s="299"/>
      <c r="G3" s="300"/>
      <c r="H3" s="300"/>
      <c r="I3" s="300"/>
      <c r="J3" s="300"/>
      <c r="K3" s="300"/>
      <c r="L3" s="300"/>
      <c r="M3" s="300"/>
    </row>
    <row r="4" spans="1:13" ht="21.6" customHeight="1" x14ac:dyDescent="0.15">
      <c r="B4" s="9" t="s">
        <v>702</v>
      </c>
      <c r="C4" s="51" t="s">
        <v>129</v>
      </c>
      <c r="D4" s="61" t="s">
        <v>130</v>
      </c>
      <c r="E4" s="61" t="s">
        <v>131</v>
      </c>
      <c r="F4" s="53" t="s">
        <v>132</v>
      </c>
      <c r="G4" s="52">
        <v>5.5</v>
      </c>
      <c r="H4" s="54">
        <f>ROUNDDOWN(단가조사!G5*옵션!$D$11, 0)</f>
        <v>12972</v>
      </c>
      <c r="I4" s="54"/>
      <c r="J4" s="54"/>
      <c r="K4" s="54"/>
      <c r="L4" s="54">
        <f t="shared" ref="L4:L67" si="0">SUM(H4,I4,J4)</f>
        <v>12972</v>
      </c>
      <c r="M4" s="64"/>
    </row>
    <row r="5" spans="1:13" ht="21.6" customHeight="1" x14ac:dyDescent="0.15">
      <c r="B5" s="9" t="s">
        <v>703</v>
      </c>
      <c r="C5" s="56" t="s">
        <v>136</v>
      </c>
      <c r="D5" s="62" t="s">
        <v>130</v>
      </c>
      <c r="E5" s="62" t="s">
        <v>137</v>
      </c>
      <c r="F5" s="58" t="s">
        <v>132</v>
      </c>
      <c r="G5" s="57">
        <v>4.4000000000000004</v>
      </c>
      <c r="H5" s="59">
        <f>ROUNDDOWN(단가조사!G6*옵션!$D$11, 0)</f>
        <v>20843</v>
      </c>
      <c r="I5" s="59"/>
      <c r="J5" s="59"/>
      <c r="K5" s="59"/>
      <c r="L5" s="59">
        <f t="shared" si="0"/>
        <v>20843</v>
      </c>
      <c r="M5" s="65"/>
    </row>
    <row r="6" spans="1:13" ht="21.6" customHeight="1" x14ac:dyDescent="0.15">
      <c r="B6" s="9" t="s">
        <v>704</v>
      </c>
      <c r="C6" s="56" t="s">
        <v>129</v>
      </c>
      <c r="D6" s="62" t="s">
        <v>130</v>
      </c>
      <c r="E6" s="62" t="s">
        <v>131</v>
      </c>
      <c r="F6" s="58" t="s">
        <v>132</v>
      </c>
      <c r="G6" s="57">
        <v>8.8000000000000007</v>
      </c>
      <c r="H6" s="59">
        <f>ROUNDDOWN(단가조사!G7*옵션!$D$11, 0)</f>
        <v>12972</v>
      </c>
      <c r="I6" s="59"/>
      <c r="J6" s="59"/>
      <c r="K6" s="59"/>
      <c r="L6" s="59">
        <f t="shared" si="0"/>
        <v>12972</v>
      </c>
      <c r="M6" s="65"/>
    </row>
    <row r="7" spans="1:13" ht="21.6" customHeight="1" x14ac:dyDescent="0.15">
      <c r="B7" s="9" t="s">
        <v>705</v>
      </c>
      <c r="C7" s="56" t="s">
        <v>138</v>
      </c>
      <c r="D7" s="62" t="s">
        <v>139</v>
      </c>
      <c r="E7" s="62" t="s">
        <v>140</v>
      </c>
      <c r="F7" s="58" t="s">
        <v>132</v>
      </c>
      <c r="G7" s="57">
        <v>11</v>
      </c>
      <c r="H7" s="59">
        <f>ROUNDDOWN(단가조사!G8*옵션!$D$11, 0)</f>
        <v>2107</v>
      </c>
      <c r="I7" s="59"/>
      <c r="J7" s="59"/>
      <c r="K7" s="59"/>
      <c r="L7" s="59">
        <f t="shared" si="0"/>
        <v>2107</v>
      </c>
      <c r="M7" s="65"/>
    </row>
    <row r="8" spans="1:13" ht="21.6" customHeight="1" x14ac:dyDescent="0.15">
      <c r="B8" s="9" t="s">
        <v>706</v>
      </c>
      <c r="C8" s="56" t="s">
        <v>142</v>
      </c>
      <c r="D8" s="62" t="s">
        <v>139</v>
      </c>
      <c r="E8" s="62" t="s">
        <v>143</v>
      </c>
      <c r="F8" s="58" t="s">
        <v>132</v>
      </c>
      <c r="G8" s="57">
        <v>34.1</v>
      </c>
      <c r="H8" s="59">
        <f>ROUNDDOWN(단가조사!G9*옵션!$D$11, 0)</f>
        <v>2849</v>
      </c>
      <c r="I8" s="59"/>
      <c r="J8" s="59"/>
      <c r="K8" s="59"/>
      <c r="L8" s="59">
        <f t="shared" si="0"/>
        <v>2849</v>
      </c>
      <c r="M8" s="65"/>
    </row>
    <row r="9" spans="1:13" ht="21.6" customHeight="1" x14ac:dyDescent="0.15">
      <c r="B9" s="9" t="s">
        <v>707</v>
      </c>
      <c r="C9" s="56" t="s">
        <v>144</v>
      </c>
      <c r="D9" s="62" t="s">
        <v>139</v>
      </c>
      <c r="E9" s="62" t="s">
        <v>145</v>
      </c>
      <c r="F9" s="58" t="s">
        <v>132</v>
      </c>
      <c r="G9" s="57">
        <v>69.3</v>
      </c>
      <c r="H9" s="59">
        <f>ROUNDDOWN(단가조사!G10*옵션!$D$11, 0)</f>
        <v>3890</v>
      </c>
      <c r="I9" s="59"/>
      <c r="J9" s="59"/>
      <c r="K9" s="59"/>
      <c r="L9" s="59">
        <f t="shared" si="0"/>
        <v>3890</v>
      </c>
      <c r="M9" s="65"/>
    </row>
    <row r="10" spans="1:13" ht="21.6" customHeight="1" x14ac:dyDescent="0.15">
      <c r="B10" s="9" t="s">
        <v>708</v>
      </c>
      <c r="C10" s="56" t="s">
        <v>146</v>
      </c>
      <c r="D10" s="62" t="s">
        <v>139</v>
      </c>
      <c r="E10" s="62" t="s">
        <v>147</v>
      </c>
      <c r="F10" s="58" t="s">
        <v>132</v>
      </c>
      <c r="G10" s="57">
        <v>52.8</v>
      </c>
      <c r="H10" s="59">
        <f>ROUNDDOWN(단가조사!G11*옵션!$D$11, 0)</f>
        <v>4834</v>
      </c>
      <c r="I10" s="59"/>
      <c r="J10" s="59"/>
      <c r="K10" s="59"/>
      <c r="L10" s="59">
        <f t="shared" si="0"/>
        <v>4834</v>
      </c>
      <c r="M10" s="65"/>
    </row>
    <row r="11" spans="1:13" ht="21.6" customHeight="1" x14ac:dyDescent="0.15">
      <c r="B11" s="9" t="s">
        <v>709</v>
      </c>
      <c r="C11" s="56" t="s">
        <v>148</v>
      </c>
      <c r="D11" s="62" t="s">
        <v>139</v>
      </c>
      <c r="E11" s="62" t="s">
        <v>149</v>
      </c>
      <c r="F11" s="58" t="s">
        <v>132</v>
      </c>
      <c r="G11" s="57">
        <v>22</v>
      </c>
      <c r="H11" s="59">
        <f>ROUNDDOWN(단가조사!G12*옵션!$D$11, 0)</f>
        <v>6381</v>
      </c>
      <c r="I11" s="59"/>
      <c r="J11" s="59"/>
      <c r="K11" s="59"/>
      <c r="L11" s="59">
        <f t="shared" si="0"/>
        <v>6381</v>
      </c>
      <c r="M11" s="65"/>
    </row>
    <row r="12" spans="1:13" ht="21.6" customHeight="1" x14ac:dyDescent="0.15">
      <c r="B12" s="9" t="s">
        <v>710</v>
      </c>
      <c r="C12" s="56" t="s">
        <v>150</v>
      </c>
      <c r="D12" s="62" t="s">
        <v>139</v>
      </c>
      <c r="E12" s="62" t="s">
        <v>151</v>
      </c>
      <c r="F12" s="58" t="s">
        <v>132</v>
      </c>
      <c r="G12" s="57">
        <v>18.7</v>
      </c>
      <c r="H12" s="59">
        <f>ROUNDDOWN(단가조사!G13*옵션!$D$11, 0)</f>
        <v>8922</v>
      </c>
      <c r="I12" s="59"/>
      <c r="J12" s="59"/>
      <c r="K12" s="59"/>
      <c r="L12" s="59">
        <f t="shared" si="0"/>
        <v>8922</v>
      </c>
      <c r="M12" s="65"/>
    </row>
    <row r="13" spans="1:13" ht="21.6" customHeight="1" x14ac:dyDescent="0.15">
      <c r="B13" s="9" t="s">
        <v>711</v>
      </c>
      <c r="C13" s="56" t="s">
        <v>152</v>
      </c>
      <c r="D13" s="62" t="s">
        <v>153</v>
      </c>
      <c r="E13" s="62" t="s">
        <v>143</v>
      </c>
      <c r="F13" s="58" t="s">
        <v>132</v>
      </c>
      <c r="G13" s="57">
        <v>9.9</v>
      </c>
      <c r="H13" s="59">
        <f>ROUNDDOWN(단가조사!G14*옵션!$D$11, 0)</f>
        <v>2849</v>
      </c>
      <c r="I13" s="59"/>
      <c r="J13" s="59"/>
      <c r="K13" s="59"/>
      <c r="L13" s="59">
        <f t="shared" si="0"/>
        <v>2849</v>
      </c>
      <c r="M13" s="65"/>
    </row>
    <row r="14" spans="1:13" ht="21.6" customHeight="1" x14ac:dyDescent="0.15">
      <c r="B14" s="9" t="s">
        <v>712</v>
      </c>
      <c r="C14" s="56" t="s">
        <v>154</v>
      </c>
      <c r="D14" s="62" t="s">
        <v>153</v>
      </c>
      <c r="E14" s="62" t="s">
        <v>149</v>
      </c>
      <c r="F14" s="58" t="s">
        <v>132</v>
      </c>
      <c r="G14" s="57">
        <v>5.5</v>
      </c>
      <c r="H14" s="59">
        <f>ROUNDDOWN(단가조사!G15*옵션!$D$11, 0)</f>
        <v>6381</v>
      </c>
      <c r="I14" s="59"/>
      <c r="J14" s="59"/>
      <c r="K14" s="59"/>
      <c r="L14" s="59">
        <f t="shared" si="0"/>
        <v>6381</v>
      </c>
      <c r="M14" s="65"/>
    </row>
    <row r="15" spans="1:13" ht="21.6" customHeight="1" x14ac:dyDescent="0.15">
      <c r="B15" s="9" t="s">
        <v>713</v>
      </c>
      <c r="C15" s="56" t="s">
        <v>155</v>
      </c>
      <c r="D15" s="62" t="s">
        <v>156</v>
      </c>
      <c r="E15" s="62" t="s">
        <v>157</v>
      </c>
      <c r="F15" s="58" t="s">
        <v>132</v>
      </c>
      <c r="G15" s="57">
        <v>23.1</v>
      </c>
      <c r="H15" s="59">
        <f>ROUNDDOWN(단가조사!G16*옵션!$D$11, 0)</f>
        <v>294</v>
      </c>
      <c r="I15" s="59"/>
      <c r="J15" s="59"/>
      <c r="K15" s="59"/>
      <c r="L15" s="59">
        <f t="shared" si="0"/>
        <v>294</v>
      </c>
      <c r="M15" s="65"/>
    </row>
    <row r="16" spans="1:13" ht="21.6" customHeight="1" x14ac:dyDescent="0.15">
      <c r="B16" s="9" t="s">
        <v>714</v>
      </c>
      <c r="C16" s="56" t="s">
        <v>161</v>
      </c>
      <c r="D16" s="62" t="s">
        <v>156</v>
      </c>
      <c r="E16" s="62" t="s">
        <v>162</v>
      </c>
      <c r="F16" s="58" t="s">
        <v>132</v>
      </c>
      <c r="G16" s="57">
        <v>39.6</v>
      </c>
      <c r="H16" s="59">
        <f>ROUNDDOWN(단가조사!G17*옵션!$D$11, 0)</f>
        <v>700</v>
      </c>
      <c r="I16" s="59"/>
      <c r="J16" s="59"/>
      <c r="K16" s="59"/>
      <c r="L16" s="59">
        <f t="shared" si="0"/>
        <v>700</v>
      </c>
      <c r="M16" s="65"/>
    </row>
    <row r="17" spans="2:13" ht="21.6" customHeight="1" x14ac:dyDescent="0.15">
      <c r="B17" s="9" t="s">
        <v>715</v>
      </c>
      <c r="C17" s="56" t="s">
        <v>163</v>
      </c>
      <c r="D17" s="62" t="s">
        <v>156</v>
      </c>
      <c r="E17" s="62" t="s">
        <v>164</v>
      </c>
      <c r="F17" s="58" t="s">
        <v>132</v>
      </c>
      <c r="G17" s="57">
        <v>16.5</v>
      </c>
      <c r="H17" s="59">
        <f>ROUNDDOWN(단가조사!G18*옵션!$D$11, 0)</f>
        <v>1007</v>
      </c>
      <c r="I17" s="59"/>
      <c r="J17" s="59"/>
      <c r="K17" s="59"/>
      <c r="L17" s="59">
        <f t="shared" si="0"/>
        <v>1007</v>
      </c>
      <c r="M17" s="65"/>
    </row>
    <row r="18" spans="2:13" ht="21.6" customHeight="1" x14ac:dyDescent="0.15">
      <c r="B18" s="9" t="s">
        <v>716</v>
      </c>
      <c r="C18" s="56" t="s">
        <v>155</v>
      </c>
      <c r="D18" s="62" t="s">
        <v>156</v>
      </c>
      <c r="E18" s="62" t="s">
        <v>157</v>
      </c>
      <c r="F18" s="58" t="s">
        <v>132</v>
      </c>
      <c r="G18" s="57">
        <v>34.65</v>
      </c>
      <c r="H18" s="59">
        <f>ROUNDDOWN(단가조사!G19*옵션!$D$11, 0)</f>
        <v>294</v>
      </c>
      <c r="I18" s="59"/>
      <c r="J18" s="59"/>
      <c r="K18" s="59"/>
      <c r="L18" s="59">
        <f t="shared" si="0"/>
        <v>294</v>
      </c>
      <c r="M18" s="65"/>
    </row>
    <row r="19" spans="2:13" ht="21.6" customHeight="1" x14ac:dyDescent="0.15">
      <c r="B19" s="9" t="s">
        <v>717</v>
      </c>
      <c r="C19" s="56" t="s">
        <v>161</v>
      </c>
      <c r="D19" s="62" t="s">
        <v>156</v>
      </c>
      <c r="E19" s="62" t="s">
        <v>162</v>
      </c>
      <c r="F19" s="58" t="s">
        <v>132</v>
      </c>
      <c r="G19" s="57">
        <v>17.850000000000001</v>
      </c>
      <c r="H19" s="59">
        <f>ROUNDDOWN(단가조사!G20*옵션!$D$11, 0)</f>
        <v>700</v>
      </c>
      <c r="I19" s="59"/>
      <c r="J19" s="59"/>
      <c r="K19" s="59"/>
      <c r="L19" s="59">
        <f t="shared" si="0"/>
        <v>700</v>
      </c>
      <c r="M19" s="65"/>
    </row>
    <row r="20" spans="2:13" ht="21.6" customHeight="1" x14ac:dyDescent="0.15">
      <c r="B20" s="9" t="s">
        <v>718</v>
      </c>
      <c r="C20" s="56" t="s">
        <v>165</v>
      </c>
      <c r="D20" s="62" t="s">
        <v>166</v>
      </c>
      <c r="E20" s="62" t="s">
        <v>167</v>
      </c>
      <c r="F20" s="58" t="s">
        <v>132</v>
      </c>
      <c r="G20" s="57">
        <v>2710.4</v>
      </c>
      <c r="H20" s="59">
        <f>ROUNDDOWN(단가조사!G21*옵션!$D$11, 0)</f>
        <v>168</v>
      </c>
      <c r="I20" s="59"/>
      <c r="J20" s="59"/>
      <c r="K20" s="59"/>
      <c r="L20" s="59">
        <f t="shared" si="0"/>
        <v>168</v>
      </c>
      <c r="M20" s="65"/>
    </row>
    <row r="21" spans="2:13" ht="21.6" customHeight="1" x14ac:dyDescent="0.15">
      <c r="B21" s="9" t="s">
        <v>719</v>
      </c>
      <c r="C21" s="56" t="s">
        <v>170</v>
      </c>
      <c r="D21" s="62" t="s">
        <v>166</v>
      </c>
      <c r="E21" s="62" t="s">
        <v>171</v>
      </c>
      <c r="F21" s="58" t="s">
        <v>132</v>
      </c>
      <c r="G21" s="57">
        <v>94.6</v>
      </c>
      <c r="H21" s="59">
        <f>ROUNDDOWN(단가조사!G22*옵션!$D$11, 0)</f>
        <v>253</v>
      </c>
      <c r="I21" s="59"/>
      <c r="J21" s="59"/>
      <c r="K21" s="59"/>
      <c r="L21" s="59">
        <f t="shared" si="0"/>
        <v>253</v>
      </c>
      <c r="M21" s="65"/>
    </row>
    <row r="22" spans="2:13" ht="21.6" customHeight="1" x14ac:dyDescent="0.15">
      <c r="B22" s="9" t="s">
        <v>720</v>
      </c>
      <c r="C22" s="56" t="s">
        <v>172</v>
      </c>
      <c r="D22" s="62" t="s">
        <v>166</v>
      </c>
      <c r="E22" s="62" t="s">
        <v>173</v>
      </c>
      <c r="F22" s="58" t="s">
        <v>132</v>
      </c>
      <c r="G22" s="57">
        <v>45.1</v>
      </c>
      <c r="H22" s="59">
        <f>ROUNDDOWN(단가조사!G23*옵션!$D$11, 0)</f>
        <v>346</v>
      </c>
      <c r="I22" s="59"/>
      <c r="J22" s="59"/>
      <c r="K22" s="59"/>
      <c r="L22" s="59">
        <f t="shared" si="0"/>
        <v>346</v>
      </c>
      <c r="M22" s="65"/>
    </row>
    <row r="23" spans="2:13" ht="21.6" customHeight="1" x14ac:dyDescent="0.15">
      <c r="B23" s="9" t="s">
        <v>721</v>
      </c>
      <c r="C23" s="56" t="s">
        <v>174</v>
      </c>
      <c r="D23" s="62" t="s">
        <v>175</v>
      </c>
      <c r="E23" s="62" t="s">
        <v>176</v>
      </c>
      <c r="F23" s="58" t="s">
        <v>132</v>
      </c>
      <c r="G23" s="57">
        <v>108.15</v>
      </c>
      <c r="H23" s="59">
        <f>ROUNDDOWN(단가조사!G24*옵션!$D$11, 0)</f>
        <v>2796</v>
      </c>
      <c r="I23" s="59"/>
      <c r="J23" s="59"/>
      <c r="K23" s="59"/>
      <c r="L23" s="59">
        <f t="shared" si="0"/>
        <v>2796</v>
      </c>
      <c r="M23" s="65"/>
    </row>
    <row r="24" spans="2:13" ht="21.6" customHeight="1" x14ac:dyDescent="0.15">
      <c r="B24" s="9" t="s">
        <v>722</v>
      </c>
      <c r="C24" s="56" t="s">
        <v>178</v>
      </c>
      <c r="D24" s="62" t="s">
        <v>179</v>
      </c>
      <c r="E24" s="62" t="s">
        <v>180</v>
      </c>
      <c r="F24" s="58" t="s">
        <v>181</v>
      </c>
      <c r="G24" s="57">
        <v>218</v>
      </c>
      <c r="H24" s="59">
        <f>ROUNDDOWN(단가조사!G25*옵션!$D$11, 0)</f>
        <v>354</v>
      </c>
      <c r="I24" s="59"/>
      <c r="J24" s="59"/>
      <c r="K24" s="59"/>
      <c r="L24" s="59">
        <f t="shared" si="0"/>
        <v>354</v>
      </c>
      <c r="M24" s="65"/>
    </row>
    <row r="25" spans="2:13" ht="21.6" customHeight="1" x14ac:dyDescent="0.15">
      <c r="B25" s="9" t="s">
        <v>723</v>
      </c>
      <c r="C25" s="56" t="s">
        <v>185</v>
      </c>
      <c r="D25" s="62" t="s">
        <v>179</v>
      </c>
      <c r="E25" s="62" t="s">
        <v>186</v>
      </c>
      <c r="F25" s="58" t="s">
        <v>181</v>
      </c>
      <c r="G25" s="57">
        <v>2</v>
      </c>
      <c r="H25" s="59">
        <f>ROUNDDOWN(단가조사!G26*옵션!$D$11, 0)</f>
        <v>935</v>
      </c>
      <c r="I25" s="59"/>
      <c r="J25" s="59"/>
      <c r="K25" s="59"/>
      <c r="L25" s="59">
        <f t="shared" si="0"/>
        <v>935</v>
      </c>
      <c r="M25" s="65"/>
    </row>
    <row r="26" spans="2:13" ht="21.6" customHeight="1" x14ac:dyDescent="0.15">
      <c r="B26" s="9" t="s">
        <v>724</v>
      </c>
      <c r="C26" s="56" t="s">
        <v>187</v>
      </c>
      <c r="D26" s="62" t="s">
        <v>179</v>
      </c>
      <c r="E26" s="62" t="s">
        <v>188</v>
      </c>
      <c r="F26" s="58" t="s">
        <v>181</v>
      </c>
      <c r="G26" s="57">
        <v>12</v>
      </c>
      <c r="H26" s="59">
        <f>ROUNDDOWN(단가조사!G27*옵션!$D$11, 0)</f>
        <v>1485</v>
      </c>
      <c r="I26" s="59"/>
      <c r="J26" s="59"/>
      <c r="K26" s="59"/>
      <c r="L26" s="59">
        <f t="shared" si="0"/>
        <v>1485</v>
      </c>
      <c r="M26" s="65"/>
    </row>
    <row r="27" spans="2:13" ht="21.6" customHeight="1" x14ac:dyDescent="0.15">
      <c r="B27" s="9" t="s">
        <v>725</v>
      </c>
      <c r="C27" s="56" t="s">
        <v>189</v>
      </c>
      <c r="D27" s="62" t="s">
        <v>179</v>
      </c>
      <c r="E27" s="62" t="s">
        <v>190</v>
      </c>
      <c r="F27" s="58" t="s">
        <v>181</v>
      </c>
      <c r="G27" s="57">
        <v>10</v>
      </c>
      <c r="H27" s="59">
        <f>ROUNDDOWN(단가조사!G28*옵션!$D$11, 0)</f>
        <v>3278</v>
      </c>
      <c r="I27" s="59"/>
      <c r="J27" s="59"/>
      <c r="K27" s="59"/>
      <c r="L27" s="59">
        <f t="shared" si="0"/>
        <v>3278</v>
      </c>
      <c r="M27" s="65"/>
    </row>
    <row r="28" spans="2:13" ht="21.6" customHeight="1" x14ac:dyDescent="0.15">
      <c r="B28" s="9" t="s">
        <v>726</v>
      </c>
      <c r="C28" s="56" t="s">
        <v>191</v>
      </c>
      <c r="D28" s="62" t="s">
        <v>179</v>
      </c>
      <c r="E28" s="62" t="s">
        <v>192</v>
      </c>
      <c r="F28" s="58" t="s">
        <v>132</v>
      </c>
      <c r="G28" s="57">
        <v>127.6</v>
      </c>
      <c r="H28" s="59">
        <f>ROUNDDOWN(단가조사!G29*옵션!$D$11, 0)</f>
        <v>544</v>
      </c>
      <c r="I28" s="59"/>
      <c r="J28" s="59"/>
      <c r="K28" s="59"/>
      <c r="L28" s="59">
        <f t="shared" si="0"/>
        <v>544</v>
      </c>
      <c r="M28" s="65"/>
    </row>
    <row r="29" spans="2:13" ht="21.6" customHeight="1" x14ac:dyDescent="0.15">
      <c r="B29" s="9" t="s">
        <v>727</v>
      </c>
      <c r="C29" s="56" t="s">
        <v>193</v>
      </c>
      <c r="D29" s="62" t="s">
        <v>179</v>
      </c>
      <c r="E29" s="62" t="s">
        <v>194</v>
      </c>
      <c r="F29" s="58" t="s">
        <v>132</v>
      </c>
      <c r="G29" s="57">
        <v>2.2000000000000002</v>
      </c>
      <c r="H29" s="59">
        <f>ROUNDDOWN(단가조사!G30*옵션!$D$11, 0)</f>
        <v>1709</v>
      </c>
      <c r="I29" s="59"/>
      <c r="J29" s="59"/>
      <c r="K29" s="59"/>
      <c r="L29" s="59">
        <f t="shared" si="0"/>
        <v>1709</v>
      </c>
      <c r="M29" s="65"/>
    </row>
    <row r="30" spans="2:13" ht="21.6" customHeight="1" x14ac:dyDescent="0.15">
      <c r="B30" s="9" t="s">
        <v>728</v>
      </c>
      <c r="C30" s="56" t="s">
        <v>195</v>
      </c>
      <c r="D30" s="62" t="s">
        <v>179</v>
      </c>
      <c r="E30" s="62" t="s">
        <v>196</v>
      </c>
      <c r="F30" s="58" t="s">
        <v>132</v>
      </c>
      <c r="G30" s="57">
        <v>13.2</v>
      </c>
      <c r="H30" s="59">
        <f>ROUNDDOWN(단가조사!G31*옵션!$D$11, 0)</f>
        <v>2282</v>
      </c>
      <c r="I30" s="59"/>
      <c r="J30" s="59"/>
      <c r="K30" s="59"/>
      <c r="L30" s="59">
        <f t="shared" si="0"/>
        <v>2282</v>
      </c>
      <c r="M30" s="65"/>
    </row>
    <row r="31" spans="2:13" ht="21.6" customHeight="1" x14ac:dyDescent="0.15">
      <c r="B31" s="9" t="s">
        <v>729</v>
      </c>
      <c r="C31" s="56" t="s">
        <v>197</v>
      </c>
      <c r="D31" s="62" t="s">
        <v>179</v>
      </c>
      <c r="E31" s="62" t="s">
        <v>198</v>
      </c>
      <c r="F31" s="58" t="s">
        <v>132</v>
      </c>
      <c r="G31" s="57">
        <v>11</v>
      </c>
      <c r="H31" s="59">
        <f>ROUNDDOWN(단가조사!G32*옵션!$D$11, 0)</f>
        <v>5892</v>
      </c>
      <c r="I31" s="59"/>
      <c r="J31" s="59"/>
      <c r="K31" s="59"/>
      <c r="L31" s="59">
        <f t="shared" si="0"/>
        <v>5892</v>
      </c>
      <c r="M31" s="65"/>
    </row>
    <row r="32" spans="2:13" ht="21.6" customHeight="1" x14ac:dyDescent="0.15">
      <c r="B32" s="9" t="s">
        <v>730</v>
      </c>
      <c r="C32" s="56" t="s">
        <v>199</v>
      </c>
      <c r="D32" s="62" t="s">
        <v>200</v>
      </c>
      <c r="E32" s="62" t="s">
        <v>201</v>
      </c>
      <c r="F32" s="58" t="s">
        <v>181</v>
      </c>
      <c r="G32" s="57">
        <v>12</v>
      </c>
      <c r="H32" s="59">
        <f>ROUNDDOWN(단가조사!G33*옵션!$D$11, 0)</f>
        <v>30282</v>
      </c>
      <c r="I32" s="59"/>
      <c r="J32" s="59"/>
      <c r="K32" s="59"/>
      <c r="L32" s="59">
        <f t="shared" si="0"/>
        <v>30282</v>
      </c>
      <c r="M32" s="65"/>
    </row>
    <row r="33" spans="2:13" ht="21.6" customHeight="1" x14ac:dyDescent="0.15">
      <c r="B33" s="9" t="s">
        <v>731</v>
      </c>
      <c r="C33" s="56" t="s">
        <v>202</v>
      </c>
      <c r="D33" s="62" t="s">
        <v>203</v>
      </c>
      <c r="E33" s="62"/>
      <c r="F33" s="58" t="s">
        <v>181</v>
      </c>
      <c r="G33" s="57">
        <v>12</v>
      </c>
      <c r="H33" s="59">
        <f>ROUNDDOWN(단가조사!G34*옵션!$D$11, 0)</f>
        <v>2472</v>
      </c>
      <c r="I33" s="59"/>
      <c r="J33" s="59"/>
      <c r="K33" s="59"/>
      <c r="L33" s="59">
        <f t="shared" si="0"/>
        <v>2472</v>
      </c>
      <c r="M33" s="65"/>
    </row>
    <row r="34" spans="2:13" ht="21.6" customHeight="1" x14ac:dyDescent="0.15">
      <c r="B34" s="9" t="s">
        <v>732</v>
      </c>
      <c r="C34" s="56" t="s">
        <v>204</v>
      </c>
      <c r="D34" s="62" t="s">
        <v>205</v>
      </c>
      <c r="E34" s="62" t="s">
        <v>206</v>
      </c>
      <c r="F34" s="58" t="s">
        <v>181</v>
      </c>
      <c r="G34" s="57">
        <v>12</v>
      </c>
      <c r="H34" s="59">
        <f>ROUNDDOWN(단가조사!G35*옵션!$D$11, 0)</f>
        <v>25064</v>
      </c>
      <c r="I34" s="59"/>
      <c r="J34" s="59"/>
      <c r="K34" s="59"/>
      <c r="L34" s="59">
        <f t="shared" si="0"/>
        <v>25064</v>
      </c>
      <c r="M34" s="65"/>
    </row>
    <row r="35" spans="2:13" ht="21.6" customHeight="1" x14ac:dyDescent="0.15">
      <c r="B35" s="9" t="s">
        <v>733</v>
      </c>
      <c r="C35" s="56" t="s">
        <v>207</v>
      </c>
      <c r="D35" s="62" t="s">
        <v>208</v>
      </c>
      <c r="E35" s="62" t="s">
        <v>209</v>
      </c>
      <c r="F35" s="58" t="s">
        <v>181</v>
      </c>
      <c r="G35" s="57">
        <v>12</v>
      </c>
      <c r="H35" s="59">
        <f>ROUNDDOWN(단가조사!G36*옵션!$D$11, 0)</f>
        <v>5419</v>
      </c>
      <c r="I35" s="59"/>
      <c r="J35" s="59"/>
      <c r="K35" s="59"/>
      <c r="L35" s="59">
        <f t="shared" si="0"/>
        <v>5419</v>
      </c>
      <c r="M35" s="65"/>
    </row>
    <row r="36" spans="2:13" ht="21.6" customHeight="1" x14ac:dyDescent="0.15">
      <c r="B36" s="9" t="s">
        <v>734</v>
      </c>
      <c r="C36" s="56" t="s">
        <v>211</v>
      </c>
      <c r="D36" s="62" t="s">
        <v>212</v>
      </c>
      <c r="E36" s="62" t="s">
        <v>213</v>
      </c>
      <c r="F36" s="58" t="s">
        <v>181</v>
      </c>
      <c r="G36" s="57">
        <v>2</v>
      </c>
      <c r="H36" s="59">
        <f>ROUNDDOWN(단가조사!G37*옵션!$D$11, 0)</f>
        <v>830</v>
      </c>
      <c r="I36" s="59"/>
      <c r="J36" s="59"/>
      <c r="K36" s="59"/>
      <c r="L36" s="59">
        <f t="shared" si="0"/>
        <v>830</v>
      </c>
      <c r="M36" s="65"/>
    </row>
    <row r="37" spans="2:13" ht="21.6" customHeight="1" x14ac:dyDescent="0.15">
      <c r="B37" s="9" t="s">
        <v>735</v>
      </c>
      <c r="C37" s="56" t="s">
        <v>214</v>
      </c>
      <c r="D37" s="62" t="s">
        <v>212</v>
      </c>
      <c r="E37" s="62" t="s">
        <v>215</v>
      </c>
      <c r="F37" s="58" t="s">
        <v>181</v>
      </c>
      <c r="G37" s="57">
        <v>10</v>
      </c>
      <c r="H37" s="59">
        <f>ROUNDDOWN(단가조사!G38*옵션!$D$11, 0)</f>
        <v>1014</v>
      </c>
      <c r="I37" s="59"/>
      <c r="J37" s="59"/>
      <c r="K37" s="59"/>
      <c r="L37" s="59">
        <f t="shared" si="0"/>
        <v>1014</v>
      </c>
      <c r="M37" s="65"/>
    </row>
    <row r="38" spans="2:13" ht="21.6" customHeight="1" x14ac:dyDescent="0.15">
      <c r="B38" s="9" t="s">
        <v>736</v>
      </c>
      <c r="C38" s="56" t="s">
        <v>216</v>
      </c>
      <c r="D38" s="62" t="s">
        <v>212</v>
      </c>
      <c r="E38" s="62" t="s">
        <v>217</v>
      </c>
      <c r="F38" s="58" t="s">
        <v>181</v>
      </c>
      <c r="G38" s="57">
        <v>17</v>
      </c>
      <c r="H38" s="59">
        <f>ROUNDDOWN(단가조사!G39*옵션!$D$11, 0)</f>
        <v>1246</v>
      </c>
      <c r="I38" s="59"/>
      <c r="J38" s="59"/>
      <c r="K38" s="59"/>
      <c r="L38" s="59">
        <f t="shared" si="0"/>
        <v>1246</v>
      </c>
      <c r="M38" s="65"/>
    </row>
    <row r="39" spans="2:13" ht="21.6" customHeight="1" x14ac:dyDescent="0.15">
      <c r="B39" s="9" t="s">
        <v>737</v>
      </c>
      <c r="C39" s="56" t="s">
        <v>218</v>
      </c>
      <c r="D39" s="62" t="s">
        <v>212</v>
      </c>
      <c r="E39" s="62" t="s">
        <v>219</v>
      </c>
      <c r="F39" s="58" t="s">
        <v>181</v>
      </c>
      <c r="G39" s="57">
        <v>13</v>
      </c>
      <c r="H39" s="59">
        <f>ROUNDDOWN(단가조사!G40*옵션!$D$11, 0)</f>
        <v>1625</v>
      </c>
      <c r="I39" s="59"/>
      <c r="J39" s="59"/>
      <c r="K39" s="59"/>
      <c r="L39" s="59">
        <f t="shared" si="0"/>
        <v>1625</v>
      </c>
      <c r="M39" s="65"/>
    </row>
    <row r="40" spans="2:13" ht="21.6" customHeight="1" x14ac:dyDescent="0.15">
      <c r="B40" s="9" t="s">
        <v>738</v>
      </c>
      <c r="C40" s="56" t="s">
        <v>220</v>
      </c>
      <c r="D40" s="62" t="s">
        <v>212</v>
      </c>
      <c r="E40" s="62" t="s">
        <v>221</v>
      </c>
      <c r="F40" s="58" t="s">
        <v>181</v>
      </c>
      <c r="G40" s="57">
        <v>5</v>
      </c>
      <c r="H40" s="59">
        <f>ROUNDDOWN(단가조사!G41*옵션!$D$11, 0)</f>
        <v>2436</v>
      </c>
      <c r="I40" s="59"/>
      <c r="J40" s="59"/>
      <c r="K40" s="59"/>
      <c r="L40" s="59">
        <f t="shared" si="0"/>
        <v>2436</v>
      </c>
      <c r="M40" s="65"/>
    </row>
    <row r="41" spans="2:13" ht="21.6" customHeight="1" x14ac:dyDescent="0.15">
      <c r="B41" s="9" t="s">
        <v>739</v>
      </c>
      <c r="C41" s="56" t="s">
        <v>222</v>
      </c>
      <c r="D41" s="62" t="s">
        <v>212</v>
      </c>
      <c r="E41" s="62" t="s">
        <v>223</v>
      </c>
      <c r="F41" s="58" t="s">
        <v>181</v>
      </c>
      <c r="G41" s="57">
        <v>4</v>
      </c>
      <c r="H41" s="59">
        <f>ROUNDDOWN(단가조사!G42*옵션!$D$11, 0)</f>
        <v>3249</v>
      </c>
      <c r="I41" s="59"/>
      <c r="J41" s="59"/>
      <c r="K41" s="59"/>
      <c r="L41" s="59">
        <f t="shared" si="0"/>
        <v>3249</v>
      </c>
      <c r="M41" s="65"/>
    </row>
    <row r="42" spans="2:13" ht="21.6" customHeight="1" x14ac:dyDescent="0.15">
      <c r="B42" s="9" t="s">
        <v>740</v>
      </c>
      <c r="C42" s="56" t="s">
        <v>224</v>
      </c>
      <c r="D42" s="62" t="s">
        <v>212</v>
      </c>
      <c r="E42" s="62" t="s">
        <v>225</v>
      </c>
      <c r="F42" s="58" t="s">
        <v>181</v>
      </c>
      <c r="G42" s="57">
        <v>2</v>
      </c>
      <c r="H42" s="59">
        <f>ROUNDDOWN(단가조사!G43*옵션!$D$11, 0)</f>
        <v>1087</v>
      </c>
      <c r="I42" s="59"/>
      <c r="J42" s="59"/>
      <c r="K42" s="59"/>
      <c r="L42" s="59">
        <f t="shared" si="0"/>
        <v>1087</v>
      </c>
      <c r="M42" s="65"/>
    </row>
    <row r="43" spans="2:13" ht="21.6" customHeight="1" x14ac:dyDescent="0.15">
      <c r="B43" s="9" t="s">
        <v>741</v>
      </c>
      <c r="C43" s="56" t="s">
        <v>226</v>
      </c>
      <c r="D43" s="62" t="s">
        <v>212</v>
      </c>
      <c r="E43" s="62" t="s">
        <v>227</v>
      </c>
      <c r="F43" s="58" t="s">
        <v>181</v>
      </c>
      <c r="G43" s="57">
        <v>8</v>
      </c>
      <c r="H43" s="59">
        <f>ROUNDDOWN(단가조사!G44*옵션!$D$11, 0)</f>
        <v>1258</v>
      </c>
      <c r="I43" s="59"/>
      <c r="J43" s="59"/>
      <c r="K43" s="59"/>
      <c r="L43" s="59">
        <f t="shared" si="0"/>
        <v>1258</v>
      </c>
      <c r="M43" s="65"/>
    </row>
    <row r="44" spans="2:13" ht="21.6" customHeight="1" x14ac:dyDescent="0.15">
      <c r="B44" s="9" t="s">
        <v>742</v>
      </c>
      <c r="C44" s="56" t="s">
        <v>228</v>
      </c>
      <c r="D44" s="62" t="s">
        <v>212</v>
      </c>
      <c r="E44" s="62" t="s">
        <v>229</v>
      </c>
      <c r="F44" s="58" t="s">
        <v>181</v>
      </c>
      <c r="G44" s="57">
        <v>22</v>
      </c>
      <c r="H44" s="59">
        <f>ROUNDDOWN(단가조사!G45*옵션!$D$11, 0)</f>
        <v>1513</v>
      </c>
      <c r="I44" s="59"/>
      <c r="J44" s="59"/>
      <c r="K44" s="59"/>
      <c r="L44" s="59">
        <f t="shared" si="0"/>
        <v>1513</v>
      </c>
      <c r="M44" s="65"/>
    </row>
    <row r="45" spans="2:13" ht="21.6" customHeight="1" x14ac:dyDescent="0.15">
      <c r="B45" s="9" t="s">
        <v>743</v>
      </c>
      <c r="C45" s="56" t="s">
        <v>230</v>
      </c>
      <c r="D45" s="62" t="s">
        <v>212</v>
      </c>
      <c r="E45" s="62" t="s">
        <v>231</v>
      </c>
      <c r="F45" s="58" t="s">
        <v>181</v>
      </c>
      <c r="G45" s="57">
        <v>14</v>
      </c>
      <c r="H45" s="59">
        <f>ROUNDDOWN(단가조사!G46*옵션!$D$11, 0)</f>
        <v>1983</v>
      </c>
      <c r="I45" s="59"/>
      <c r="J45" s="59"/>
      <c r="K45" s="59"/>
      <c r="L45" s="59">
        <f t="shared" si="0"/>
        <v>1983</v>
      </c>
      <c r="M45" s="65"/>
    </row>
    <row r="46" spans="2:13" ht="21.6" customHeight="1" x14ac:dyDescent="0.15">
      <c r="B46" s="9" t="s">
        <v>744</v>
      </c>
      <c r="C46" s="56" t="s">
        <v>232</v>
      </c>
      <c r="D46" s="62" t="s">
        <v>212</v>
      </c>
      <c r="E46" s="62" t="s">
        <v>233</v>
      </c>
      <c r="F46" s="58" t="s">
        <v>181</v>
      </c>
      <c r="G46" s="57">
        <v>6</v>
      </c>
      <c r="H46" s="59">
        <f>ROUNDDOWN(단가조사!G47*옵션!$D$11, 0)</f>
        <v>2981</v>
      </c>
      <c r="I46" s="59"/>
      <c r="J46" s="59"/>
      <c r="K46" s="59"/>
      <c r="L46" s="59">
        <f t="shared" si="0"/>
        <v>2981</v>
      </c>
      <c r="M46" s="65"/>
    </row>
    <row r="47" spans="2:13" ht="21.6" customHeight="1" x14ac:dyDescent="0.15">
      <c r="B47" s="9" t="s">
        <v>745</v>
      </c>
      <c r="C47" s="56" t="s">
        <v>234</v>
      </c>
      <c r="D47" s="62" t="s">
        <v>212</v>
      </c>
      <c r="E47" s="62" t="s">
        <v>235</v>
      </c>
      <c r="F47" s="58" t="s">
        <v>181</v>
      </c>
      <c r="G47" s="57">
        <v>6</v>
      </c>
      <c r="H47" s="59">
        <f>ROUNDDOWN(단가조사!G48*옵션!$D$11, 0)</f>
        <v>3800</v>
      </c>
      <c r="I47" s="59"/>
      <c r="J47" s="59"/>
      <c r="K47" s="59"/>
      <c r="L47" s="59">
        <f t="shared" si="0"/>
        <v>3800</v>
      </c>
      <c r="M47" s="65"/>
    </row>
    <row r="48" spans="2:13" ht="21.6" customHeight="1" x14ac:dyDescent="0.15">
      <c r="B48" s="9" t="s">
        <v>746</v>
      </c>
      <c r="C48" s="56" t="s">
        <v>236</v>
      </c>
      <c r="D48" s="62" t="s">
        <v>237</v>
      </c>
      <c r="E48" s="62" t="s">
        <v>140</v>
      </c>
      <c r="F48" s="58" t="s">
        <v>181</v>
      </c>
      <c r="G48" s="57">
        <v>1</v>
      </c>
      <c r="H48" s="59">
        <f>ROUNDDOWN(단가조사!G49*옵션!$D$11, 0)</f>
        <v>1709</v>
      </c>
      <c r="I48" s="59"/>
      <c r="J48" s="59"/>
      <c r="K48" s="59"/>
      <c r="L48" s="59">
        <f t="shared" si="0"/>
        <v>1709</v>
      </c>
      <c r="M48" s="65"/>
    </row>
    <row r="49" spans="2:13" ht="21.6" customHeight="1" x14ac:dyDescent="0.15">
      <c r="B49" s="9" t="s">
        <v>747</v>
      </c>
      <c r="C49" s="56" t="s">
        <v>238</v>
      </c>
      <c r="D49" s="62" t="s">
        <v>237</v>
      </c>
      <c r="E49" s="62" t="s">
        <v>143</v>
      </c>
      <c r="F49" s="58" t="s">
        <v>181</v>
      </c>
      <c r="G49" s="57">
        <v>11</v>
      </c>
      <c r="H49" s="59">
        <f>ROUNDDOWN(단가조사!G50*옵션!$D$11, 0)</f>
        <v>2272</v>
      </c>
      <c r="I49" s="59"/>
      <c r="J49" s="59"/>
      <c r="K49" s="59"/>
      <c r="L49" s="59">
        <f t="shared" si="0"/>
        <v>2272</v>
      </c>
      <c r="M49" s="65"/>
    </row>
    <row r="50" spans="2:13" ht="21.6" customHeight="1" x14ac:dyDescent="0.15">
      <c r="B50" s="9" t="s">
        <v>748</v>
      </c>
      <c r="C50" s="56" t="s">
        <v>239</v>
      </c>
      <c r="D50" s="62" t="s">
        <v>237</v>
      </c>
      <c r="E50" s="62" t="s">
        <v>145</v>
      </c>
      <c r="F50" s="58" t="s">
        <v>181</v>
      </c>
      <c r="G50" s="57">
        <v>14</v>
      </c>
      <c r="H50" s="59">
        <f>ROUNDDOWN(단가조사!G51*옵션!$D$11, 0)</f>
        <v>3199</v>
      </c>
      <c r="I50" s="59"/>
      <c r="J50" s="59"/>
      <c r="K50" s="59"/>
      <c r="L50" s="59">
        <f t="shared" si="0"/>
        <v>3199</v>
      </c>
      <c r="M50" s="65"/>
    </row>
    <row r="51" spans="2:13" ht="21.6" customHeight="1" x14ac:dyDescent="0.15">
      <c r="B51" s="9" t="s">
        <v>749</v>
      </c>
      <c r="C51" s="56" t="s">
        <v>240</v>
      </c>
      <c r="D51" s="62" t="s">
        <v>237</v>
      </c>
      <c r="E51" s="62" t="s">
        <v>147</v>
      </c>
      <c r="F51" s="58" t="s">
        <v>181</v>
      </c>
      <c r="G51" s="57">
        <v>14</v>
      </c>
      <c r="H51" s="59">
        <f>ROUNDDOWN(단가조사!G52*옵션!$D$11, 0)</f>
        <v>4090</v>
      </c>
      <c r="I51" s="59"/>
      <c r="J51" s="59"/>
      <c r="K51" s="59"/>
      <c r="L51" s="59">
        <f t="shared" si="0"/>
        <v>4090</v>
      </c>
      <c r="M51" s="65"/>
    </row>
    <row r="52" spans="2:13" ht="21.6" customHeight="1" x14ac:dyDescent="0.15">
      <c r="B52" s="9" t="s">
        <v>750</v>
      </c>
      <c r="C52" s="56" t="s">
        <v>241</v>
      </c>
      <c r="D52" s="62" t="s">
        <v>237</v>
      </c>
      <c r="E52" s="62" t="s">
        <v>149</v>
      </c>
      <c r="F52" s="58" t="s">
        <v>181</v>
      </c>
      <c r="G52" s="57">
        <v>8</v>
      </c>
      <c r="H52" s="59">
        <f>ROUNDDOWN(단가조사!G53*옵션!$D$11, 0)</f>
        <v>5818</v>
      </c>
      <c r="I52" s="59"/>
      <c r="J52" s="59"/>
      <c r="K52" s="59"/>
      <c r="L52" s="59">
        <f t="shared" si="0"/>
        <v>5818</v>
      </c>
      <c r="M52" s="65"/>
    </row>
    <row r="53" spans="2:13" ht="21.6" customHeight="1" x14ac:dyDescent="0.15">
      <c r="B53" s="9" t="s">
        <v>751</v>
      </c>
      <c r="C53" s="56" t="s">
        <v>242</v>
      </c>
      <c r="D53" s="62" t="s">
        <v>237</v>
      </c>
      <c r="E53" s="62" t="s">
        <v>151</v>
      </c>
      <c r="F53" s="58" t="s">
        <v>181</v>
      </c>
      <c r="G53" s="57">
        <v>4</v>
      </c>
      <c r="H53" s="59">
        <f>ROUNDDOWN(단가조사!G54*옵션!$D$11, 0)</f>
        <v>8818</v>
      </c>
      <c r="I53" s="59"/>
      <c r="J53" s="59"/>
      <c r="K53" s="59"/>
      <c r="L53" s="59">
        <f t="shared" si="0"/>
        <v>8818</v>
      </c>
      <c r="M53" s="65"/>
    </row>
    <row r="54" spans="2:13" ht="21.6" customHeight="1" x14ac:dyDescent="0.15">
      <c r="B54" s="9" t="s">
        <v>752</v>
      </c>
      <c r="C54" s="56" t="s">
        <v>243</v>
      </c>
      <c r="D54" s="62" t="s">
        <v>244</v>
      </c>
      <c r="E54" s="62" t="s">
        <v>245</v>
      </c>
      <c r="F54" s="58" t="s">
        <v>181</v>
      </c>
      <c r="G54" s="57">
        <v>6</v>
      </c>
      <c r="H54" s="59">
        <f>ROUNDDOWN(단가조사!G55*옵션!$D$11, 0)</f>
        <v>37816</v>
      </c>
      <c r="I54" s="59"/>
      <c r="J54" s="59"/>
      <c r="K54" s="59"/>
      <c r="L54" s="59">
        <f t="shared" si="0"/>
        <v>37816</v>
      </c>
      <c r="M54" s="65"/>
    </row>
    <row r="55" spans="2:13" ht="21.6" customHeight="1" x14ac:dyDescent="0.15">
      <c r="B55" s="9" t="s">
        <v>753</v>
      </c>
      <c r="C55" s="56" t="s">
        <v>247</v>
      </c>
      <c r="D55" s="62" t="s">
        <v>248</v>
      </c>
      <c r="E55" s="62" t="s">
        <v>249</v>
      </c>
      <c r="F55" s="58" t="s">
        <v>181</v>
      </c>
      <c r="G55" s="57">
        <v>1</v>
      </c>
      <c r="H55" s="59">
        <f>ROUNDDOWN(단가조사!G56*옵션!$D$11, 0)</f>
        <v>859</v>
      </c>
      <c r="I55" s="59"/>
      <c r="J55" s="59"/>
      <c r="K55" s="59"/>
      <c r="L55" s="59">
        <f t="shared" si="0"/>
        <v>859</v>
      </c>
      <c r="M55" s="65"/>
    </row>
    <row r="56" spans="2:13" ht="21.6" customHeight="1" x14ac:dyDescent="0.15">
      <c r="B56" s="9" t="s">
        <v>754</v>
      </c>
      <c r="C56" s="56" t="s">
        <v>250</v>
      </c>
      <c r="D56" s="62" t="s">
        <v>251</v>
      </c>
      <c r="E56" s="62" t="s">
        <v>252</v>
      </c>
      <c r="F56" s="58" t="s">
        <v>181</v>
      </c>
      <c r="G56" s="57">
        <v>320</v>
      </c>
      <c r="H56" s="59">
        <f>ROUNDDOWN(단가조사!G57*옵션!$D$11, 0)</f>
        <v>627</v>
      </c>
      <c r="I56" s="59"/>
      <c r="J56" s="59"/>
      <c r="K56" s="59"/>
      <c r="L56" s="59">
        <f t="shared" si="0"/>
        <v>627</v>
      </c>
      <c r="M56" s="65"/>
    </row>
    <row r="57" spans="2:13" ht="21.6" customHeight="1" x14ac:dyDescent="0.15">
      <c r="B57" s="9" t="s">
        <v>755</v>
      </c>
      <c r="C57" s="56" t="s">
        <v>256</v>
      </c>
      <c r="D57" s="62" t="s">
        <v>251</v>
      </c>
      <c r="E57" s="62" t="s">
        <v>257</v>
      </c>
      <c r="F57" s="58" t="s">
        <v>181</v>
      </c>
      <c r="G57" s="57">
        <v>101</v>
      </c>
      <c r="H57" s="59">
        <f>ROUNDDOWN(단가조사!G58*옵션!$D$11, 0)</f>
        <v>920</v>
      </c>
      <c r="I57" s="59"/>
      <c r="J57" s="59"/>
      <c r="K57" s="59"/>
      <c r="L57" s="59">
        <f t="shared" si="0"/>
        <v>920</v>
      </c>
      <c r="M57" s="65"/>
    </row>
    <row r="58" spans="2:13" ht="21.6" customHeight="1" x14ac:dyDescent="0.15">
      <c r="B58" s="9" t="s">
        <v>756</v>
      </c>
      <c r="C58" s="56" t="s">
        <v>258</v>
      </c>
      <c r="D58" s="62" t="s">
        <v>259</v>
      </c>
      <c r="E58" s="62" t="s">
        <v>260</v>
      </c>
      <c r="F58" s="58" t="s">
        <v>181</v>
      </c>
      <c r="G58" s="57">
        <v>127</v>
      </c>
      <c r="H58" s="59">
        <f>ROUNDDOWN(단가조사!G59*옵션!$D$11, 0)</f>
        <v>592</v>
      </c>
      <c r="I58" s="59"/>
      <c r="J58" s="59"/>
      <c r="K58" s="59"/>
      <c r="L58" s="59">
        <f t="shared" si="0"/>
        <v>592</v>
      </c>
      <c r="M58" s="65"/>
    </row>
    <row r="59" spans="2:13" ht="21.6" customHeight="1" x14ac:dyDescent="0.15">
      <c r="B59" s="9" t="s">
        <v>757</v>
      </c>
      <c r="C59" s="56" t="s">
        <v>261</v>
      </c>
      <c r="D59" s="62" t="s">
        <v>259</v>
      </c>
      <c r="E59" s="62" t="s">
        <v>262</v>
      </c>
      <c r="F59" s="58" t="s">
        <v>181</v>
      </c>
      <c r="G59" s="57">
        <v>49</v>
      </c>
      <c r="H59" s="59">
        <f>ROUNDDOWN(단가조사!G60*옵션!$D$11, 0)</f>
        <v>726</v>
      </c>
      <c r="I59" s="59"/>
      <c r="J59" s="59"/>
      <c r="K59" s="59"/>
      <c r="L59" s="59">
        <f t="shared" si="0"/>
        <v>726</v>
      </c>
      <c r="M59" s="65"/>
    </row>
    <row r="60" spans="2:13" ht="21.6" customHeight="1" x14ac:dyDescent="0.15">
      <c r="B60" s="9" t="s">
        <v>758</v>
      </c>
      <c r="C60" s="56" t="s">
        <v>263</v>
      </c>
      <c r="D60" s="62" t="s">
        <v>264</v>
      </c>
      <c r="E60" s="62" t="s">
        <v>265</v>
      </c>
      <c r="F60" s="58" t="s">
        <v>181</v>
      </c>
      <c r="G60" s="57">
        <v>320</v>
      </c>
      <c r="H60" s="59">
        <f>ROUNDDOWN(단가조사!G61*옵션!$D$11, 0)</f>
        <v>290</v>
      </c>
      <c r="I60" s="59"/>
      <c r="J60" s="59"/>
      <c r="K60" s="59"/>
      <c r="L60" s="59">
        <f t="shared" si="0"/>
        <v>290</v>
      </c>
      <c r="M60" s="65"/>
    </row>
    <row r="61" spans="2:13" ht="21.6" customHeight="1" x14ac:dyDescent="0.15">
      <c r="B61" s="9" t="s">
        <v>759</v>
      </c>
      <c r="C61" s="56" t="s">
        <v>266</v>
      </c>
      <c r="D61" s="62" t="s">
        <v>264</v>
      </c>
      <c r="E61" s="62" t="s">
        <v>267</v>
      </c>
      <c r="F61" s="58" t="s">
        <v>181</v>
      </c>
      <c r="G61" s="57">
        <v>101</v>
      </c>
      <c r="H61" s="59">
        <f>ROUNDDOWN(단가조사!G62*옵션!$D$11, 0)</f>
        <v>343</v>
      </c>
      <c r="I61" s="59"/>
      <c r="J61" s="59"/>
      <c r="K61" s="59"/>
      <c r="L61" s="59">
        <f t="shared" si="0"/>
        <v>343</v>
      </c>
      <c r="M61" s="65"/>
    </row>
    <row r="62" spans="2:13" ht="21.6" customHeight="1" x14ac:dyDescent="0.15">
      <c r="B62" s="9" t="s">
        <v>760</v>
      </c>
      <c r="C62" s="56" t="s">
        <v>268</v>
      </c>
      <c r="D62" s="62" t="s">
        <v>269</v>
      </c>
      <c r="E62" s="62" t="s">
        <v>270</v>
      </c>
      <c r="F62" s="58" t="s">
        <v>181</v>
      </c>
      <c r="G62" s="57">
        <v>4</v>
      </c>
      <c r="H62" s="59">
        <f>ROUNDDOWN(단가조사!G63*옵션!$D$11, 0)</f>
        <v>65300</v>
      </c>
      <c r="I62" s="59"/>
      <c r="J62" s="59"/>
      <c r="K62" s="59"/>
      <c r="L62" s="59">
        <f t="shared" si="0"/>
        <v>65300</v>
      </c>
      <c r="M62" s="65"/>
    </row>
    <row r="63" spans="2:13" ht="21.6" customHeight="1" x14ac:dyDescent="0.15">
      <c r="B63" s="9" t="s">
        <v>761</v>
      </c>
      <c r="C63" s="56" t="s">
        <v>272</v>
      </c>
      <c r="D63" s="62" t="s">
        <v>273</v>
      </c>
      <c r="E63" s="62" t="s">
        <v>274</v>
      </c>
      <c r="F63" s="58" t="s">
        <v>275</v>
      </c>
      <c r="G63" s="57">
        <v>16</v>
      </c>
      <c r="H63" s="59">
        <f>ROUNDDOWN(단가조사!G64*옵션!$D$11, 0)</f>
        <v>2690</v>
      </c>
      <c r="I63" s="59"/>
      <c r="J63" s="59"/>
      <c r="K63" s="59"/>
      <c r="L63" s="59">
        <f t="shared" si="0"/>
        <v>2690</v>
      </c>
      <c r="M63" s="65"/>
    </row>
    <row r="64" spans="2:13" ht="21.6" customHeight="1" x14ac:dyDescent="0.15">
      <c r="B64" s="9" t="s">
        <v>762</v>
      </c>
      <c r="C64" s="56" t="s">
        <v>276</v>
      </c>
      <c r="D64" s="62" t="s">
        <v>277</v>
      </c>
      <c r="E64" s="62" t="s">
        <v>278</v>
      </c>
      <c r="F64" s="58" t="s">
        <v>181</v>
      </c>
      <c r="G64" s="57">
        <v>1</v>
      </c>
      <c r="H64" s="59">
        <f>ROUNDDOWN(단가조사!G65*옵션!$D$11, 0)</f>
        <v>2734</v>
      </c>
      <c r="I64" s="59"/>
      <c r="J64" s="59"/>
      <c r="K64" s="59"/>
      <c r="L64" s="59">
        <f t="shared" si="0"/>
        <v>2734</v>
      </c>
      <c r="M64" s="65"/>
    </row>
    <row r="65" spans="2:13" ht="21.6" customHeight="1" x14ac:dyDescent="0.15">
      <c r="B65" s="9" t="s">
        <v>763</v>
      </c>
      <c r="C65" s="56" t="s">
        <v>279</v>
      </c>
      <c r="D65" s="62" t="s">
        <v>280</v>
      </c>
      <c r="E65" s="62" t="s">
        <v>281</v>
      </c>
      <c r="F65" s="58" t="s">
        <v>132</v>
      </c>
      <c r="G65" s="57">
        <v>70.349999999999994</v>
      </c>
      <c r="H65" s="59">
        <f>ROUNDDOWN(단가조사!G66*옵션!$D$11, 0)</f>
        <v>3200</v>
      </c>
      <c r="I65" s="59"/>
      <c r="J65" s="59"/>
      <c r="K65" s="59"/>
      <c r="L65" s="59">
        <f t="shared" si="0"/>
        <v>3200</v>
      </c>
      <c r="M65" s="65"/>
    </row>
    <row r="66" spans="2:13" ht="21.6" customHeight="1" x14ac:dyDescent="0.15">
      <c r="B66" s="9" t="s">
        <v>764</v>
      </c>
      <c r="C66" s="56" t="s">
        <v>285</v>
      </c>
      <c r="D66" s="62" t="s">
        <v>280</v>
      </c>
      <c r="E66" s="62" t="s">
        <v>286</v>
      </c>
      <c r="F66" s="58" t="s">
        <v>132</v>
      </c>
      <c r="G66" s="57">
        <v>67</v>
      </c>
      <c r="H66" s="59">
        <f>ROUNDDOWN(단가조사!G67*옵션!$D$11, 0)</f>
        <v>1267</v>
      </c>
      <c r="I66" s="59"/>
      <c r="J66" s="59"/>
      <c r="K66" s="59"/>
      <c r="L66" s="59">
        <f t="shared" si="0"/>
        <v>1267</v>
      </c>
      <c r="M66" s="65"/>
    </row>
    <row r="67" spans="2:13" ht="21.6" customHeight="1" x14ac:dyDescent="0.15">
      <c r="B67" s="9" t="s">
        <v>765</v>
      </c>
      <c r="C67" s="56" t="s">
        <v>287</v>
      </c>
      <c r="D67" s="62" t="s">
        <v>280</v>
      </c>
      <c r="E67" s="62" t="s">
        <v>288</v>
      </c>
      <c r="F67" s="58" t="s">
        <v>181</v>
      </c>
      <c r="G67" s="57">
        <v>22</v>
      </c>
      <c r="H67" s="59">
        <f>ROUNDDOWN(단가조사!G68*옵션!$D$11, 0)</f>
        <v>950</v>
      </c>
      <c r="I67" s="59"/>
      <c r="J67" s="59"/>
      <c r="K67" s="59"/>
      <c r="L67" s="59">
        <f t="shared" si="0"/>
        <v>950</v>
      </c>
      <c r="M67" s="65"/>
    </row>
    <row r="68" spans="2:13" ht="21.6" customHeight="1" x14ac:dyDescent="0.15">
      <c r="B68" s="9" t="s">
        <v>766</v>
      </c>
      <c r="C68" s="56" t="s">
        <v>289</v>
      </c>
      <c r="D68" s="62" t="s">
        <v>280</v>
      </c>
      <c r="E68" s="62" t="s">
        <v>290</v>
      </c>
      <c r="F68" s="58" t="s">
        <v>181</v>
      </c>
      <c r="G68" s="57">
        <v>10</v>
      </c>
      <c r="H68" s="59">
        <f>ROUNDDOWN(단가조사!G69*옵션!$D$11, 0)</f>
        <v>538</v>
      </c>
      <c r="I68" s="59"/>
      <c r="J68" s="59"/>
      <c r="K68" s="59"/>
      <c r="L68" s="59">
        <f t="shared" ref="L68:L131" si="1">SUM(H68,I68,J68)</f>
        <v>538</v>
      </c>
      <c r="M68" s="65"/>
    </row>
    <row r="69" spans="2:13" ht="21.6" customHeight="1" x14ac:dyDescent="0.15">
      <c r="B69" s="9" t="s">
        <v>767</v>
      </c>
      <c r="C69" s="56" t="s">
        <v>291</v>
      </c>
      <c r="D69" s="62" t="s">
        <v>280</v>
      </c>
      <c r="E69" s="62" t="s">
        <v>292</v>
      </c>
      <c r="F69" s="58" t="s">
        <v>181</v>
      </c>
      <c r="G69" s="57">
        <v>44</v>
      </c>
      <c r="H69" s="59">
        <f>ROUNDDOWN(단가조사!G70*옵션!$D$11, 0)</f>
        <v>664</v>
      </c>
      <c r="I69" s="59"/>
      <c r="J69" s="59"/>
      <c r="K69" s="59"/>
      <c r="L69" s="59">
        <f t="shared" si="1"/>
        <v>664</v>
      </c>
      <c r="M69" s="65"/>
    </row>
    <row r="70" spans="2:13" ht="21.6" customHeight="1" x14ac:dyDescent="0.15">
      <c r="B70" s="9" t="s">
        <v>768</v>
      </c>
      <c r="C70" s="56" t="s">
        <v>293</v>
      </c>
      <c r="D70" s="62" t="s">
        <v>280</v>
      </c>
      <c r="E70" s="62" t="s">
        <v>294</v>
      </c>
      <c r="F70" s="58" t="s">
        <v>181</v>
      </c>
      <c r="G70" s="57">
        <v>7</v>
      </c>
      <c r="H70" s="59">
        <f>ROUNDDOWN(단가조사!G71*옵션!$D$11, 0)</f>
        <v>1400</v>
      </c>
      <c r="I70" s="59"/>
      <c r="J70" s="59"/>
      <c r="K70" s="59"/>
      <c r="L70" s="59">
        <f t="shared" si="1"/>
        <v>1400</v>
      </c>
      <c r="M70" s="65"/>
    </row>
    <row r="71" spans="2:13" ht="21.6" customHeight="1" x14ac:dyDescent="0.15">
      <c r="B71" s="9" t="s">
        <v>769</v>
      </c>
      <c r="C71" s="56" t="s">
        <v>295</v>
      </c>
      <c r="D71" s="62" t="s">
        <v>280</v>
      </c>
      <c r="E71" s="62" t="s">
        <v>296</v>
      </c>
      <c r="F71" s="58" t="s">
        <v>181</v>
      </c>
      <c r="G71" s="57">
        <v>44</v>
      </c>
      <c r="H71" s="59">
        <f>ROUNDDOWN(단가조사!G72*옵션!$D$11, 0)</f>
        <v>360</v>
      </c>
      <c r="I71" s="59"/>
      <c r="J71" s="59"/>
      <c r="K71" s="59"/>
      <c r="L71" s="59">
        <f t="shared" si="1"/>
        <v>360</v>
      </c>
      <c r="M71" s="65"/>
    </row>
    <row r="72" spans="2:13" ht="21.6" customHeight="1" x14ac:dyDescent="0.15">
      <c r="B72" s="9" t="s">
        <v>770</v>
      </c>
      <c r="C72" s="56" t="s">
        <v>297</v>
      </c>
      <c r="D72" s="62" t="s">
        <v>280</v>
      </c>
      <c r="E72" s="62" t="s">
        <v>298</v>
      </c>
      <c r="F72" s="58" t="s">
        <v>181</v>
      </c>
      <c r="G72" s="57">
        <v>4</v>
      </c>
      <c r="H72" s="59">
        <f>ROUNDDOWN(단가조사!G73*옵션!$D$11, 0)</f>
        <v>3470</v>
      </c>
      <c r="I72" s="59"/>
      <c r="J72" s="59"/>
      <c r="K72" s="59"/>
      <c r="L72" s="59">
        <f t="shared" si="1"/>
        <v>3470</v>
      </c>
      <c r="M72" s="65"/>
    </row>
    <row r="73" spans="2:13" ht="21.6" customHeight="1" x14ac:dyDescent="0.15">
      <c r="B73" s="9" t="s">
        <v>771</v>
      </c>
      <c r="C73" s="56" t="s">
        <v>299</v>
      </c>
      <c r="D73" s="62" t="s">
        <v>300</v>
      </c>
      <c r="E73" s="62" t="s">
        <v>301</v>
      </c>
      <c r="F73" s="58" t="s">
        <v>132</v>
      </c>
      <c r="G73" s="57">
        <v>66.150000000000006</v>
      </c>
      <c r="H73" s="59">
        <f>ROUNDDOWN(단가조사!G74*옵션!$D$11, 0)</f>
        <v>12968</v>
      </c>
      <c r="I73" s="59"/>
      <c r="J73" s="59"/>
      <c r="K73" s="59"/>
      <c r="L73" s="59">
        <f t="shared" si="1"/>
        <v>12968</v>
      </c>
      <c r="M73" s="65"/>
    </row>
    <row r="74" spans="2:13" ht="21.6" customHeight="1" x14ac:dyDescent="0.15">
      <c r="B74" s="9" t="s">
        <v>772</v>
      </c>
      <c r="C74" s="56" t="s">
        <v>305</v>
      </c>
      <c r="D74" s="62" t="s">
        <v>300</v>
      </c>
      <c r="E74" s="62" t="s">
        <v>306</v>
      </c>
      <c r="F74" s="58" t="s">
        <v>132</v>
      </c>
      <c r="G74" s="57">
        <v>13.65</v>
      </c>
      <c r="H74" s="59">
        <f>ROUNDDOWN(단가조사!G75*옵션!$D$11, 0)</f>
        <v>12934</v>
      </c>
      <c r="I74" s="59"/>
      <c r="J74" s="59"/>
      <c r="K74" s="59"/>
      <c r="L74" s="59">
        <f t="shared" si="1"/>
        <v>12934</v>
      </c>
      <c r="M74" s="65"/>
    </row>
    <row r="75" spans="2:13" ht="21.6" customHeight="1" x14ac:dyDescent="0.15">
      <c r="B75" s="9" t="s">
        <v>773</v>
      </c>
      <c r="C75" s="56" t="s">
        <v>307</v>
      </c>
      <c r="D75" s="62" t="s">
        <v>300</v>
      </c>
      <c r="E75" s="62" t="s">
        <v>308</v>
      </c>
      <c r="F75" s="58" t="s">
        <v>132</v>
      </c>
      <c r="G75" s="57">
        <v>29.4</v>
      </c>
      <c r="H75" s="59">
        <f>ROUNDDOWN(단가조사!G76*옵션!$D$11, 0)</f>
        <v>25940</v>
      </c>
      <c r="I75" s="59"/>
      <c r="J75" s="59"/>
      <c r="K75" s="59"/>
      <c r="L75" s="59">
        <f t="shared" si="1"/>
        <v>25940</v>
      </c>
      <c r="M75" s="65"/>
    </row>
    <row r="76" spans="2:13" ht="21.6" customHeight="1" x14ac:dyDescent="0.15">
      <c r="B76" s="9" t="s">
        <v>774</v>
      </c>
      <c r="C76" s="56" t="s">
        <v>309</v>
      </c>
      <c r="D76" s="62" t="s">
        <v>300</v>
      </c>
      <c r="E76" s="62" t="s">
        <v>310</v>
      </c>
      <c r="F76" s="58" t="s">
        <v>132</v>
      </c>
      <c r="G76" s="57">
        <v>13.65</v>
      </c>
      <c r="H76" s="59">
        <f>ROUNDDOWN(단가조사!G77*옵션!$D$11, 0)</f>
        <v>41090</v>
      </c>
      <c r="I76" s="59"/>
      <c r="J76" s="59"/>
      <c r="K76" s="59"/>
      <c r="L76" s="59">
        <f t="shared" si="1"/>
        <v>41090</v>
      </c>
      <c r="M76" s="65"/>
    </row>
    <row r="77" spans="2:13" ht="21.6" customHeight="1" x14ac:dyDescent="0.15">
      <c r="B77" s="9" t="s">
        <v>775</v>
      </c>
      <c r="C77" s="56" t="s">
        <v>311</v>
      </c>
      <c r="D77" s="62" t="s">
        <v>312</v>
      </c>
      <c r="E77" s="62" t="s">
        <v>313</v>
      </c>
      <c r="F77" s="58" t="s">
        <v>181</v>
      </c>
      <c r="G77" s="57">
        <v>1</v>
      </c>
      <c r="H77" s="59">
        <f>ROUNDDOWN(단가조사!G78*옵션!$D$11, 0)</f>
        <v>17076</v>
      </c>
      <c r="I77" s="59"/>
      <c r="J77" s="59"/>
      <c r="K77" s="59"/>
      <c r="L77" s="59">
        <f t="shared" si="1"/>
        <v>17076</v>
      </c>
      <c r="M77" s="65"/>
    </row>
    <row r="78" spans="2:13" ht="21.6" customHeight="1" x14ac:dyDescent="0.15">
      <c r="B78" s="9" t="s">
        <v>776</v>
      </c>
      <c r="C78" s="56" t="s">
        <v>314</v>
      </c>
      <c r="D78" s="62" t="s">
        <v>312</v>
      </c>
      <c r="E78" s="62" t="s">
        <v>315</v>
      </c>
      <c r="F78" s="58" t="s">
        <v>181</v>
      </c>
      <c r="G78" s="57">
        <v>1</v>
      </c>
      <c r="H78" s="59">
        <f>ROUNDDOWN(단가조사!G79*옵션!$D$11, 0)</f>
        <v>19650</v>
      </c>
      <c r="I78" s="59"/>
      <c r="J78" s="59"/>
      <c r="K78" s="59"/>
      <c r="L78" s="59">
        <f t="shared" si="1"/>
        <v>19650</v>
      </c>
      <c r="M78" s="65"/>
    </row>
    <row r="79" spans="2:13" ht="21.6" customHeight="1" x14ac:dyDescent="0.15">
      <c r="B79" s="9" t="s">
        <v>777</v>
      </c>
      <c r="C79" s="56" t="s">
        <v>316</v>
      </c>
      <c r="D79" s="62" t="s">
        <v>312</v>
      </c>
      <c r="E79" s="62" t="s">
        <v>317</v>
      </c>
      <c r="F79" s="58" t="s">
        <v>181</v>
      </c>
      <c r="G79" s="57">
        <v>2</v>
      </c>
      <c r="H79" s="59">
        <f>ROUNDDOWN(단가조사!G80*옵션!$D$11, 0)</f>
        <v>17552</v>
      </c>
      <c r="I79" s="59"/>
      <c r="J79" s="59"/>
      <c r="K79" s="59"/>
      <c r="L79" s="59">
        <f t="shared" si="1"/>
        <v>17552</v>
      </c>
      <c r="M79" s="65"/>
    </row>
    <row r="80" spans="2:13" ht="21.6" customHeight="1" x14ac:dyDescent="0.15">
      <c r="B80" s="9" t="s">
        <v>778</v>
      </c>
      <c r="C80" s="56" t="s">
        <v>318</v>
      </c>
      <c r="D80" s="62" t="s">
        <v>312</v>
      </c>
      <c r="E80" s="62" t="s">
        <v>319</v>
      </c>
      <c r="F80" s="58" t="s">
        <v>181</v>
      </c>
      <c r="G80" s="57">
        <v>1</v>
      </c>
      <c r="H80" s="59">
        <f>ROUNDDOWN(단가조사!G81*옵션!$D$11, 0)</f>
        <v>13358</v>
      </c>
      <c r="I80" s="59"/>
      <c r="J80" s="59"/>
      <c r="K80" s="59"/>
      <c r="L80" s="59">
        <f t="shared" si="1"/>
        <v>13358</v>
      </c>
      <c r="M80" s="65"/>
    </row>
    <row r="81" spans="2:13" ht="21.6" customHeight="1" x14ac:dyDescent="0.15">
      <c r="B81" s="9" t="s">
        <v>779</v>
      </c>
      <c r="C81" s="56" t="s">
        <v>320</v>
      </c>
      <c r="D81" s="62" t="s">
        <v>312</v>
      </c>
      <c r="E81" s="62" t="s">
        <v>321</v>
      </c>
      <c r="F81" s="58" t="s">
        <v>181</v>
      </c>
      <c r="G81" s="57">
        <v>1</v>
      </c>
      <c r="H81" s="59">
        <f>ROUNDDOWN(단가조사!G82*옵션!$D$11, 0)</f>
        <v>27330</v>
      </c>
      <c r="I81" s="59"/>
      <c r="J81" s="59"/>
      <c r="K81" s="59"/>
      <c r="L81" s="59">
        <f t="shared" si="1"/>
        <v>27330</v>
      </c>
      <c r="M81" s="65"/>
    </row>
    <row r="82" spans="2:13" ht="21.6" customHeight="1" x14ac:dyDescent="0.15">
      <c r="B82" s="9" t="s">
        <v>780</v>
      </c>
      <c r="C82" s="56" t="s">
        <v>322</v>
      </c>
      <c r="D82" s="62" t="s">
        <v>312</v>
      </c>
      <c r="E82" s="62" t="s">
        <v>323</v>
      </c>
      <c r="F82" s="58" t="s">
        <v>181</v>
      </c>
      <c r="G82" s="57">
        <v>1</v>
      </c>
      <c r="H82" s="59">
        <f>ROUNDDOWN(단가조사!G83*옵션!$D$11, 0)</f>
        <v>23409</v>
      </c>
      <c r="I82" s="59"/>
      <c r="J82" s="59"/>
      <c r="K82" s="59"/>
      <c r="L82" s="59">
        <f t="shared" si="1"/>
        <v>23409</v>
      </c>
      <c r="M82" s="65"/>
    </row>
    <row r="83" spans="2:13" ht="21.6" customHeight="1" x14ac:dyDescent="0.15">
      <c r="B83" s="9" t="s">
        <v>781</v>
      </c>
      <c r="C83" s="56" t="s">
        <v>324</v>
      </c>
      <c r="D83" s="62" t="s">
        <v>312</v>
      </c>
      <c r="E83" s="62" t="s">
        <v>325</v>
      </c>
      <c r="F83" s="58" t="s">
        <v>181</v>
      </c>
      <c r="G83" s="57">
        <v>2</v>
      </c>
      <c r="H83" s="59">
        <f>ROUNDDOWN(단가조사!G84*옵션!$D$11, 0)</f>
        <v>13944</v>
      </c>
      <c r="I83" s="59"/>
      <c r="J83" s="59"/>
      <c r="K83" s="59"/>
      <c r="L83" s="59">
        <f t="shared" si="1"/>
        <v>13944</v>
      </c>
      <c r="M83" s="65"/>
    </row>
    <row r="84" spans="2:13" ht="21.6" customHeight="1" x14ac:dyDescent="0.15">
      <c r="B84" s="9" t="s">
        <v>782</v>
      </c>
      <c r="C84" s="56" t="s">
        <v>326</v>
      </c>
      <c r="D84" s="62" t="s">
        <v>312</v>
      </c>
      <c r="E84" s="62" t="s">
        <v>327</v>
      </c>
      <c r="F84" s="58" t="s">
        <v>181</v>
      </c>
      <c r="G84" s="57">
        <v>76</v>
      </c>
      <c r="H84" s="59">
        <f>ROUNDDOWN(단가조사!G85*옵션!$D$11, 0)</f>
        <v>754</v>
      </c>
      <c r="I84" s="59"/>
      <c r="J84" s="59"/>
      <c r="K84" s="59"/>
      <c r="L84" s="59">
        <f t="shared" si="1"/>
        <v>754</v>
      </c>
      <c r="M84" s="65"/>
    </row>
    <row r="85" spans="2:13" ht="21.6" customHeight="1" x14ac:dyDescent="0.15">
      <c r="B85" s="9" t="s">
        <v>783</v>
      </c>
      <c r="C85" s="56" t="s">
        <v>328</v>
      </c>
      <c r="D85" s="62" t="s">
        <v>312</v>
      </c>
      <c r="E85" s="62" t="s">
        <v>329</v>
      </c>
      <c r="F85" s="58" t="s">
        <v>181</v>
      </c>
      <c r="G85" s="57">
        <v>760</v>
      </c>
      <c r="H85" s="59">
        <f>ROUNDDOWN(단가조사!G86*옵션!$D$11, 0)</f>
        <v>55</v>
      </c>
      <c r="I85" s="59"/>
      <c r="J85" s="59"/>
      <c r="K85" s="59"/>
      <c r="L85" s="59">
        <f t="shared" si="1"/>
        <v>55</v>
      </c>
      <c r="M85" s="65"/>
    </row>
    <row r="86" spans="2:13" ht="21.6" customHeight="1" x14ac:dyDescent="0.15">
      <c r="B86" s="9" t="s">
        <v>784</v>
      </c>
      <c r="C86" s="56" t="s">
        <v>330</v>
      </c>
      <c r="D86" s="62" t="s">
        <v>312</v>
      </c>
      <c r="E86" s="62" t="s">
        <v>331</v>
      </c>
      <c r="F86" s="58" t="s">
        <v>181</v>
      </c>
      <c r="G86" s="57">
        <v>44</v>
      </c>
      <c r="H86" s="59">
        <f>ROUNDDOWN(단가조사!G87*옵션!$D$11, 0)</f>
        <v>2760</v>
      </c>
      <c r="I86" s="59"/>
      <c r="J86" s="59"/>
      <c r="K86" s="59"/>
      <c r="L86" s="59">
        <f t="shared" si="1"/>
        <v>2760</v>
      </c>
      <c r="M86" s="65"/>
    </row>
    <row r="87" spans="2:13" ht="21.6" customHeight="1" x14ac:dyDescent="0.15">
      <c r="B87" s="9" t="s">
        <v>785</v>
      </c>
      <c r="C87" s="56" t="s">
        <v>332</v>
      </c>
      <c r="D87" s="62" t="s">
        <v>312</v>
      </c>
      <c r="E87" s="62" t="s">
        <v>333</v>
      </c>
      <c r="F87" s="58" t="s">
        <v>181</v>
      </c>
      <c r="G87" s="57">
        <v>56</v>
      </c>
      <c r="H87" s="59">
        <f>ROUNDDOWN(단가조사!G88*옵션!$D$11, 0)</f>
        <v>547</v>
      </c>
      <c r="I87" s="59"/>
      <c r="J87" s="59"/>
      <c r="K87" s="59"/>
      <c r="L87" s="59">
        <f t="shared" si="1"/>
        <v>547</v>
      </c>
      <c r="M87" s="65"/>
    </row>
    <row r="88" spans="2:13" ht="21.6" customHeight="1" x14ac:dyDescent="0.15">
      <c r="B88" s="9" t="s">
        <v>786</v>
      </c>
      <c r="C88" s="56" t="s">
        <v>336</v>
      </c>
      <c r="D88" s="62" t="s">
        <v>312</v>
      </c>
      <c r="E88" s="62" t="s">
        <v>337</v>
      </c>
      <c r="F88" s="58" t="s">
        <v>181</v>
      </c>
      <c r="G88" s="57">
        <v>84</v>
      </c>
      <c r="H88" s="59">
        <f>ROUNDDOWN(단가조사!G89*옵션!$D$11, 0)</f>
        <v>332</v>
      </c>
      <c r="I88" s="59"/>
      <c r="J88" s="59"/>
      <c r="K88" s="59"/>
      <c r="L88" s="59">
        <f t="shared" si="1"/>
        <v>332</v>
      </c>
      <c r="M88" s="65"/>
    </row>
    <row r="89" spans="2:13" ht="21.6" customHeight="1" x14ac:dyDescent="0.15">
      <c r="B89" s="9" t="s">
        <v>787</v>
      </c>
      <c r="C89" s="56" t="s">
        <v>338</v>
      </c>
      <c r="D89" s="62" t="s">
        <v>312</v>
      </c>
      <c r="E89" s="62" t="s">
        <v>339</v>
      </c>
      <c r="F89" s="58" t="s">
        <v>181</v>
      </c>
      <c r="G89" s="57">
        <v>8</v>
      </c>
      <c r="H89" s="59">
        <f>ROUNDDOWN(단가조사!G90*옵션!$D$11, 0)</f>
        <v>458</v>
      </c>
      <c r="I89" s="59"/>
      <c r="J89" s="59"/>
      <c r="K89" s="59"/>
      <c r="L89" s="59">
        <f t="shared" si="1"/>
        <v>458</v>
      </c>
      <c r="M89" s="65"/>
    </row>
    <row r="90" spans="2:13" ht="21.6" customHeight="1" x14ac:dyDescent="0.15">
      <c r="B90" s="9" t="s">
        <v>788</v>
      </c>
      <c r="C90" s="56" t="s">
        <v>340</v>
      </c>
      <c r="D90" s="62" t="s">
        <v>312</v>
      </c>
      <c r="E90" s="62" t="s">
        <v>341</v>
      </c>
      <c r="F90" s="58" t="s">
        <v>181</v>
      </c>
      <c r="G90" s="57">
        <v>35.665999999999997</v>
      </c>
      <c r="H90" s="59">
        <f>ROUNDDOWN(단가조사!G91*옵션!$D$11, 0)</f>
        <v>4811</v>
      </c>
      <c r="I90" s="59"/>
      <c r="J90" s="59"/>
      <c r="K90" s="59"/>
      <c r="L90" s="59">
        <f t="shared" si="1"/>
        <v>4811</v>
      </c>
      <c r="M90" s="65"/>
    </row>
    <row r="91" spans="2:13" ht="21.6" customHeight="1" x14ac:dyDescent="0.15">
      <c r="B91" s="9" t="s">
        <v>789</v>
      </c>
      <c r="C91" s="56" t="s">
        <v>342</v>
      </c>
      <c r="D91" s="62" t="s">
        <v>244</v>
      </c>
      <c r="E91" s="62" t="s">
        <v>343</v>
      </c>
      <c r="F91" s="58" t="s">
        <v>181</v>
      </c>
      <c r="G91" s="57">
        <v>5</v>
      </c>
      <c r="H91" s="59">
        <f>ROUNDDOWN(단가조사!G92*옵션!$D$11, 0)</f>
        <v>324</v>
      </c>
      <c r="I91" s="59"/>
      <c r="J91" s="59"/>
      <c r="K91" s="59"/>
      <c r="L91" s="59">
        <f t="shared" si="1"/>
        <v>324</v>
      </c>
      <c r="M91" s="65"/>
    </row>
    <row r="92" spans="2:13" ht="21.6" customHeight="1" x14ac:dyDescent="0.15">
      <c r="B92" s="9" t="s">
        <v>790</v>
      </c>
      <c r="C92" s="56" t="s">
        <v>344</v>
      </c>
      <c r="D92" s="62" t="s">
        <v>244</v>
      </c>
      <c r="E92" s="62" t="s">
        <v>345</v>
      </c>
      <c r="F92" s="58" t="s">
        <v>181</v>
      </c>
      <c r="G92" s="57">
        <v>5</v>
      </c>
      <c r="H92" s="59">
        <f>ROUNDDOWN(단가조사!G93*옵션!$D$11, 0)</f>
        <v>330</v>
      </c>
      <c r="I92" s="59"/>
      <c r="J92" s="59"/>
      <c r="K92" s="59"/>
      <c r="L92" s="59">
        <f t="shared" si="1"/>
        <v>330</v>
      </c>
      <c r="M92" s="65"/>
    </row>
    <row r="93" spans="2:13" ht="21.6" customHeight="1" x14ac:dyDescent="0.15">
      <c r="B93" s="9" t="s">
        <v>791</v>
      </c>
      <c r="C93" s="56" t="s">
        <v>346</v>
      </c>
      <c r="D93" s="62" t="s">
        <v>244</v>
      </c>
      <c r="E93" s="62" t="s">
        <v>347</v>
      </c>
      <c r="F93" s="58" t="s">
        <v>181</v>
      </c>
      <c r="G93" s="57">
        <v>19</v>
      </c>
      <c r="H93" s="59">
        <f>ROUNDDOWN(단가조사!G94*옵션!$D$11, 0)</f>
        <v>353</v>
      </c>
      <c r="I93" s="59"/>
      <c r="J93" s="59"/>
      <c r="K93" s="59"/>
      <c r="L93" s="59">
        <f t="shared" si="1"/>
        <v>353</v>
      </c>
      <c r="M93" s="65"/>
    </row>
    <row r="94" spans="2:13" ht="21.6" customHeight="1" x14ac:dyDescent="0.15">
      <c r="B94" s="9" t="s">
        <v>792</v>
      </c>
      <c r="C94" s="56" t="s">
        <v>348</v>
      </c>
      <c r="D94" s="62" t="s">
        <v>244</v>
      </c>
      <c r="E94" s="62" t="s">
        <v>349</v>
      </c>
      <c r="F94" s="58" t="s">
        <v>181</v>
      </c>
      <c r="G94" s="57">
        <v>16</v>
      </c>
      <c r="H94" s="59">
        <f>ROUNDDOWN(단가조사!G95*옵션!$D$11, 0)</f>
        <v>378</v>
      </c>
      <c r="I94" s="59"/>
      <c r="J94" s="59"/>
      <c r="K94" s="59"/>
      <c r="L94" s="59">
        <f t="shared" si="1"/>
        <v>378</v>
      </c>
      <c r="M94" s="65"/>
    </row>
    <row r="95" spans="2:13" ht="21.6" customHeight="1" x14ac:dyDescent="0.15">
      <c r="B95" s="9" t="s">
        <v>793</v>
      </c>
      <c r="C95" s="56" t="s">
        <v>350</v>
      </c>
      <c r="D95" s="62" t="s">
        <v>244</v>
      </c>
      <c r="E95" s="62" t="s">
        <v>351</v>
      </c>
      <c r="F95" s="58" t="s">
        <v>181</v>
      </c>
      <c r="G95" s="57">
        <v>7</v>
      </c>
      <c r="H95" s="59">
        <f>ROUNDDOWN(단가조사!G96*옵션!$D$11, 0)</f>
        <v>405</v>
      </c>
      <c r="I95" s="59"/>
      <c r="J95" s="59"/>
      <c r="K95" s="59"/>
      <c r="L95" s="59">
        <f t="shared" si="1"/>
        <v>405</v>
      </c>
      <c r="M95" s="65"/>
    </row>
    <row r="96" spans="2:13" ht="21.6" customHeight="1" x14ac:dyDescent="0.15">
      <c r="B96" s="9" t="s">
        <v>794</v>
      </c>
      <c r="C96" s="56" t="s">
        <v>352</v>
      </c>
      <c r="D96" s="62" t="s">
        <v>244</v>
      </c>
      <c r="E96" s="62" t="s">
        <v>353</v>
      </c>
      <c r="F96" s="58" t="s">
        <v>181</v>
      </c>
      <c r="G96" s="57">
        <v>2</v>
      </c>
      <c r="H96" s="59">
        <f>ROUNDDOWN(단가조사!G97*옵션!$D$11, 0)</f>
        <v>586</v>
      </c>
      <c r="I96" s="59"/>
      <c r="J96" s="59"/>
      <c r="K96" s="59"/>
      <c r="L96" s="59">
        <f t="shared" si="1"/>
        <v>586</v>
      </c>
      <c r="M96" s="65"/>
    </row>
    <row r="97" spans="2:13" ht="21.6" customHeight="1" x14ac:dyDescent="0.15">
      <c r="B97" s="9" t="s">
        <v>795</v>
      </c>
      <c r="C97" s="56" t="s">
        <v>354</v>
      </c>
      <c r="D97" s="62" t="s">
        <v>244</v>
      </c>
      <c r="E97" s="62" t="s">
        <v>355</v>
      </c>
      <c r="F97" s="58" t="s">
        <v>181</v>
      </c>
      <c r="G97" s="57">
        <v>1</v>
      </c>
      <c r="H97" s="59">
        <f>ROUNDDOWN(단가조사!G98*옵션!$D$11, 0)</f>
        <v>1082</v>
      </c>
      <c r="I97" s="59"/>
      <c r="J97" s="59"/>
      <c r="K97" s="59"/>
      <c r="L97" s="59">
        <f t="shared" si="1"/>
        <v>1082</v>
      </c>
      <c r="M97" s="65"/>
    </row>
    <row r="98" spans="2:13" ht="21.6" customHeight="1" x14ac:dyDescent="0.15">
      <c r="B98" s="9" t="s">
        <v>796</v>
      </c>
      <c r="C98" s="56" t="s">
        <v>356</v>
      </c>
      <c r="D98" s="62" t="s">
        <v>244</v>
      </c>
      <c r="E98" s="62" t="s">
        <v>357</v>
      </c>
      <c r="F98" s="58" t="s">
        <v>181</v>
      </c>
      <c r="G98" s="57">
        <v>2</v>
      </c>
      <c r="H98" s="59">
        <f>ROUNDDOWN(단가조사!G99*옵션!$D$11, 0)</f>
        <v>1269</v>
      </c>
      <c r="I98" s="59"/>
      <c r="J98" s="59"/>
      <c r="K98" s="59"/>
      <c r="L98" s="59">
        <f t="shared" si="1"/>
        <v>1269</v>
      </c>
      <c r="M98" s="65"/>
    </row>
    <row r="99" spans="2:13" ht="21.6" customHeight="1" x14ac:dyDescent="0.15">
      <c r="B99" s="9" t="s">
        <v>797</v>
      </c>
      <c r="C99" s="56" t="s">
        <v>358</v>
      </c>
      <c r="D99" s="62" t="s">
        <v>359</v>
      </c>
      <c r="E99" s="62" t="s">
        <v>360</v>
      </c>
      <c r="F99" s="58" t="s">
        <v>181</v>
      </c>
      <c r="G99" s="57">
        <v>24</v>
      </c>
      <c r="H99" s="59">
        <f>ROUNDDOWN(단가조사!G100*옵션!$D$11, 0)</f>
        <v>1400</v>
      </c>
      <c r="I99" s="59"/>
      <c r="J99" s="59"/>
      <c r="K99" s="59"/>
      <c r="L99" s="59">
        <f t="shared" si="1"/>
        <v>1400</v>
      </c>
      <c r="M99" s="65"/>
    </row>
    <row r="100" spans="2:13" ht="21.6" customHeight="1" x14ac:dyDescent="0.15">
      <c r="B100" s="9" t="s">
        <v>798</v>
      </c>
      <c r="C100" s="56" t="s">
        <v>362</v>
      </c>
      <c r="D100" s="62" t="s">
        <v>363</v>
      </c>
      <c r="E100" s="62" t="s">
        <v>364</v>
      </c>
      <c r="F100" s="58" t="s">
        <v>181</v>
      </c>
      <c r="G100" s="57">
        <v>57</v>
      </c>
      <c r="H100" s="59">
        <f>ROUNDDOWN(단가조사!G101*옵션!$D$11, 0)</f>
        <v>130</v>
      </c>
      <c r="I100" s="59"/>
      <c r="J100" s="59"/>
      <c r="K100" s="59"/>
      <c r="L100" s="59">
        <f t="shared" si="1"/>
        <v>130</v>
      </c>
      <c r="M100" s="65"/>
    </row>
    <row r="101" spans="2:13" ht="21.6" customHeight="1" x14ac:dyDescent="0.15">
      <c r="B101" s="9" t="s">
        <v>799</v>
      </c>
      <c r="C101" s="56" t="s">
        <v>367</v>
      </c>
      <c r="D101" s="62" t="s">
        <v>368</v>
      </c>
      <c r="E101" s="62" t="s">
        <v>364</v>
      </c>
      <c r="F101" s="58" t="s">
        <v>181</v>
      </c>
      <c r="G101" s="57">
        <v>44</v>
      </c>
      <c r="H101" s="59">
        <f>ROUNDDOWN(단가조사!G102*옵션!$D$11, 0)</f>
        <v>130</v>
      </c>
      <c r="I101" s="59"/>
      <c r="J101" s="59"/>
      <c r="K101" s="59"/>
      <c r="L101" s="59">
        <f t="shared" si="1"/>
        <v>130</v>
      </c>
      <c r="M101" s="65"/>
    </row>
    <row r="102" spans="2:13" ht="21.6" customHeight="1" x14ac:dyDescent="0.15">
      <c r="B102" s="9" t="s">
        <v>800</v>
      </c>
      <c r="C102" s="56" t="s">
        <v>369</v>
      </c>
      <c r="D102" s="62" t="s">
        <v>370</v>
      </c>
      <c r="E102" s="62" t="s">
        <v>371</v>
      </c>
      <c r="F102" s="58" t="s">
        <v>181</v>
      </c>
      <c r="G102" s="57">
        <v>64</v>
      </c>
      <c r="H102" s="59">
        <f>ROUNDDOWN(단가조사!G103*옵션!$D$11, 0)</f>
        <v>590</v>
      </c>
      <c r="I102" s="59"/>
      <c r="J102" s="59"/>
      <c r="K102" s="59"/>
      <c r="L102" s="59">
        <f t="shared" si="1"/>
        <v>590</v>
      </c>
      <c r="M102" s="65"/>
    </row>
    <row r="103" spans="2:13" ht="21.6" customHeight="1" x14ac:dyDescent="0.15">
      <c r="B103" s="9" t="s">
        <v>801</v>
      </c>
      <c r="C103" s="56" t="s">
        <v>373</v>
      </c>
      <c r="D103" s="62" t="s">
        <v>374</v>
      </c>
      <c r="E103" s="62" t="s">
        <v>375</v>
      </c>
      <c r="F103" s="58" t="s">
        <v>181</v>
      </c>
      <c r="G103" s="57">
        <v>157</v>
      </c>
      <c r="H103" s="59">
        <f>ROUNDDOWN(단가조사!G104*옵션!$D$11, 0)</f>
        <v>1220</v>
      </c>
      <c r="I103" s="59"/>
      <c r="J103" s="59"/>
      <c r="K103" s="59"/>
      <c r="L103" s="59">
        <f t="shared" si="1"/>
        <v>1220</v>
      </c>
      <c r="M103" s="65"/>
    </row>
    <row r="104" spans="2:13" ht="21.6" customHeight="1" x14ac:dyDescent="0.15">
      <c r="B104" s="9" t="s">
        <v>802</v>
      </c>
      <c r="C104" s="56" t="s">
        <v>378</v>
      </c>
      <c r="D104" s="62" t="s">
        <v>379</v>
      </c>
      <c r="E104" s="62" t="s">
        <v>380</v>
      </c>
      <c r="F104" s="58" t="s">
        <v>132</v>
      </c>
      <c r="G104" s="57">
        <v>1996.5</v>
      </c>
      <c r="H104" s="59">
        <f>ROUNDDOWN(단가조사!G105*옵션!$D$11, 0)</f>
        <v>494</v>
      </c>
      <c r="I104" s="59"/>
      <c r="J104" s="59"/>
      <c r="K104" s="59"/>
      <c r="L104" s="59">
        <f t="shared" si="1"/>
        <v>494</v>
      </c>
      <c r="M104" s="65"/>
    </row>
    <row r="105" spans="2:13" ht="21.6" customHeight="1" x14ac:dyDescent="0.15">
      <c r="B105" s="9" t="s">
        <v>803</v>
      </c>
      <c r="C105" s="56" t="s">
        <v>384</v>
      </c>
      <c r="D105" s="62" t="s">
        <v>379</v>
      </c>
      <c r="E105" s="62" t="s">
        <v>385</v>
      </c>
      <c r="F105" s="58" t="s">
        <v>132</v>
      </c>
      <c r="G105" s="57">
        <v>6420.7</v>
      </c>
      <c r="H105" s="59">
        <f>ROUNDDOWN(단가조사!G106*옵션!$D$11, 0)</f>
        <v>494</v>
      </c>
      <c r="I105" s="59"/>
      <c r="J105" s="59"/>
      <c r="K105" s="59"/>
      <c r="L105" s="59">
        <f t="shared" si="1"/>
        <v>494</v>
      </c>
      <c r="M105" s="65"/>
    </row>
    <row r="106" spans="2:13" ht="21.6" customHeight="1" x14ac:dyDescent="0.15">
      <c r="B106" s="9" t="s">
        <v>804</v>
      </c>
      <c r="C106" s="56" t="s">
        <v>386</v>
      </c>
      <c r="D106" s="62" t="s">
        <v>387</v>
      </c>
      <c r="E106" s="62" t="s">
        <v>388</v>
      </c>
      <c r="F106" s="58" t="s">
        <v>132</v>
      </c>
      <c r="G106" s="57">
        <v>104.5</v>
      </c>
      <c r="H106" s="59">
        <f>ROUNDDOWN(단가조사!G107*옵션!$D$11, 0)</f>
        <v>921</v>
      </c>
      <c r="I106" s="59"/>
      <c r="J106" s="59"/>
      <c r="K106" s="59"/>
      <c r="L106" s="59">
        <f t="shared" si="1"/>
        <v>921</v>
      </c>
      <c r="M106" s="65"/>
    </row>
    <row r="107" spans="2:13" ht="21.6" customHeight="1" x14ac:dyDescent="0.15">
      <c r="B107" s="9" t="s">
        <v>805</v>
      </c>
      <c r="C107" s="56" t="s">
        <v>391</v>
      </c>
      <c r="D107" s="62" t="s">
        <v>387</v>
      </c>
      <c r="E107" s="62" t="s">
        <v>392</v>
      </c>
      <c r="F107" s="58" t="s">
        <v>132</v>
      </c>
      <c r="G107" s="57">
        <v>59.4</v>
      </c>
      <c r="H107" s="59">
        <f>ROUNDDOWN(단가조사!G108*옵션!$D$11, 0)</f>
        <v>1045</v>
      </c>
      <c r="I107" s="59"/>
      <c r="J107" s="59"/>
      <c r="K107" s="59"/>
      <c r="L107" s="59">
        <f t="shared" si="1"/>
        <v>1045</v>
      </c>
      <c r="M107" s="65"/>
    </row>
    <row r="108" spans="2:13" ht="21.6" customHeight="1" x14ac:dyDescent="0.15">
      <c r="B108" s="9" t="s">
        <v>806</v>
      </c>
      <c r="C108" s="56" t="s">
        <v>393</v>
      </c>
      <c r="D108" s="62" t="s">
        <v>387</v>
      </c>
      <c r="E108" s="62" t="s">
        <v>394</v>
      </c>
      <c r="F108" s="58" t="s">
        <v>132</v>
      </c>
      <c r="G108" s="57">
        <v>57.2</v>
      </c>
      <c r="H108" s="59">
        <f>ROUNDDOWN(단가조사!G109*옵션!$D$11, 0)</f>
        <v>1895</v>
      </c>
      <c r="I108" s="59"/>
      <c r="J108" s="59"/>
      <c r="K108" s="59"/>
      <c r="L108" s="59">
        <f t="shared" si="1"/>
        <v>1895</v>
      </c>
      <c r="M108" s="65"/>
    </row>
    <row r="109" spans="2:13" ht="21.6" customHeight="1" x14ac:dyDescent="0.15">
      <c r="B109" s="9" t="s">
        <v>807</v>
      </c>
      <c r="C109" s="56" t="s">
        <v>395</v>
      </c>
      <c r="D109" s="62" t="s">
        <v>387</v>
      </c>
      <c r="E109" s="62" t="s">
        <v>396</v>
      </c>
      <c r="F109" s="58" t="s">
        <v>132</v>
      </c>
      <c r="G109" s="57">
        <v>159.5</v>
      </c>
      <c r="H109" s="59">
        <f>ROUNDDOWN(단가조사!G110*옵션!$D$11, 0)</f>
        <v>2397</v>
      </c>
      <c r="I109" s="59"/>
      <c r="J109" s="59"/>
      <c r="K109" s="59"/>
      <c r="L109" s="59">
        <f t="shared" si="1"/>
        <v>2397</v>
      </c>
      <c r="M109" s="65"/>
    </row>
    <row r="110" spans="2:13" ht="21.6" customHeight="1" x14ac:dyDescent="0.15">
      <c r="B110" s="9" t="s">
        <v>808</v>
      </c>
      <c r="C110" s="56" t="s">
        <v>397</v>
      </c>
      <c r="D110" s="62" t="s">
        <v>387</v>
      </c>
      <c r="E110" s="62" t="s">
        <v>398</v>
      </c>
      <c r="F110" s="58" t="s">
        <v>132</v>
      </c>
      <c r="G110" s="57">
        <v>111.1</v>
      </c>
      <c r="H110" s="59">
        <f>ROUNDDOWN(단가조사!G111*옵션!$D$11, 0)</f>
        <v>7178</v>
      </c>
      <c r="I110" s="59"/>
      <c r="J110" s="59"/>
      <c r="K110" s="59"/>
      <c r="L110" s="59">
        <f t="shared" si="1"/>
        <v>7178</v>
      </c>
      <c r="M110" s="65"/>
    </row>
    <row r="111" spans="2:13" ht="21.6" customHeight="1" x14ac:dyDescent="0.15">
      <c r="B111" s="9" t="s">
        <v>809</v>
      </c>
      <c r="C111" s="56" t="s">
        <v>399</v>
      </c>
      <c r="D111" s="62" t="s">
        <v>387</v>
      </c>
      <c r="E111" s="62" t="s">
        <v>400</v>
      </c>
      <c r="F111" s="58" t="s">
        <v>132</v>
      </c>
      <c r="G111" s="57">
        <v>212.3</v>
      </c>
      <c r="H111" s="59">
        <f>ROUNDDOWN(단가조사!G112*옵션!$D$11, 0)</f>
        <v>13672</v>
      </c>
      <c r="I111" s="59"/>
      <c r="J111" s="59"/>
      <c r="K111" s="59"/>
      <c r="L111" s="59">
        <f t="shared" si="1"/>
        <v>13672</v>
      </c>
      <c r="M111" s="65"/>
    </row>
    <row r="112" spans="2:13" ht="21.6" customHeight="1" x14ac:dyDescent="0.15">
      <c r="B112" s="9" t="s">
        <v>810</v>
      </c>
      <c r="C112" s="56" t="s">
        <v>401</v>
      </c>
      <c r="D112" s="62" t="s">
        <v>387</v>
      </c>
      <c r="E112" s="62" t="s">
        <v>402</v>
      </c>
      <c r="F112" s="58" t="s">
        <v>132</v>
      </c>
      <c r="G112" s="57">
        <v>48.4</v>
      </c>
      <c r="H112" s="59">
        <f>ROUNDDOWN(단가조사!G113*옵션!$D$11, 0)</f>
        <v>17192</v>
      </c>
      <c r="I112" s="59"/>
      <c r="J112" s="59"/>
      <c r="K112" s="59"/>
      <c r="L112" s="59">
        <f t="shared" si="1"/>
        <v>17192</v>
      </c>
      <c r="M112" s="65"/>
    </row>
    <row r="113" spans="2:13" ht="21.6" customHeight="1" x14ac:dyDescent="0.15">
      <c r="B113" s="9" t="s">
        <v>811</v>
      </c>
      <c r="C113" s="56" t="s">
        <v>403</v>
      </c>
      <c r="D113" s="62" t="s">
        <v>404</v>
      </c>
      <c r="E113" s="62" t="s">
        <v>405</v>
      </c>
      <c r="F113" s="58" t="s">
        <v>132</v>
      </c>
      <c r="G113" s="57">
        <v>436.7</v>
      </c>
      <c r="H113" s="59">
        <f>ROUNDDOWN(단가조사!G114*옵션!$D$11, 0)</f>
        <v>9810</v>
      </c>
      <c r="I113" s="59"/>
      <c r="J113" s="59"/>
      <c r="K113" s="59"/>
      <c r="L113" s="59">
        <f t="shared" si="1"/>
        <v>9810</v>
      </c>
      <c r="M113" s="65"/>
    </row>
    <row r="114" spans="2:13" ht="21.6" customHeight="1" x14ac:dyDescent="0.15">
      <c r="B114" s="9" t="s">
        <v>812</v>
      </c>
      <c r="C114" s="56" t="s">
        <v>408</v>
      </c>
      <c r="D114" s="62" t="s">
        <v>409</v>
      </c>
      <c r="E114" s="62" t="s">
        <v>410</v>
      </c>
      <c r="F114" s="58" t="s">
        <v>132</v>
      </c>
      <c r="G114" s="57">
        <v>204.75</v>
      </c>
      <c r="H114" s="59">
        <f>ROUNDDOWN(단가조사!G115*옵션!$D$11, 0)</f>
        <v>16300</v>
      </c>
      <c r="I114" s="59"/>
      <c r="J114" s="59"/>
      <c r="K114" s="59"/>
      <c r="L114" s="59">
        <f t="shared" si="1"/>
        <v>16300</v>
      </c>
      <c r="M114" s="65"/>
    </row>
    <row r="115" spans="2:13" ht="21.6" customHeight="1" x14ac:dyDescent="0.15">
      <c r="B115" s="9" t="s">
        <v>813</v>
      </c>
      <c r="C115" s="56" t="s">
        <v>412</v>
      </c>
      <c r="D115" s="62" t="s">
        <v>409</v>
      </c>
      <c r="E115" s="62" t="s">
        <v>413</v>
      </c>
      <c r="F115" s="58" t="s">
        <v>132</v>
      </c>
      <c r="G115" s="57">
        <v>310.8</v>
      </c>
      <c r="H115" s="59">
        <f>ROUNDDOWN(단가조사!G116*옵션!$D$11, 0)</f>
        <v>31235</v>
      </c>
      <c r="I115" s="59"/>
      <c r="J115" s="59"/>
      <c r="K115" s="59"/>
      <c r="L115" s="59">
        <f t="shared" si="1"/>
        <v>31235</v>
      </c>
      <c r="M115" s="65"/>
    </row>
    <row r="116" spans="2:13" ht="21.6" customHeight="1" x14ac:dyDescent="0.15">
      <c r="B116" s="9" t="s">
        <v>814</v>
      </c>
      <c r="C116" s="56" t="s">
        <v>414</v>
      </c>
      <c r="D116" s="62" t="s">
        <v>415</v>
      </c>
      <c r="E116" s="62" t="s">
        <v>413</v>
      </c>
      <c r="F116" s="58" t="s">
        <v>132</v>
      </c>
      <c r="G116" s="57">
        <v>432.6</v>
      </c>
      <c r="H116" s="59">
        <f>ROUNDDOWN(단가조사!G117*옵션!$D$11, 0)</f>
        <v>31235</v>
      </c>
      <c r="I116" s="59"/>
      <c r="J116" s="59"/>
      <c r="K116" s="59"/>
      <c r="L116" s="59">
        <f t="shared" si="1"/>
        <v>31235</v>
      </c>
      <c r="M116" s="65"/>
    </row>
    <row r="117" spans="2:13" ht="21.6" customHeight="1" x14ac:dyDescent="0.15">
      <c r="B117" s="9" t="s">
        <v>815</v>
      </c>
      <c r="C117" s="56" t="s">
        <v>416</v>
      </c>
      <c r="D117" s="62" t="s">
        <v>417</v>
      </c>
      <c r="E117" s="62" t="s">
        <v>418</v>
      </c>
      <c r="F117" s="58" t="s">
        <v>132</v>
      </c>
      <c r="G117" s="57">
        <v>81.900000000000006</v>
      </c>
      <c r="H117" s="59">
        <f>ROUNDDOWN(단가조사!G118*옵션!$D$11, 0)</f>
        <v>2800</v>
      </c>
      <c r="I117" s="59"/>
      <c r="J117" s="59"/>
      <c r="K117" s="59"/>
      <c r="L117" s="59">
        <f t="shared" si="1"/>
        <v>2800</v>
      </c>
      <c r="M117" s="65"/>
    </row>
    <row r="118" spans="2:13" ht="21.6" customHeight="1" x14ac:dyDescent="0.15">
      <c r="B118" s="9" t="s">
        <v>816</v>
      </c>
      <c r="C118" s="56" t="s">
        <v>419</v>
      </c>
      <c r="D118" s="62" t="s">
        <v>417</v>
      </c>
      <c r="E118" s="62" t="s">
        <v>420</v>
      </c>
      <c r="F118" s="58" t="s">
        <v>132</v>
      </c>
      <c r="G118" s="57">
        <v>76.650000000000006</v>
      </c>
      <c r="H118" s="59">
        <f>ROUNDDOWN(단가조사!G119*옵션!$D$11, 0)</f>
        <v>3380</v>
      </c>
      <c r="I118" s="59"/>
      <c r="J118" s="59"/>
      <c r="K118" s="59"/>
      <c r="L118" s="59">
        <f t="shared" si="1"/>
        <v>3380</v>
      </c>
      <c r="M118" s="65"/>
    </row>
    <row r="119" spans="2:13" ht="21.6" customHeight="1" x14ac:dyDescent="0.15">
      <c r="B119" s="9" t="s">
        <v>817</v>
      </c>
      <c r="C119" s="56" t="s">
        <v>421</v>
      </c>
      <c r="D119" s="62" t="s">
        <v>417</v>
      </c>
      <c r="E119" s="62" t="s">
        <v>422</v>
      </c>
      <c r="F119" s="58" t="s">
        <v>132</v>
      </c>
      <c r="G119" s="57">
        <v>132.30000000000001</v>
      </c>
      <c r="H119" s="59">
        <f>ROUNDDOWN(단가조사!G120*옵션!$D$11, 0)</f>
        <v>4896</v>
      </c>
      <c r="I119" s="59"/>
      <c r="J119" s="59"/>
      <c r="K119" s="59"/>
      <c r="L119" s="59">
        <f t="shared" si="1"/>
        <v>4896</v>
      </c>
      <c r="M119" s="65"/>
    </row>
    <row r="120" spans="2:13" ht="21.6" customHeight="1" x14ac:dyDescent="0.15">
      <c r="B120" s="9" t="s">
        <v>818</v>
      </c>
      <c r="C120" s="56" t="s">
        <v>423</v>
      </c>
      <c r="D120" s="62" t="s">
        <v>417</v>
      </c>
      <c r="E120" s="62" t="s">
        <v>424</v>
      </c>
      <c r="F120" s="58" t="s">
        <v>132</v>
      </c>
      <c r="G120" s="57">
        <v>93.45</v>
      </c>
      <c r="H120" s="59">
        <f>ROUNDDOWN(단가조사!G121*옵션!$D$11, 0)</f>
        <v>7660</v>
      </c>
      <c r="I120" s="59"/>
      <c r="J120" s="59"/>
      <c r="K120" s="59"/>
      <c r="L120" s="59">
        <f t="shared" si="1"/>
        <v>7660</v>
      </c>
      <c r="M120" s="65"/>
    </row>
    <row r="121" spans="2:13" ht="21.6" customHeight="1" x14ac:dyDescent="0.15">
      <c r="B121" s="9" t="s">
        <v>819</v>
      </c>
      <c r="C121" s="56" t="s">
        <v>425</v>
      </c>
      <c r="D121" s="62" t="s">
        <v>417</v>
      </c>
      <c r="E121" s="62" t="s">
        <v>426</v>
      </c>
      <c r="F121" s="58" t="s">
        <v>132</v>
      </c>
      <c r="G121" s="57">
        <v>35.700000000000003</v>
      </c>
      <c r="H121" s="59">
        <f>ROUNDDOWN(단가조사!G122*옵션!$D$11, 0)</f>
        <v>12531</v>
      </c>
      <c r="I121" s="59"/>
      <c r="J121" s="59"/>
      <c r="K121" s="59"/>
      <c r="L121" s="59">
        <f t="shared" si="1"/>
        <v>12531</v>
      </c>
      <c r="M121" s="65"/>
    </row>
    <row r="122" spans="2:13" ht="21.6" customHeight="1" x14ac:dyDescent="0.15">
      <c r="B122" s="9" t="s">
        <v>820</v>
      </c>
      <c r="C122" s="56" t="s">
        <v>427</v>
      </c>
      <c r="D122" s="62" t="s">
        <v>417</v>
      </c>
      <c r="E122" s="62" t="s">
        <v>428</v>
      </c>
      <c r="F122" s="58" t="s">
        <v>132</v>
      </c>
      <c r="G122" s="57">
        <v>78.75</v>
      </c>
      <c r="H122" s="59">
        <f>ROUNDDOWN(단가조사!G123*옵션!$D$11, 0)</f>
        <v>19345</v>
      </c>
      <c r="I122" s="59"/>
      <c r="J122" s="59"/>
      <c r="K122" s="59"/>
      <c r="L122" s="59">
        <f t="shared" si="1"/>
        <v>19345</v>
      </c>
      <c r="M122" s="65"/>
    </row>
    <row r="123" spans="2:13" ht="21.6" customHeight="1" x14ac:dyDescent="0.15">
      <c r="B123" s="9" t="s">
        <v>821</v>
      </c>
      <c r="C123" s="56" t="s">
        <v>429</v>
      </c>
      <c r="D123" s="62" t="s">
        <v>430</v>
      </c>
      <c r="E123" s="62" t="s">
        <v>431</v>
      </c>
      <c r="F123" s="58" t="s">
        <v>132</v>
      </c>
      <c r="G123" s="57">
        <v>19.95</v>
      </c>
      <c r="H123" s="59">
        <f>ROUNDDOWN(단가조사!G124*옵션!$D$11, 0)</f>
        <v>4832</v>
      </c>
      <c r="I123" s="59"/>
      <c r="J123" s="59"/>
      <c r="K123" s="59"/>
      <c r="L123" s="59">
        <f t="shared" si="1"/>
        <v>4832</v>
      </c>
      <c r="M123" s="65"/>
    </row>
    <row r="124" spans="2:13" ht="21.6" customHeight="1" x14ac:dyDescent="0.15">
      <c r="B124" s="9" t="s">
        <v>822</v>
      </c>
      <c r="C124" s="56" t="s">
        <v>435</v>
      </c>
      <c r="D124" s="62" t="s">
        <v>430</v>
      </c>
      <c r="E124" s="62" t="s">
        <v>436</v>
      </c>
      <c r="F124" s="58" t="s">
        <v>132</v>
      </c>
      <c r="G124" s="57">
        <v>86.1</v>
      </c>
      <c r="H124" s="59">
        <f>ROUNDDOWN(단가조사!G125*옵션!$D$11, 0)</f>
        <v>8128</v>
      </c>
      <c r="I124" s="59"/>
      <c r="J124" s="59"/>
      <c r="K124" s="59"/>
      <c r="L124" s="59">
        <f t="shared" si="1"/>
        <v>8128</v>
      </c>
      <c r="M124" s="65"/>
    </row>
    <row r="125" spans="2:13" ht="21.6" customHeight="1" x14ac:dyDescent="0.15">
      <c r="B125" s="9" t="s">
        <v>823</v>
      </c>
      <c r="C125" s="56" t="s">
        <v>437</v>
      </c>
      <c r="D125" s="62" t="s">
        <v>430</v>
      </c>
      <c r="E125" s="62" t="s">
        <v>438</v>
      </c>
      <c r="F125" s="58" t="s">
        <v>132</v>
      </c>
      <c r="G125" s="57">
        <v>17.850000000000001</v>
      </c>
      <c r="H125" s="59">
        <f>ROUNDDOWN(단가조사!G126*옵션!$D$11, 0)</f>
        <v>20804</v>
      </c>
      <c r="I125" s="59"/>
      <c r="J125" s="59"/>
      <c r="K125" s="59"/>
      <c r="L125" s="59">
        <f t="shared" si="1"/>
        <v>20804</v>
      </c>
      <c r="M125" s="65"/>
    </row>
    <row r="126" spans="2:13" ht="21.6" customHeight="1" x14ac:dyDescent="0.15">
      <c r="B126" s="9" t="s">
        <v>824</v>
      </c>
      <c r="C126" s="56" t="s">
        <v>439</v>
      </c>
      <c r="D126" s="62" t="s">
        <v>440</v>
      </c>
      <c r="E126" s="62" t="s">
        <v>441</v>
      </c>
      <c r="F126" s="58" t="s">
        <v>132</v>
      </c>
      <c r="G126" s="57">
        <v>305.55</v>
      </c>
      <c r="H126" s="59">
        <f>ROUNDDOWN(단가조사!G127*옵션!$D$11, 0)</f>
        <v>4905</v>
      </c>
      <c r="I126" s="59"/>
      <c r="J126" s="59"/>
      <c r="K126" s="59"/>
      <c r="L126" s="59">
        <f t="shared" si="1"/>
        <v>4905</v>
      </c>
      <c r="M126" s="65"/>
    </row>
    <row r="127" spans="2:13" ht="21.6" customHeight="1" x14ac:dyDescent="0.15">
      <c r="B127" s="9" t="s">
        <v>825</v>
      </c>
      <c r="C127" s="56" t="s">
        <v>445</v>
      </c>
      <c r="D127" s="62" t="s">
        <v>446</v>
      </c>
      <c r="E127" s="62" t="s">
        <v>447</v>
      </c>
      <c r="F127" s="58" t="s">
        <v>132</v>
      </c>
      <c r="G127" s="57">
        <v>23.1</v>
      </c>
      <c r="H127" s="59">
        <f>ROUNDDOWN(단가조사!G128*옵션!$D$11, 0)</f>
        <v>1643</v>
      </c>
      <c r="I127" s="59"/>
      <c r="J127" s="59"/>
      <c r="K127" s="59"/>
      <c r="L127" s="59">
        <f t="shared" si="1"/>
        <v>1643</v>
      </c>
      <c r="M127" s="65"/>
    </row>
    <row r="128" spans="2:13" ht="21.6" customHeight="1" x14ac:dyDescent="0.15">
      <c r="B128" s="9" t="s">
        <v>826</v>
      </c>
      <c r="C128" s="56" t="s">
        <v>451</v>
      </c>
      <c r="D128" s="62" t="s">
        <v>446</v>
      </c>
      <c r="E128" s="62" t="s">
        <v>452</v>
      </c>
      <c r="F128" s="58" t="s">
        <v>132</v>
      </c>
      <c r="G128" s="57">
        <v>52.5</v>
      </c>
      <c r="H128" s="59">
        <f>ROUNDDOWN(단가조사!G129*옵션!$D$11, 0)</f>
        <v>2784</v>
      </c>
      <c r="I128" s="59"/>
      <c r="J128" s="59"/>
      <c r="K128" s="59"/>
      <c r="L128" s="59">
        <f t="shared" si="1"/>
        <v>2784</v>
      </c>
      <c r="M128" s="65"/>
    </row>
    <row r="129" spans="2:13" ht="21.6" customHeight="1" x14ac:dyDescent="0.15">
      <c r="B129" s="9" t="s">
        <v>827</v>
      </c>
      <c r="C129" s="56" t="s">
        <v>453</v>
      </c>
      <c r="D129" s="62" t="s">
        <v>454</v>
      </c>
      <c r="E129" s="62" t="s">
        <v>455</v>
      </c>
      <c r="F129" s="58" t="s">
        <v>132</v>
      </c>
      <c r="G129" s="57">
        <v>70.95</v>
      </c>
      <c r="H129" s="59">
        <f>ROUNDDOWN(단가조사!G130*옵션!$D$11, 0)</f>
        <v>400</v>
      </c>
      <c r="I129" s="59"/>
      <c r="J129" s="59"/>
      <c r="K129" s="59"/>
      <c r="L129" s="59">
        <f t="shared" si="1"/>
        <v>400</v>
      </c>
      <c r="M129" s="65"/>
    </row>
    <row r="130" spans="2:13" ht="21.6" customHeight="1" x14ac:dyDescent="0.15">
      <c r="B130" s="9" t="s">
        <v>828</v>
      </c>
      <c r="C130" s="56" t="s">
        <v>458</v>
      </c>
      <c r="D130" s="62" t="s">
        <v>459</v>
      </c>
      <c r="E130" s="62" t="s">
        <v>455</v>
      </c>
      <c r="F130" s="58" t="s">
        <v>132</v>
      </c>
      <c r="G130" s="57">
        <v>53.75</v>
      </c>
      <c r="H130" s="59">
        <f>ROUNDDOWN(단가조사!G131*옵션!$D$11, 0)</f>
        <v>2690</v>
      </c>
      <c r="I130" s="59"/>
      <c r="J130" s="59"/>
      <c r="K130" s="59"/>
      <c r="L130" s="59">
        <f t="shared" si="1"/>
        <v>2690</v>
      </c>
      <c r="M130" s="65"/>
    </row>
    <row r="131" spans="2:13" ht="21.6" customHeight="1" x14ac:dyDescent="0.15">
      <c r="B131" s="9" t="s">
        <v>829</v>
      </c>
      <c r="C131" s="56" t="s">
        <v>460</v>
      </c>
      <c r="D131" s="62" t="s">
        <v>461</v>
      </c>
      <c r="E131" s="62" t="s">
        <v>462</v>
      </c>
      <c r="F131" s="58" t="s">
        <v>181</v>
      </c>
      <c r="G131" s="57">
        <v>21</v>
      </c>
      <c r="H131" s="59">
        <f>ROUNDDOWN(단가조사!G132*옵션!$D$11, 0)</f>
        <v>1324</v>
      </c>
      <c r="I131" s="59"/>
      <c r="J131" s="59"/>
      <c r="K131" s="59"/>
      <c r="L131" s="59">
        <f t="shared" si="1"/>
        <v>1324</v>
      </c>
      <c r="M131" s="65"/>
    </row>
    <row r="132" spans="2:13" ht="21.6" customHeight="1" x14ac:dyDescent="0.15">
      <c r="B132" s="9" t="s">
        <v>830</v>
      </c>
      <c r="C132" s="56" t="s">
        <v>466</v>
      </c>
      <c r="D132" s="62" t="s">
        <v>461</v>
      </c>
      <c r="E132" s="62" t="s">
        <v>467</v>
      </c>
      <c r="F132" s="58" t="s">
        <v>181</v>
      </c>
      <c r="G132" s="57">
        <v>4</v>
      </c>
      <c r="H132" s="59">
        <f>ROUNDDOWN(단가조사!G133*옵션!$D$11, 0)</f>
        <v>1853</v>
      </c>
      <c r="I132" s="59"/>
      <c r="J132" s="59"/>
      <c r="K132" s="59"/>
      <c r="L132" s="59">
        <f t="shared" ref="L132:L195" si="2">SUM(H132,I132,J132)</f>
        <v>1853</v>
      </c>
      <c r="M132" s="65"/>
    </row>
    <row r="133" spans="2:13" ht="21.6" customHeight="1" x14ac:dyDescent="0.15">
      <c r="B133" s="9" t="s">
        <v>831</v>
      </c>
      <c r="C133" s="56" t="s">
        <v>468</v>
      </c>
      <c r="D133" s="62" t="s">
        <v>461</v>
      </c>
      <c r="E133" s="62" t="s">
        <v>469</v>
      </c>
      <c r="F133" s="58" t="s">
        <v>181</v>
      </c>
      <c r="G133" s="57">
        <v>3</v>
      </c>
      <c r="H133" s="59">
        <f>ROUNDDOWN(단가조사!G134*옵션!$D$11, 0)</f>
        <v>2395</v>
      </c>
      <c r="I133" s="59"/>
      <c r="J133" s="59"/>
      <c r="K133" s="59"/>
      <c r="L133" s="59">
        <f t="shared" si="2"/>
        <v>2395</v>
      </c>
      <c r="M133" s="65"/>
    </row>
    <row r="134" spans="2:13" ht="21.6" customHeight="1" x14ac:dyDescent="0.15">
      <c r="B134" s="9" t="s">
        <v>832</v>
      </c>
      <c r="C134" s="56" t="s">
        <v>470</v>
      </c>
      <c r="D134" s="62" t="s">
        <v>461</v>
      </c>
      <c r="E134" s="62" t="s">
        <v>471</v>
      </c>
      <c r="F134" s="58" t="s">
        <v>181</v>
      </c>
      <c r="G134" s="57">
        <v>7</v>
      </c>
      <c r="H134" s="59">
        <f>ROUNDDOWN(단가조사!G135*옵션!$D$11, 0)</f>
        <v>1570</v>
      </c>
      <c r="I134" s="59"/>
      <c r="J134" s="59"/>
      <c r="K134" s="59"/>
      <c r="L134" s="59">
        <f t="shared" si="2"/>
        <v>1570</v>
      </c>
      <c r="M134" s="65"/>
    </row>
    <row r="135" spans="2:13" ht="21.6" customHeight="1" x14ac:dyDescent="0.15">
      <c r="B135" s="9" t="s">
        <v>833</v>
      </c>
      <c r="C135" s="56" t="s">
        <v>472</v>
      </c>
      <c r="D135" s="62" t="s">
        <v>461</v>
      </c>
      <c r="E135" s="62" t="s">
        <v>473</v>
      </c>
      <c r="F135" s="58" t="s">
        <v>181</v>
      </c>
      <c r="G135" s="57">
        <v>1</v>
      </c>
      <c r="H135" s="59">
        <f>ROUNDDOWN(단가조사!G136*옵션!$D$11, 0)</f>
        <v>2355</v>
      </c>
      <c r="I135" s="59"/>
      <c r="J135" s="59"/>
      <c r="K135" s="59"/>
      <c r="L135" s="59">
        <f t="shared" si="2"/>
        <v>2355</v>
      </c>
      <c r="M135" s="65"/>
    </row>
    <row r="136" spans="2:13" ht="21.6" customHeight="1" x14ac:dyDescent="0.15">
      <c r="B136" s="9" t="s">
        <v>834</v>
      </c>
      <c r="C136" s="56" t="s">
        <v>474</v>
      </c>
      <c r="D136" s="62" t="s">
        <v>475</v>
      </c>
      <c r="E136" s="62" t="s">
        <v>476</v>
      </c>
      <c r="F136" s="58" t="s">
        <v>181</v>
      </c>
      <c r="G136" s="57">
        <v>20</v>
      </c>
      <c r="H136" s="59">
        <f>ROUNDDOWN(단가조사!G137*옵션!$D$11, 0)</f>
        <v>935</v>
      </c>
      <c r="I136" s="59"/>
      <c r="J136" s="59"/>
      <c r="K136" s="59"/>
      <c r="L136" s="59">
        <f t="shared" si="2"/>
        <v>935</v>
      </c>
      <c r="M136" s="65"/>
    </row>
    <row r="137" spans="2:13" ht="21.6" customHeight="1" x14ac:dyDescent="0.15">
      <c r="B137" s="9" t="s">
        <v>835</v>
      </c>
      <c r="C137" s="56" t="s">
        <v>479</v>
      </c>
      <c r="D137" s="62" t="s">
        <v>475</v>
      </c>
      <c r="E137" s="62" t="s">
        <v>480</v>
      </c>
      <c r="F137" s="58" t="s">
        <v>181</v>
      </c>
      <c r="G137" s="57">
        <v>50</v>
      </c>
      <c r="H137" s="59">
        <f>ROUNDDOWN(단가조사!G138*옵션!$D$11, 0)</f>
        <v>1385</v>
      </c>
      <c r="I137" s="59"/>
      <c r="J137" s="59"/>
      <c r="K137" s="59"/>
      <c r="L137" s="59">
        <f t="shared" si="2"/>
        <v>1385</v>
      </c>
      <c r="M137" s="65"/>
    </row>
    <row r="138" spans="2:13" ht="21.6" customHeight="1" x14ac:dyDescent="0.15">
      <c r="B138" s="9" t="s">
        <v>836</v>
      </c>
      <c r="C138" s="56" t="s">
        <v>481</v>
      </c>
      <c r="D138" s="62" t="s">
        <v>482</v>
      </c>
      <c r="E138" s="62" t="s">
        <v>476</v>
      </c>
      <c r="F138" s="58" t="s">
        <v>181</v>
      </c>
      <c r="G138" s="57">
        <v>30</v>
      </c>
      <c r="H138" s="59">
        <f>ROUNDDOWN(단가조사!G139*옵션!$D$11, 0)</f>
        <v>2037</v>
      </c>
      <c r="I138" s="59"/>
      <c r="J138" s="59"/>
      <c r="K138" s="59"/>
      <c r="L138" s="59">
        <f t="shared" si="2"/>
        <v>2037</v>
      </c>
      <c r="M138" s="65"/>
    </row>
    <row r="139" spans="2:13" ht="21.6" customHeight="1" x14ac:dyDescent="0.15">
      <c r="B139" s="9" t="s">
        <v>837</v>
      </c>
      <c r="C139" s="56" t="s">
        <v>483</v>
      </c>
      <c r="D139" s="62" t="s">
        <v>482</v>
      </c>
      <c r="E139" s="62" t="s">
        <v>480</v>
      </c>
      <c r="F139" s="58" t="s">
        <v>181</v>
      </c>
      <c r="G139" s="57">
        <v>4</v>
      </c>
      <c r="H139" s="59">
        <f>ROUNDDOWN(단가조사!G140*옵션!$D$11, 0)</f>
        <v>2123</v>
      </c>
      <c r="I139" s="59"/>
      <c r="J139" s="59"/>
      <c r="K139" s="59"/>
      <c r="L139" s="59">
        <f t="shared" si="2"/>
        <v>2123</v>
      </c>
      <c r="M139" s="65"/>
    </row>
    <row r="140" spans="2:13" ht="21.6" customHeight="1" x14ac:dyDescent="0.15">
      <c r="B140" s="9" t="s">
        <v>838</v>
      </c>
      <c r="C140" s="56" t="s">
        <v>484</v>
      </c>
      <c r="D140" s="62" t="s">
        <v>485</v>
      </c>
      <c r="E140" s="62" t="s">
        <v>486</v>
      </c>
      <c r="F140" s="58" t="s">
        <v>181</v>
      </c>
      <c r="G140" s="57">
        <v>6</v>
      </c>
      <c r="H140" s="59">
        <f>ROUNDDOWN(단가조사!G141*옵션!$D$11, 0)</f>
        <v>3318</v>
      </c>
      <c r="I140" s="59"/>
      <c r="J140" s="59"/>
      <c r="K140" s="59"/>
      <c r="L140" s="59">
        <f t="shared" si="2"/>
        <v>3318</v>
      </c>
      <c r="M140" s="65"/>
    </row>
    <row r="141" spans="2:13" ht="21.6" customHeight="1" x14ac:dyDescent="0.15">
      <c r="B141" s="9" t="s">
        <v>839</v>
      </c>
      <c r="C141" s="56" t="s">
        <v>489</v>
      </c>
      <c r="D141" s="62" t="s">
        <v>490</v>
      </c>
      <c r="E141" s="62" t="s">
        <v>491</v>
      </c>
      <c r="F141" s="58" t="s">
        <v>492</v>
      </c>
      <c r="G141" s="57">
        <v>2</v>
      </c>
      <c r="H141" s="59">
        <f>ROUNDDOWN(단가조사!G142*옵션!$D$11, 0)</f>
        <v>82634</v>
      </c>
      <c r="I141" s="59"/>
      <c r="J141" s="59"/>
      <c r="K141" s="59"/>
      <c r="L141" s="59">
        <f t="shared" si="2"/>
        <v>82634</v>
      </c>
      <c r="M141" s="65"/>
    </row>
    <row r="142" spans="2:13" ht="21.6" customHeight="1" x14ac:dyDescent="0.15">
      <c r="B142" s="9" t="s">
        <v>840</v>
      </c>
      <c r="C142" s="56" t="s">
        <v>494</v>
      </c>
      <c r="D142" s="62" t="s">
        <v>490</v>
      </c>
      <c r="E142" s="62" t="s">
        <v>495</v>
      </c>
      <c r="F142" s="58" t="s">
        <v>492</v>
      </c>
      <c r="G142" s="57">
        <v>2</v>
      </c>
      <c r="H142" s="59">
        <f>ROUNDDOWN(단가조사!G143*옵션!$D$11, 0)</f>
        <v>157319</v>
      </c>
      <c r="I142" s="59"/>
      <c r="J142" s="59"/>
      <c r="K142" s="59"/>
      <c r="L142" s="59">
        <f t="shared" si="2"/>
        <v>157319</v>
      </c>
      <c r="M142" s="65"/>
    </row>
    <row r="143" spans="2:13" ht="21.6" customHeight="1" x14ac:dyDescent="0.15">
      <c r="B143" s="9" t="s">
        <v>841</v>
      </c>
      <c r="C143" s="56" t="s">
        <v>496</v>
      </c>
      <c r="D143" s="62" t="s">
        <v>490</v>
      </c>
      <c r="E143" s="62" t="s">
        <v>497</v>
      </c>
      <c r="F143" s="58" t="s">
        <v>492</v>
      </c>
      <c r="G143" s="57">
        <v>1</v>
      </c>
      <c r="H143" s="59">
        <f>ROUNDDOWN(단가조사!G144*옵션!$D$11, 0)</f>
        <v>385000</v>
      </c>
      <c r="I143" s="59"/>
      <c r="J143" s="59"/>
      <c r="K143" s="59"/>
      <c r="L143" s="59">
        <f t="shared" si="2"/>
        <v>385000</v>
      </c>
      <c r="M143" s="65"/>
    </row>
    <row r="144" spans="2:13" ht="21.6" customHeight="1" x14ac:dyDescent="0.15">
      <c r="B144" s="9" t="s">
        <v>842</v>
      </c>
      <c r="C144" s="56" t="s">
        <v>498</v>
      </c>
      <c r="D144" s="62" t="s">
        <v>490</v>
      </c>
      <c r="E144" s="62" t="s">
        <v>499</v>
      </c>
      <c r="F144" s="58" t="s">
        <v>492</v>
      </c>
      <c r="G144" s="57">
        <v>1</v>
      </c>
      <c r="H144" s="59">
        <f>ROUNDDOWN(단가조사!G145*옵션!$D$11, 0)</f>
        <v>385000</v>
      </c>
      <c r="I144" s="59"/>
      <c r="J144" s="59"/>
      <c r="K144" s="59"/>
      <c r="L144" s="59">
        <f t="shared" si="2"/>
        <v>385000</v>
      </c>
      <c r="M144" s="65"/>
    </row>
    <row r="145" spans="2:13" ht="21.6" customHeight="1" x14ac:dyDescent="0.15">
      <c r="B145" s="9" t="s">
        <v>843</v>
      </c>
      <c r="C145" s="56" t="s">
        <v>500</v>
      </c>
      <c r="D145" s="62" t="s">
        <v>501</v>
      </c>
      <c r="E145" s="62" t="s">
        <v>502</v>
      </c>
      <c r="F145" s="58" t="s">
        <v>275</v>
      </c>
      <c r="G145" s="57">
        <v>4</v>
      </c>
      <c r="H145" s="59">
        <f>ROUNDDOWN(단가조사!G146*옵션!$D$11, 0)</f>
        <v>3555</v>
      </c>
      <c r="I145" s="59"/>
      <c r="J145" s="59"/>
      <c r="K145" s="59"/>
      <c r="L145" s="59">
        <f t="shared" si="2"/>
        <v>3555</v>
      </c>
      <c r="M145" s="65"/>
    </row>
    <row r="146" spans="2:13" ht="21.6" customHeight="1" x14ac:dyDescent="0.15">
      <c r="B146" s="9" t="s">
        <v>844</v>
      </c>
      <c r="C146" s="56" t="s">
        <v>504</v>
      </c>
      <c r="D146" s="62" t="s">
        <v>505</v>
      </c>
      <c r="E146" s="62" t="s">
        <v>506</v>
      </c>
      <c r="F146" s="58" t="s">
        <v>275</v>
      </c>
      <c r="G146" s="57">
        <v>4</v>
      </c>
      <c r="H146" s="59">
        <f>ROUNDDOWN(단가조사!G147*옵션!$D$11, 0)</f>
        <v>16519</v>
      </c>
      <c r="I146" s="59"/>
      <c r="J146" s="59"/>
      <c r="K146" s="59"/>
      <c r="L146" s="59">
        <f t="shared" si="2"/>
        <v>16519</v>
      </c>
      <c r="M146" s="65"/>
    </row>
    <row r="147" spans="2:13" ht="21.6" customHeight="1" x14ac:dyDescent="0.15">
      <c r="B147" s="9" t="s">
        <v>845</v>
      </c>
      <c r="C147" s="56" t="s">
        <v>507</v>
      </c>
      <c r="D147" s="62" t="s">
        <v>508</v>
      </c>
      <c r="E147" s="62" t="s">
        <v>509</v>
      </c>
      <c r="F147" s="58" t="s">
        <v>181</v>
      </c>
      <c r="G147" s="57">
        <v>8</v>
      </c>
      <c r="H147" s="59">
        <f>ROUNDDOWN(단가조사!G148*옵션!$D$11, 0)</f>
        <v>3010</v>
      </c>
      <c r="I147" s="59"/>
      <c r="J147" s="59"/>
      <c r="K147" s="59"/>
      <c r="L147" s="59">
        <f t="shared" si="2"/>
        <v>3010</v>
      </c>
      <c r="M147" s="65"/>
    </row>
    <row r="148" spans="2:13" ht="21.6" customHeight="1" x14ac:dyDescent="0.15">
      <c r="B148" s="9" t="s">
        <v>846</v>
      </c>
      <c r="C148" s="56" t="s">
        <v>513</v>
      </c>
      <c r="D148" s="62" t="s">
        <v>508</v>
      </c>
      <c r="E148" s="62" t="s">
        <v>514</v>
      </c>
      <c r="F148" s="58" t="s">
        <v>181</v>
      </c>
      <c r="G148" s="57">
        <v>16</v>
      </c>
      <c r="H148" s="59">
        <f>ROUNDDOWN(단가조사!G149*옵션!$D$11, 0)</f>
        <v>5660</v>
      </c>
      <c r="I148" s="59"/>
      <c r="J148" s="59"/>
      <c r="K148" s="59"/>
      <c r="L148" s="59">
        <f t="shared" si="2"/>
        <v>5660</v>
      </c>
      <c r="M148" s="65"/>
    </row>
    <row r="149" spans="2:13" ht="21.6" customHeight="1" x14ac:dyDescent="0.15">
      <c r="B149" s="9" t="s">
        <v>847</v>
      </c>
      <c r="C149" s="56" t="s">
        <v>515</v>
      </c>
      <c r="D149" s="62" t="s">
        <v>508</v>
      </c>
      <c r="E149" s="62" t="s">
        <v>516</v>
      </c>
      <c r="F149" s="58" t="s">
        <v>181</v>
      </c>
      <c r="G149" s="57">
        <v>4</v>
      </c>
      <c r="H149" s="59">
        <f>ROUNDDOWN(단가조사!G150*옵션!$D$11, 0)</f>
        <v>3010</v>
      </c>
      <c r="I149" s="59"/>
      <c r="J149" s="59"/>
      <c r="K149" s="59"/>
      <c r="L149" s="59">
        <f t="shared" si="2"/>
        <v>3010</v>
      </c>
      <c r="M149" s="65"/>
    </row>
    <row r="150" spans="2:13" ht="21.6" customHeight="1" x14ac:dyDescent="0.15">
      <c r="B150" s="9" t="s">
        <v>848</v>
      </c>
      <c r="C150" s="56" t="s">
        <v>517</v>
      </c>
      <c r="D150" s="62" t="s">
        <v>518</v>
      </c>
      <c r="E150" s="62" t="s">
        <v>519</v>
      </c>
      <c r="F150" s="58" t="s">
        <v>181</v>
      </c>
      <c r="G150" s="57">
        <v>18</v>
      </c>
      <c r="H150" s="59">
        <f>ROUNDDOWN(단가조사!G151*옵션!$D$11, 0)</f>
        <v>127</v>
      </c>
      <c r="I150" s="59"/>
      <c r="J150" s="59"/>
      <c r="K150" s="59"/>
      <c r="L150" s="59">
        <f t="shared" si="2"/>
        <v>127</v>
      </c>
      <c r="M150" s="65"/>
    </row>
    <row r="151" spans="2:13" ht="21.6" customHeight="1" x14ac:dyDescent="0.15">
      <c r="B151" s="9" t="s">
        <v>849</v>
      </c>
      <c r="C151" s="56" t="s">
        <v>520</v>
      </c>
      <c r="D151" s="62" t="s">
        <v>518</v>
      </c>
      <c r="E151" s="62" t="s">
        <v>521</v>
      </c>
      <c r="F151" s="58" t="s">
        <v>181</v>
      </c>
      <c r="G151" s="57">
        <v>6</v>
      </c>
      <c r="H151" s="59">
        <f>ROUNDDOWN(단가조사!G152*옵션!$D$11, 0)</f>
        <v>403</v>
      </c>
      <c r="I151" s="59"/>
      <c r="J151" s="59"/>
      <c r="K151" s="59"/>
      <c r="L151" s="59">
        <f t="shared" si="2"/>
        <v>403</v>
      </c>
      <c r="M151" s="65"/>
    </row>
    <row r="152" spans="2:13" ht="21.6" customHeight="1" x14ac:dyDescent="0.15">
      <c r="B152" s="9" t="s">
        <v>850</v>
      </c>
      <c r="C152" s="56" t="s">
        <v>522</v>
      </c>
      <c r="D152" s="62" t="s">
        <v>518</v>
      </c>
      <c r="E152" s="62" t="s">
        <v>523</v>
      </c>
      <c r="F152" s="58" t="s">
        <v>181</v>
      </c>
      <c r="G152" s="57">
        <v>2</v>
      </c>
      <c r="H152" s="59">
        <f>ROUNDDOWN(단가조사!G153*옵션!$D$11, 0)</f>
        <v>508</v>
      </c>
      <c r="I152" s="59"/>
      <c r="J152" s="59"/>
      <c r="K152" s="59"/>
      <c r="L152" s="59">
        <f t="shared" si="2"/>
        <v>508</v>
      </c>
      <c r="M152" s="65"/>
    </row>
    <row r="153" spans="2:13" ht="21.6" customHeight="1" x14ac:dyDescent="0.15">
      <c r="B153" s="9" t="s">
        <v>851</v>
      </c>
      <c r="C153" s="56" t="s">
        <v>524</v>
      </c>
      <c r="D153" s="62" t="s">
        <v>518</v>
      </c>
      <c r="E153" s="62" t="s">
        <v>525</v>
      </c>
      <c r="F153" s="58" t="s">
        <v>181</v>
      </c>
      <c r="G153" s="57">
        <v>12</v>
      </c>
      <c r="H153" s="59">
        <f>ROUNDDOWN(단가조사!G154*옵션!$D$11, 0)</f>
        <v>712</v>
      </c>
      <c r="I153" s="59"/>
      <c r="J153" s="59"/>
      <c r="K153" s="59"/>
      <c r="L153" s="59">
        <f t="shared" si="2"/>
        <v>712</v>
      </c>
      <c r="M153" s="65"/>
    </row>
    <row r="154" spans="2:13" ht="21.6" customHeight="1" x14ac:dyDescent="0.15">
      <c r="B154" s="9" t="s">
        <v>852</v>
      </c>
      <c r="C154" s="56" t="s">
        <v>526</v>
      </c>
      <c r="D154" s="62" t="s">
        <v>527</v>
      </c>
      <c r="E154" s="62" t="s">
        <v>528</v>
      </c>
      <c r="F154" s="58" t="s">
        <v>275</v>
      </c>
      <c r="G154" s="57">
        <v>8</v>
      </c>
      <c r="H154" s="59">
        <f>ROUNDDOWN(단가조사!G155*옵션!$D$11, 0)</f>
        <v>3067</v>
      </c>
      <c r="I154" s="59"/>
      <c r="J154" s="59"/>
      <c r="K154" s="59"/>
      <c r="L154" s="59">
        <f t="shared" si="2"/>
        <v>3067</v>
      </c>
      <c r="M154" s="65"/>
    </row>
    <row r="155" spans="2:13" ht="21.6" customHeight="1" x14ac:dyDescent="0.15">
      <c r="B155" s="9" t="s">
        <v>853</v>
      </c>
      <c r="C155" s="56" t="s">
        <v>529</v>
      </c>
      <c r="D155" s="62" t="s">
        <v>527</v>
      </c>
      <c r="E155" s="62" t="s">
        <v>530</v>
      </c>
      <c r="F155" s="58" t="s">
        <v>275</v>
      </c>
      <c r="G155" s="57">
        <v>8</v>
      </c>
      <c r="H155" s="59">
        <f>ROUNDDOWN(단가조사!G156*옵션!$D$11, 0)</f>
        <v>13200</v>
      </c>
      <c r="I155" s="59"/>
      <c r="J155" s="59"/>
      <c r="K155" s="59"/>
      <c r="L155" s="59">
        <f t="shared" si="2"/>
        <v>13200</v>
      </c>
      <c r="M155" s="65"/>
    </row>
    <row r="156" spans="2:13" ht="21.6" customHeight="1" x14ac:dyDescent="0.15">
      <c r="B156" s="9" t="s">
        <v>854</v>
      </c>
      <c r="C156" s="56" t="s">
        <v>532</v>
      </c>
      <c r="D156" s="62" t="s">
        <v>533</v>
      </c>
      <c r="E156" s="62" t="s">
        <v>534</v>
      </c>
      <c r="F156" s="58" t="s">
        <v>132</v>
      </c>
      <c r="G156" s="57">
        <v>53</v>
      </c>
      <c r="H156" s="59">
        <f>ROUNDDOWN(단가조사!G157*옵션!$D$11, 0)</f>
        <v>720</v>
      </c>
      <c r="I156" s="59"/>
      <c r="J156" s="59"/>
      <c r="K156" s="59"/>
      <c r="L156" s="59">
        <f t="shared" si="2"/>
        <v>720</v>
      </c>
      <c r="M156" s="65"/>
    </row>
    <row r="157" spans="2:13" ht="21.6" customHeight="1" x14ac:dyDescent="0.15">
      <c r="B157" s="9" t="s">
        <v>855</v>
      </c>
      <c r="C157" s="56" t="s">
        <v>536</v>
      </c>
      <c r="D157" s="62" t="s">
        <v>537</v>
      </c>
      <c r="E157" s="62" t="s">
        <v>538</v>
      </c>
      <c r="F157" s="58" t="s">
        <v>539</v>
      </c>
      <c r="G157" s="57">
        <v>2</v>
      </c>
      <c r="H157" s="59">
        <f>ROUNDDOWN(단가조사!G158*옵션!$D$11, 0)</f>
        <v>370000</v>
      </c>
      <c r="I157" s="59"/>
      <c r="J157" s="59"/>
      <c r="K157" s="59"/>
      <c r="L157" s="59">
        <f t="shared" si="2"/>
        <v>370000</v>
      </c>
      <c r="M157" s="65"/>
    </row>
    <row r="158" spans="2:13" ht="21.6" customHeight="1" x14ac:dyDescent="0.15">
      <c r="B158" s="9" t="s">
        <v>856</v>
      </c>
      <c r="C158" s="56" t="s">
        <v>542</v>
      </c>
      <c r="D158" s="62" t="s">
        <v>543</v>
      </c>
      <c r="E158" s="62" t="s">
        <v>544</v>
      </c>
      <c r="F158" s="58" t="s">
        <v>539</v>
      </c>
      <c r="G158" s="57">
        <v>2</v>
      </c>
      <c r="H158" s="59">
        <f>ROUNDDOWN(단가조사!G159*옵션!$D$11, 0)</f>
        <v>950000</v>
      </c>
      <c r="I158" s="59"/>
      <c r="J158" s="59"/>
      <c r="K158" s="59"/>
      <c r="L158" s="59">
        <f t="shared" si="2"/>
        <v>950000</v>
      </c>
      <c r="M158" s="65"/>
    </row>
    <row r="159" spans="2:13" ht="21.6" customHeight="1" x14ac:dyDescent="0.15">
      <c r="B159" s="9" t="s">
        <v>857</v>
      </c>
      <c r="C159" s="56" t="s">
        <v>547</v>
      </c>
      <c r="D159" s="62" t="s">
        <v>548</v>
      </c>
      <c r="E159" s="62" t="s">
        <v>549</v>
      </c>
      <c r="F159" s="58" t="s">
        <v>550</v>
      </c>
      <c r="G159" s="57">
        <v>31.5</v>
      </c>
      <c r="H159" s="59">
        <f>ROUNDDOWN(단가조사!G160*옵션!$D$11, 0)</f>
        <v>874</v>
      </c>
      <c r="I159" s="59"/>
      <c r="J159" s="59"/>
      <c r="K159" s="59"/>
      <c r="L159" s="59">
        <f t="shared" si="2"/>
        <v>874</v>
      </c>
      <c r="M159" s="65"/>
    </row>
    <row r="160" spans="2:13" ht="21.6" customHeight="1" x14ac:dyDescent="0.15">
      <c r="B160" s="9" t="s">
        <v>858</v>
      </c>
      <c r="C160" s="56" t="s">
        <v>552</v>
      </c>
      <c r="D160" s="62" t="s">
        <v>553</v>
      </c>
      <c r="E160" s="62" t="s">
        <v>554</v>
      </c>
      <c r="F160" s="58" t="s">
        <v>550</v>
      </c>
      <c r="G160" s="57">
        <v>10.38</v>
      </c>
      <c r="H160" s="59">
        <f>ROUNDDOWN(단가조사!G161*옵션!$D$11, 0)</f>
        <v>7700</v>
      </c>
      <c r="I160" s="59"/>
      <c r="J160" s="59"/>
      <c r="K160" s="59"/>
      <c r="L160" s="59">
        <f t="shared" si="2"/>
        <v>7700</v>
      </c>
      <c r="M160" s="65"/>
    </row>
    <row r="161" spans="2:13" ht="21.6" customHeight="1" x14ac:dyDescent="0.15">
      <c r="B161" s="9" t="s">
        <v>859</v>
      </c>
      <c r="C161" s="56" t="s">
        <v>556</v>
      </c>
      <c r="D161" s="62" t="s">
        <v>557</v>
      </c>
      <c r="E161" s="62" t="s">
        <v>558</v>
      </c>
      <c r="F161" s="58" t="s">
        <v>181</v>
      </c>
      <c r="G161" s="57">
        <v>12</v>
      </c>
      <c r="H161" s="59">
        <f>ROUNDDOWN(단가조사!G162*옵션!$D$11, 0)</f>
        <v>246</v>
      </c>
      <c r="I161" s="59"/>
      <c r="J161" s="59"/>
      <c r="K161" s="59"/>
      <c r="L161" s="59">
        <f t="shared" si="2"/>
        <v>246</v>
      </c>
      <c r="M161" s="65"/>
    </row>
    <row r="162" spans="2:13" ht="21.6" customHeight="1" x14ac:dyDescent="0.15">
      <c r="B162" s="9" t="s">
        <v>860</v>
      </c>
      <c r="C162" s="56" t="s">
        <v>560</v>
      </c>
      <c r="D162" s="62" t="s">
        <v>561</v>
      </c>
      <c r="E162" s="62" t="s">
        <v>562</v>
      </c>
      <c r="F162" s="58" t="s">
        <v>181</v>
      </c>
      <c r="G162" s="57">
        <v>60</v>
      </c>
      <c r="H162" s="59">
        <f>ROUNDDOWN(단가조사!G163*옵션!$D$11, 0)</f>
        <v>29</v>
      </c>
      <c r="I162" s="59"/>
      <c r="J162" s="59"/>
      <c r="K162" s="59"/>
      <c r="L162" s="59">
        <f t="shared" si="2"/>
        <v>29</v>
      </c>
      <c r="M162" s="65"/>
    </row>
    <row r="163" spans="2:13" ht="21.6" customHeight="1" x14ac:dyDescent="0.15">
      <c r="B163" s="9" t="s">
        <v>861</v>
      </c>
      <c r="C163" s="56" t="s">
        <v>564</v>
      </c>
      <c r="D163" s="62" t="s">
        <v>561</v>
      </c>
      <c r="E163" s="62" t="s">
        <v>558</v>
      </c>
      <c r="F163" s="58" t="s">
        <v>275</v>
      </c>
      <c r="G163" s="57">
        <v>238</v>
      </c>
      <c r="H163" s="59">
        <f>ROUNDDOWN(단가조사!G164*옵션!$D$11, 0)</f>
        <v>29</v>
      </c>
      <c r="I163" s="59"/>
      <c r="J163" s="59"/>
      <c r="K163" s="59"/>
      <c r="L163" s="59">
        <f t="shared" si="2"/>
        <v>29</v>
      </c>
      <c r="M163" s="65"/>
    </row>
    <row r="164" spans="2:13" ht="21.6" customHeight="1" x14ac:dyDescent="0.15">
      <c r="B164" s="9" t="s">
        <v>862</v>
      </c>
      <c r="C164" s="56" t="s">
        <v>565</v>
      </c>
      <c r="D164" s="62" t="s">
        <v>566</v>
      </c>
      <c r="E164" s="62" t="s">
        <v>567</v>
      </c>
      <c r="F164" s="58" t="s">
        <v>275</v>
      </c>
      <c r="G164" s="57">
        <v>242</v>
      </c>
      <c r="H164" s="59">
        <f>ROUNDDOWN(단가조사!G165*옵션!$D$11, 0)</f>
        <v>10</v>
      </c>
      <c r="I164" s="59"/>
      <c r="J164" s="59"/>
      <c r="K164" s="59"/>
      <c r="L164" s="59">
        <f t="shared" si="2"/>
        <v>10</v>
      </c>
      <c r="M164" s="65"/>
    </row>
    <row r="165" spans="2:13" ht="21.6" customHeight="1" x14ac:dyDescent="0.15">
      <c r="B165" s="9" t="s">
        <v>863</v>
      </c>
      <c r="C165" s="56" t="s">
        <v>568</v>
      </c>
      <c r="D165" s="62" t="s">
        <v>569</v>
      </c>
      <c r="E165" s="62" t="s">
        <v>570</v>
      </c>
      <c r="F165" s="58" t="s">
        <v>571</v>
      </c>
      <c r="G165" s="57">
        <v>1.1979</v>
      </c>
      <c r="H165" s="59">
        <f>ROUNDDOWN(단가조사!G166*옵션!$D$11, 0)</f>
        <v>30000</v>
      </c>
      <c r="I165" s="59"/>
      <c r="J165" s="59"/>
      <c r="K165" s="59"/>
      <c r="L165" s="59">
        <f t="shared" si="2"/>
        <v>30000</v>
      </c>
      <c r="M165" s="65"/>
    </row>
    <row r="166" spans="2:13" ht="21.6" customHeight="1" x14ac:dyDescent="0.15">
      <c r="B166" s="9" t="s">
        <v>864</v>
      </c>
      <c r="C166" s="56" t="s">
        <v>573</v>
      </c>
      <c r="D166" s="62" t="s">
        <v>574</v>
      </c>
      <c r="E166" s="62" t="s">
        <v>575</v>
      </c>
      <c r="F166" s="58" t="s">
        <v>576</v>
      </c>
      <c r="G166" s="57">
        <v>2</v>
      </c>
      <c r="H166" s="59">
        <f>ROUNDDOWN(단가조사!G167*옵션!$D$11, 0)</f>
        <v>60000</v>
      </c>
      <c r="I166" s="59"/>
      <c r="J166" s="59"/>
      <c r="K166" s="59"/>
      <c r="L166" s="59">
        <f t="shared" si="2"/>
        <v>60000</v>
      </c>
      <c r="M166" s="65"/>
    </row>
    <row r="167" spans="2:13" ht="21.6" customHeight="1" x14ac:dyDescent="0.15">
      <c r="B167" s="9" t="s">
        <v>865</v>
      </c>
      <c r="C167" s="56" t="s">
        <v>578</v>
      </c>
      <c r="D167" s="62" t="s">
        <v>579</v>
      </c>
      <c r="E167" s="62"/>
      <c r="F167" s="58" t="s">
        <v>275</v>
      </c>
      <c r="G167" s="57">
        <v>8</v>
      </c>
      <c r="H167" s="59">
        <f>ROUNDDOWN(단가조사!G168*옵션!$D$11, 0)</f>
        <v>80000</v>
      </c>
      <c r="I167" s="59"/>
      <c r="J167" s="59"/>
      <c r="K167" s="59"/>
      <c r="L167" s="59">
        <f t="shared" si="2"/>
        <v>80000</v>
      </c>
      <c r="M167" s="65"/>
    </row>
    <row r="168" spans="2:13" ht="21.6" customHeight="1" x14ac:dyDescent="0.15">
      <c r="B168" s="9" t="s">
        <v>866</v>
      </c>
      <c r="C168" s="56" t="s">
        <v>581</v>
      </c>
      <c r="D168" s="62" t="s">
        <v>582</v>
      </c>
      <c r="E168" s="62"/>
      <c r="F168" s="58" t="s">
        <v>275</v>
      </c>
      <c r="G168" s="57">
        <v>4</v>
      </c>
      <c r="H168" s="59">
        <f>ROUNDDOWN(단가조사!G169*옵션!$D$11, 0)</f>
        <v>240000</v>
      </c>
      <c r="I168" s="59"/>
      <c r="J168" s="59"/>
      <c r="K168" s="59"/>
      <c r="L168" s="59">
        <f t="shared" si="2"/>
        <v>240000</v>
      </c>
      <c r="M168" s="65"/>
    </row>
    <row r="169" spans="2:13" ht="21.6" customHeight="1" x14ac:dyDescent="0.15">
      <c r="B169" s="9" t="s">
        <v>867</v>
      </c>
      <c r="C169" s="56" t="s">
        <v>498</v>
      </c>
      <c r="D169" s="62" t="s">
        <v>583</v>
      </c>
      <c r="E169" s="62" t="s">
        <v>584</v>
      </c>
      <c r="F169" s="58" t="s">
        <v>275</v>
      </c>
      <c r="G169" s="57">
        <v>115</v>
      </c>
      <c r="H169" s="59">
        <f>ROUNDDOWN(단가조사!G170*옵션!$D$11, 0)</f>
        <v>84000</v>
      </c>
      <c r="I169" s="59"/>
      <c r="J169" s="59"/>
      <c r="K169" s="59"/>
      <c r="L169" s="59">
        <f t="shared" si="2"/>
        <v>84000</v>
      </c>
      <c r="M169" s="65" t="s">
        <v>868</v>
      </c>
    </row>
    <row r="170" spans="2:13" ht="21.6" customHeight="1" x14ac:dyDescent="0.15">
      <c r="B170" s="9" t="s">
        <v>869</v>
      </c>
      <c r="C170" s="56" t="s">
        <v>498</v>
      </c>
      <c r="D170" s="62" t="s">
        <v>583</v>
      </c>
      <c r="E170" s="62" t="s">
        <v>588</v>
      </c>
      <c r="F170" s="58" t="s">
        <v>275</v>
      </c>
      <c r="G170" s="57">
        <v>156</v>
      </c>
      <c r="H170" s="59">
        <f>ROUNDDOWN(단가조사!G171*옵션!$D$11, 0)</f>
        <v>27500</v>
      </c>
      <c r="I170" s="59"/>
      <c r="J170" s="59"/>
      <c r="K170" s="59"/>
      <c r="L170" s="59">
        <f t="shared" si="2"/>
        <v>27500</v>
      </c>
      <c r="M170" s="65" t="s">
        <v>868</v>
      </c>
    </row>
    <row r="171" spans="2:13" ht="21.6" customHeight="1" x14ac:dyDescent="0.15">
      <c r="B171" s="9" t="s">
        <v>870</v>
      </c>
      <c r="C171" s="56" t="s">
        <v>498</v>
      </c>
      <c r="D171" s="62" t="s">
        <v>583</v>
      </c>
      <c r="E171" s="62" t="s">
        <v>589</v>
      </c>
      <c r="F171" s="58" t="s">
        <v>275</v>
      </c>
      <c r="G171" s="57">
        <v>22</v>
      </c>
      <c r="H171" s="59">
        <f>ROUNDDOWN(단가조사!G172*옵션!$D$11, 0)</f>
        <v>90000</v>
      </c>
      <c r="I171" s="59"/>
      <c r="J171" s="59"/>
      <c r="K171" s="59"/>
      <c r="L171" s="59">
        <f t="shared" si="2"/>
        <v>90000</v>
      </c>
      <c r="M171" s="65" t="s">
        <v>868</v>
      </c>
    </row>
    <row r="172" spans="2:13" ht="21.6" customHeight="1" x14ac:dyDescent="0.15">
      <c r="B172" s="9" t="s">
        <v>871</v>
      </c>
      <c r="C172" s="56" t="s">
        <v>498</v>
      </c>
      <c r="D172" s="62" t="s">
        <v>583</v>
      </c>
      <c r="E172" s="62" t="s">
        <v>590</v>
      </c>
      <c r="F172" s="58" t="s">
        <v>275</v>
      </c>
      <c r="G172" s="57">
        <v>6</v>
      </c>
      <c r="H172" s="59">
        <f>ROUNDDOWN(단가조사!G173*옵션!$D$11, 0)</f>
        <v>45000</v>
      </c>
      <c r="I172" s="59"/>
      <c r="J172" s="59"/>
      <c r="K172" s="59"/>
      <c r="L172" s="59">
        <f t="shared" si="2"/>
        <v>45000</v>
      </c>
      <c r="M172" s="65" t="s">
        <v>868</v>
      </c>
    </row>
    <row r="173" spans="2:13" ht="21.6" customHeight="1" x14ac:dyDescent="0.15">
      <c r="B173" s="9" t="s">
        <v>872</v>
      </c>
      <c r="C173" s="56" t="s">
        <v>498</v>
      </c>
      <c r="D173" s="62" t="s">
        <v>583</v>
      </c>
      <c r="E173" s="62" t="s">
        <v>591</v>
      </c>
      <c r="F173" s="58" t="s">
        <v>275</v>
      </c>
      <c r="G173" s="57">
        <v>10</v>
      </c>
      <c r="H173" s="59">
        <f>ROUNDDOWN(단가조사!G174*옵션!$D$11, 0)</f>
        <v>50000</v>
      </c>
      <c r="I173" s="59"/>
      <c r="J173" s="59"/>
      <c r="K173" s="59"/>
      <c r="L173" s="59">
        <f t="shared" si="2"/>
        <v>50000</v>
      </c>
      <c r="M173" s="65" t="s">
        <v>868</v>
      </c>
    </row>
    <row r="174" spans="2:13" ht="21.6" customHeight="1" x14ac:dyDescent="0.15">
      <c r="B174" s="9" t="s">
        <v>873</v>
      </c>
      <c r="C174" s="56" t="s">
        <v>498</v>
      </c>
      <c r="D174" s="62" t="s">
        <v>583</v>
      </c>
      <c r="E174" s="62" t="s">
        <v>592</v>
      </c>
      <c r="F174" s="58" t="s">
        <v>275</v>
      </c>
      <c r="G174" s="57">
        <v>8</v>
      </c>
      <c r="H174" s="59">
        <f>ROUNDDOWN(단가조사!G175*옵션!$D$11, 0)</f>
        <v>120000</v>
      </c>
      <c r="I174" s="59"/>
      <c r="J174" s="59"/>
      <c r="K174" s="59"/>
      <c r="L174" s="59">
        <f t="shared" si="2"/>
        <v>120000</v>
      </c>
      <c r="M174" s="65" t="s">
        <v>868</v>
      </c>
    </row>
    <row r="175" spans="2:13" ht="21.6" customHeight="1" x14ac:dyDescent="0.15">
      <c r="B175" s="9" t="s">
        <v>874</v>
      </c>
      <c r="C175" s="56" t="s">
        <v>498</v>
      </c>
      <c r="D175" s="62" t="s">
        <v>593</v>
      </c>
      <c r="E175" s="62" t="s">
        <v>594</v>
      </c>
      <c r="F175" s="58" t="s">
        <v>492</v>
      </c>
      <c r="G175" s="57">
        <v>1</v>
      </c>
      <c r="H175" s="59">
        <f>ROUNDDOWN(단가조사!G176*옵션!$D$11, 0)</f>
        <v>26661000</v>
      </c>
      <c r="I175" s="59"/>
      <c r="J175" s="59"/>
      <c r="K175" s="59"/>
      <c r="L175" s="59">
        <f t="shared" si="2"/>
        <v>26661000</v>
      </c>
      <c r="M175" s="65" t="s">
        <v>868</v>
      </c>
    </row>
    <row r="176" spans="2:13" ht="21.6" customHeight="1" x14ac:dyDescent="0.15">
      <c r="B176" s="9" t="s">
        <v>875</v>
      </c>
      <c r="C176" s="56" t="s">
        <v>498</v>
      </c>
      <c r="D176" s="62" t="s">
        <v>598</v>
      </c>
      <c r="E176" s="62" t="s">
        <v>599</v>
      </c>
      <c r="F176" s="58" t="s">
        <v>492</v>
      </c>
      <c r="G176" s="57">
        <v>1</v>
      </c>
      <c r="H176" s="59">
        <f>ROUNDDOWN(단가조사!G177*옵션!$D$11, 0)</f>
        <v>10841000</v>
      </c>
      <c r="I176" s="59"/>
      <c r="J176" s="59"/>
      <c r="K176" s="59"/>
      <c r="L176" s="59">
        <f t="shared" si="2"/>
        <v>10841000</v>
      </c>
      <c r="M176" s="65" t="s">
        <v>868</v>
      </c>
    </row>
    <row r="177" spans="2:13" ht="21.6" customHeight="1" x14ac:dyDescent="0.15">
      <c r="B177" s="9" t="s">
        <v>876</v>
      </c>
      <c r="C177" s="56" t="s">
        <v>498</v>
      </c>
      <c r="D177" s="62" t="s">
        <v>600</v>
      </c>
      <c r="E177" s="62" t="s">
        <v>601</v>
      </c>
      <c r="F177" s="58" t="s">
        <v>492</v>
      </c>
      <c r="G177" s="57">
        <v>1</v>
      </c>
      <c r="H177" s="59">
        <f>ROUNDDOWN(단가조사!G178*옵션!$D$11, 0)</f>
        <v>10406000</v>
      </c>
      <c r="I177" s="59"/>
      <c r="J177" s="59"/>
      <c r="K177" s="59"/>
      <c r="L177" s="59">
        <f t="shared" si="2"/>
        <v>10406000</v>
      </c>
      <c r="M177" s="65" t="s">
        <v>868</v>
      </c>
    </row>
    <row r="178" spans="2:13" ht="21.6" customHeight="1" x14ac:dyDescent="0.15">
      <c r="B178" s="9" t="s">
        <v>877</v>
      </c>
      <c r="C178" s="56" t="s">
        <v>498</v>
      </c>
      <c r="D178" s="62" t="s">
        <v>600</v>
      </c>
      <c r="E178" s="62" t="s">
        <v>602</v>
      </c>
      <c r="F178" s="58" t="s">
        <v>492</v>
      </c>
      <c r="G178" s="57">
        <v>1</v>
      </c>
      <c r="H178" s="59">
        <f>ROUNDDOWN(단가조사!G179*옵션!$D$11, 0)</f>
        <v>2161000</v>
      </c>
      <c r="I178" s="59"/>
      <c r="J178" s="59"/>
      <c r="K178" s="59"/>
      <c r="L178" s="59">
        <f t="shared" si="2"/>
        <v>2161000</v>
      </c>
      <c r="M178" s="65" t="s">
        <v>868</v>
      </c>
    </row>
    <row r="179" spans="2:13" ht="21.6" customHeight="1" x14ac:dyDescent="0.15">
      <c r="B179" s="9" t="s">
        <v>878</v>
      </c>
      <c r="C179" s="56" t="s">
        <v>498</v>
      </c>
      <c r="D179" s="62" t="s">
        <v>600</v>
      </c>
      <c r="E179" s="62" t="s">
        <v>603</v>
      </c>
      <c r="F179" s="58" t="s">
        <v>492</v>
      </c>
      <c r="G179" s="57">
        <v>1</v>
      </c>
      <c r="H179" s="59">
        <f>ROUNDDOWN(단가조사!G180*옵션!$D$11, 0)</f>
        <v>4828000</v>
      </c>
      <c r="I179" s="59"/>
      <c r="J179" s="59"/>
      <c r="K179" s="59"/>
      <c r="L179" s="59">
        <f t="shared" si="2"/>
        <v>4828000</v>
      </c>
      <c r="M179" s="65" t="s">
        <v>868</v>
      </c>
    </row>
    <row r="180" spans="2:13" ht="21.6" customHeight="1" x14ac:dyDescent="0.15">
      <c r="B180" s="9" t="s">
        <v>879</v>
      </c>
      <c r="C180" s="56" t="s">
        <v>498</v>
      </c>
      <c r="D180" s="62" t="s">
        <v>600</v>
      </c>
      <c r="E180" s="62" t="s">
        <v>604</v>
      </c>
      <c r="F180" s="58" t="s">
        <v>492</v>
      </c>
      <c r="G180" s="57">
        <v>1</v>
      </c>
      <c r="H180" s="59">
        <f>ROUNDDOWN(단가조사!G181*옵션!$D$11, 0)</f>
        <v>1640000</v>
      </c>
      <c r="I180" s="59"/>
      <c r="J180" s="59"/>
      <c r="K180" s="59"/>
      <c r="L180" s="59">
        <f t="shared" si="2"/>
        <v>1640000</v>
      </c>
      <c r="M180" s="65" t="s">
        <v>868</v>
      </c>
    </row>
    <row r="181" spans="2:13" ht="21.6" customHeight="1" x14ac:dyDescent="0.15">
      <c r="B181" s="9" t="s">
        <v>880</v>
      </c>
      <c r="C181" s="56" t="s">
        <v>498</v>
      </c>
      <c r="D181" s="62" t="s">
        <v>600</v>
      </c>
      <c r="E181" s="62" t="s">
        <v>605</v>
      </c>
      <c r="F181" s="58" t="s">
        <v>492</v>
      </c>
      <c r="G181" s="57">
        <v>1</v>
      </c>
      <c r="H181" s="59">
        <f>ROUNDDOWN(단가조사!G182*옵션!$D$11, 0)</f>
        <v>1655000</v>
      </c>
      <c r="I181" s="59"/>
      <c r="J181" s="59"/>
      <c r="K181" s="59"/>
      <c r="L181" s="59">
        <f t="shared" si="2"/>
        <v>1655000</v>
      </c>
      <c r="M181" s="65" t="s">
        <v>868</v>
      </c>
    </row>
    <row r="182" spans="2:13" ht="21.6" customHeight="1" x14ac:dyDescent="0.15">
      <c r="B182" s="9" t="s">
        <v>881</v>
      </c>
      <c r="C182" s="56" t="s">
        <v>498</v>
      </c>
      <c r="D182" s="62" t="s">
        <v>600</v>
      </c>
      <c r="E182" s="62" t="s">
        <v>606</v>
      </c>
      <c r="F182" s="58" t="s">
        <v>492</v>
      </c>
      <c r="G182" s="57">
        <v>1</v>
      </c>
      <c r="H182" s="59">
        <f>ROUNDDOWN(단가조사!G183*옵션!$D$11, 0)</f>
        <v>1655000</v>
      </c>
      <c r="I182" s="59"/>
      <c r="J182" s="59"/>
      <c r="K182" s="59"/>
      <c r="L182" s="59">
        <f t="shared" si="2"/>
        <v>1655000</v>
      </c>
      <c r="M182" s="65" t="s">
        <v>868</v>
      </c>
    </row>
    <row r="183" spans="2:13" ht="21.6" customHeight="1" x14ac:dyDescent="0.15">
      <c r="B183" s="9" t="s">
        <v>882</v>
      </c>
      <c r="C183" s="56" t="s">
        <v>498</v>
      </c>
      <c r="D183" s="62" t="s">
        <v>600</v>
      </c>
      <c r="E183" s="62" t="s">
        <v>607</v>
      </c>
      <c r="F183" s="58" t="s">
        <v>492</v>
      </c>
      <c r="G183" s="57">
        <v>1</v>
      </c>
      <c r="H183" s="59">
        <f>ROUNDDOWN(단가조사!G184*옵션!$D$11, 0)</f>
        <v>1655000</v>
      </c>
      <c r="I183" s="59"/>
      <c r="J183" s="59"/>
      <c r="K183" s="59"/>
      <c r="L183" s="59">
        <f t="shared" si="2"/>
        <v>1655000</v>
      </c>
      <c r="M183" s="65" t="s">
        <v>868</v>
      </c>
    </row>
    <row r="184" spans="2:13" ht="21.6" customHeight="1" x14ac:dyDescent="0.15">
      <c r="B184" s="9" t="s">
        <v>883</v>
      </c>
      <c r="C184" s="56" t="s">
        <v>498</v>
      </c>
      <c r="D184" s="62" t="s">
        <v>600</v>
      </c>
      <c r="E184" s="62" t="s">
        <v>608</v>
      </c>
      <c r="F184" s="58" t="s">
        <v>492</v>
      </c>
      <c r="G184" s="57">
        <v>1</v>
      </c>
      <c r="H184" s="59">
        <f>ROUNDDOWN(단가조사!G185*옵션!$D$11, 0)</f>
        <v>4158000</v>
      </c>
      <c r="I184" s="59"/>
      <c r="J184" s="59"/>
      <c r="K184" s="59"/>
      <c r="L184" s="59">
        <f t="shared" si="2"/>
        <v>4158000</v>
      </c>
      <c r="M184" s="65" t="s">
        <v>868</v>
      </c>
    </row>
    <row r="185" spans="2:13" ht="21.6" customHeight="1" x14ac:dyDescent="0.15">
      <c r="B185" s="9" t="s">
        <v>884</v>
      </c>
      <c r="C185" s="56" t="s">
        <v>498</v>
      </c>
      <c r="D185" s="62" t="s">
        <v>600</v>
      </c>
      <c r="E185" s="62" t="s">
        <v>609</v>
      </c>
      <c r="F185" s="58" t="s">
        <v>492</v>
      </c>
      <c r="G185" s="57">
        <v>1</v>
      </c>
      <c r="H185" s="59">
        <f>ROUNDDOWN(단가조사!G186*옵션!$D$11, 0)</f>
        <v>1640000</v>
      </c>
      <c r="I185" s="59"/>
      <c r="J185" s="59"/>
      <c r="K185" s="59"/>
      <c r="L185" s="59">
        <f t="shared" si="2"/>
        <v>1640000</v>
      </c>
      <c r="M185" s="65" t="s">
        <v>868</v>
      </c>
    </row>
    <row r="186" spans="2:13" ht="21.6" customHeight="1" x14ac:dyDescent="0.15">
      <c r="B186" s="9" t="s">
        <v>885</v>
      </c>
      <c r="C186" s="56" t="s">
        <v>498</v>
      </c>
      <c r="D186" s="62" t="s">
        <v>600</v>
      </c>
      <c r="E186" s="62" t="s">
        <v>610</v>
      </c>
      <c r="F186" s="58" t="s">
        <v>492</v>
      </c>
      <c r="G186" s="57">
        <v>1</v>
      </c>
      <c r="H186" s="59">
        <f>ROUNDDOWN(단가조사!G187*옵션!$D$11, 0)</f>
        <v>1655000</v>
      </c>
      <c r="I186" s="59"/>
      <c r="J186" s="59"/>
      <c r="K186" s="59"/>
      <c r="L186" s="59">
        <f t="shared" si="2"/>
        <v>1655000</v>
      </c>
      <c r="M186" s="65" t="s">
        <v>868</v>
      </c>
    </row>
    <row r="187" spans="2:13" ht="21.6" customHeight="1" x14ac:dyDescent="0.15">
      <c r="B187" s="9" t="s">
        <v>886</v>
      </c>
      <c r="C187" s="56" t="s">
        <v>498</v>
      </c>
      <c r="D187" s="62" t="s">
        <v>600</v>
      </c>
      <c r="E187" s="62" t="s">
        <v>611</v>
      </c>
      <c r="F187" s="58" t="s">
        <v>492</v>
      </c>
      <c r="G187" s="57">
        <v>1</v>
      </c>
      <c r="H187" s="59">
        <f>ROUNDDOWN(단가조사!G188*옵션!$D$11, 0)</f>
        <v>1655000</v>
      </c>
      <c r="I187" s="59"/>
      <c r="J187" s="59"/>
      <c r="K187" s="59"/>
      <c r="L187" s="59">
        <f t="shared" si="2"/>
        <v>1655000</v>
      </c>
      <c r="M187" s="65" t="s">
        <v>868</v>
      </c>
    </row>
    <row r="188" spans="2:13" ht="21.6" customHeight="1" x14ac:dyDescent="0.15">
      <c r="B188" s="9" t="s">
        <v>887</v>
      </c>
      <c r="C188" s="56" t="s">
        <v>498</v>
      </c>
      <c r="D188" s="62" t="s">
        <v>600</v>
      </c>
      <c r="E188" s="62" t="s">
        <v>612</v>
      </c>
      <c r="F188" s="58" t="s">
        <v>492</v>
      </c>
      <c r="G188" s="57">
        <v>1</v>
      </c>
      <c r="H188" s="59">
        <f>ROUNDDOWN(단가조사!G189*옵션!$D$11, 0)</f>
        <v>1351000</v>
      </c>
      <c r="I188" s="59"/>
      <c r="J188" s="59"/>
      <c r="K188" s="59"/>
      <c r="L188" s="59">
        <f t="shared" si="2"/>
        <v>1351000</v>
      </c>
      <c r="M188" s="65" t="s">
        <v>868</v>
      </c>
    </row>
    <row r="189" spans="2:13" ht="21.6" customHeight="1" x14ac:dyDescent="0.15">
      <c r="B189" s="9" t="s">
        <v>888</v>
      </c>
      <c r="C189" s="56" t="s">
        <v>498</v>
      </c>
      <c r="D189" s="62" t="s">
        <v>600</v>
      </c>
      <c r="E189" s="62" t="s">
        <v>613</v>
      </c>
      <c r="F189" s="58" t="s">
        <v>492</v>
      </c>
      <c r="G189" s="57">
        <v>1</v>
      </c>
      <c r="H189" s="59">
        <f>ROUNDDOWN(단가조사!G190*옵션!$D$11, 0)</f>
        <v>3374000</v>
      </c>
      <c r="I189" s="59"/>
      <c r="J189" s="59"/>
      <c r="K189" s="59"/>
      <c r="L189" s="59">
        <f t="shared" si="2"/>
        <v>3374000</v>
      </c>
      <c r="M189" s="65" t="s">
        <v>868</v>
      </c>
    </row>
    <row r="190" spans="2:13" ht="21.6" customHeight="1" x14ac:dyDescent="0.15">
      <c r="B190" s="9" t="s">
        <v>889</v>
      </c>
      <c r="C190" s="56" t="s">
        <v>498</v>
      </c>
      <c r="D190" s="62" t="s">
        <v>614</v>
      </c>
      <c r="E190" s="62" t="s">
        <v>615</v>
      </c>
      <c r="F190" s="58" t="s">
        <v>616</v>
      </c>
      <c r="G190" s="57">
        <v>1</v>
      </c>
      <c r="H190" s="59">
        <f>ROUNDDOWN(단가조사!G191*옵션!$D$11, 0)</f>
        <v>196382000</v>
      </c>
      <c r="I190" s="59"/>
      <c r="J190" s="59"/>
      <c r="K190" s="59"/>
      <c r="L190" s="59">
        <f t="shared" si="2"/>
        <v>196382000</v>
      </c>
      <c r="M190" s="65" t="s">
        <v>868</v>
      </c>
    </row>
    <row r="191" spans="2:13" ht="21.6" customHeight="1" x14ac:dyDescent="0.15">
      <c r="B191" s="9" t="s">
        <v>890</v>
      </c>
      <c r="C191" s="56" t="s">
        <v>498</v>
      </c>
      <c r="D191" s="62" t="s">
        <v>618</v>
      </c>
      <c r="E191" s="62"/>
      <c r="F191" s="58" t="s">
        <v>616</v>
      </c>
      <c r="G191" s="57">
        <v>1</v>
      </c>
      <c r="H191" s="59">
        <f>ROUNDDOWN(단가조사!G192*옵션!$D$11, 0)</f>
        <v>40000000</v>
      </c>
      <c r="I191" s="59"/>
      <c r="J191" s="59"/>
      <c r="K191" s="59"/>
      <c r="L191" s="59">
        <f t="shared" si="2"/>
        <v>40000000</v>
      </c>
      <c r="M191" s="65" t="s">
        <v>891</v>
      </c>
    </row>
    <row r="192" spans="2:13" ht="21.6" customHeight="1" x14ac:dyDescent="0.15">
      <c r="B192" s="9" t="s">
        <v>892</v>
      </c>
      <c r="C192" s="56" t="s">
        <v>498</v>
      </c>
      <c r="D192" s="62" t="s">
        <v>620</v>
      </c>
      <c r="E192" s="62" t="s">
        <v>621</v>
      </c>
      <c r="F192" s="58" t="s">
        <v>275</v>
      </c>
      <c r="G192" s="57">
        <v>6</v>
      </c>
      <c r="H192" s="59">
        <f>ROUNDDOWN(단가조사!G193*옵션!$D$11, 0)</f>
        <v>7500</v>
      </c>
      <c r="I192" s="59"/>
      <c r="J192" s="59"/>
      <c r="K192" s="59"/>
      <c r="L192" s="59">
        <f t="shared" si="2"/>
        <v>7500</v>
      </c>
      <c r="M192" s="65"/>
    </row>
    <row r="193" spans="2:13" ht="21.6" customHeight="1" x14ac:dyDescent="0.15">
      <c r="B193" s="9" t="s">
        <v>893</v>
      </c>
      <c r="C193" s="56" t="s">
        <v>498</v>
      </c>
      <c r="D193" s="62" t="s">
        <v>623</v>
      </c>
      <c r="E193" s="62" t="s">
        <v>624</v>
      </c>
      <c r="F193" s="58" t="s">
        <v>275</v>
      </c>
      <c r="G193" s="57">
        <v>78</v>
      </c>
      <c r="H193" s="59">
        <f>ROUNDDOWN(단가조사!G194*옵션!$D$11, 0)</f>
        <v>3200</v>
      </c>
      <c r="I193" s="59"/>
      <c r="J193" s="59"/>
      <c r="K193" s="59"/>
      <c r="L193" s="59">
        <f t="shared" si="2"/>
        <v>3200</v>
      </c>
      <c r="M193" s="65"/>
    </row>
    <row r="194" spans="2:13" ht="21.6" customHeight="1" x14ac:dyDescent="0.15">
      <c r="B194" s="9" t="s">
        <v>894</v>
      </c>
      <c r="C194" s="56" t="s">
        <v>498</v>
      </c>
      <c r="D194" s="62" t="s">
        <v>625</v>
      </c>
      <c r="E194" s="62" t="s">
        <v>626</v>
      </c>
      <c r="F194" s="58" t="s">
        <v>275</v>
      </c>
      <c r="G194" s="57">
        <v>22</v>
      </c>
      <c r="H194" s="59">
        <f>ROUNDDOWN(단가조사!G195*옵션!$D$11, 0)</f>
        <v>450000</v>
      </c>
      <c r="I194" s="59"/>
      <c r="J194" s="59"/>
      <c r="K194" s="59"/>
      <c r="L194" s="59">
        <f t="shared" si="2"/>
        <v>450000</v>
      </c>
      <c r="M194" s="65"/>
    </row>
    <row r="195" spans="2:13" ht="21.6" customHeight="1" x14ac:dyDescent="0.15">
      <c r="B195" s="9" t="s">
        <v>895</v>
      </c>
      <c r="C195" s="56" t="s">
        <v>498</v>
      </c>
      <c r="D195" s="62" t="s">
        <v>627</v>
      </c>
      <c r="E195" s="62" t="s">
        <v>628</v>
      </c>
      <c r="F195" s="58" t="s">
        <v>629</v>
      </c>
      <c r="G195" s="57">
        <v>22</v>
      </c>
      <c r="H195" s="59">
        <f>ROUNDDOWN(단가조사!G196*옵션!$D$11, 0)</f>
        <v>45000</v>
      </c>
      <c r="I195" s="59"/>
      <c r="J195" s="59"/>
      <c r="K195" s="59"/>
      <c r="L195" s="59">
        <f t="shared" si="2"/>
        <v>45000</v>
      </c>
      <c r="M195" s="65"/>
    </row>
    <row r="196" spans="2:13" ht="21.6" customHeight="1" x14ac:dyDescent="0.15">
      <c r="B196" s="9" t="s">
        <v>896</v>
      </c>
      <c r="C196" s="56" t="s">
        <v>498</v>
      </c>
      <c r="D196" s="62" t="s">
        <v>630</v>
      </c>
      <c r="E196" s="62" t="s">
        <v>631</v>
      </c>
      <c r="F196" s="58" t="s">
        <v>275</v>
      </c>
      <c r="G196" s="57">
        <v>14</v>
      </c>
      <c r="H196" s="59">
        <f>ROUNDDOWN(단가조사!G197*옵션!$D$11, 0)</f>
        <v>40000</v>
      </c>
      <c r="I196" s="59"/>
      <c r="J196" s="59"/>
      <c r="K196" s="59"/>
      <c r="L196" s="59">
        <f t="shared" ref="L196:L228" si="3">SUM(H196,I196,J196)</f>
        <v>40000</v>
      </c>
      <c r="M196" s="65"/>
    </row>
    <row r="197" spans="2:13" ht="21.6" customHeight="1" x14ac:dyDescent="0.15">
      <c r="B197" s="9" t="s">
        <v>897</v>
      </c>
      <c r="C197" s="56" t="s">
        <v>498</v>
      </c>
      <c r="D197" s="62" t="s">
        <v>632</v>
      </c>
      <c r="E197" s="62"/>
      <c r="F197" s="58" t="s">
        <v>633</v>
      </c>
      <c r="G197" s="57">
        <v>1</v>
      </c>
      <c r="H197" s="59">
        <f>ROUNDDOWN(단가조사!G198*옵션!$D$11, 0)</f>
        <v>0</v>
      </c>
      <c r="I197" s="59"/>
      <c r="J197" s="59"/>
      <c r="K197" s="59"/>
      <c r="L197" s="59">
        <f t="shared" si="3"/>
        <v>0</v>
      </c>
      <c r="M197" s="65"/>
    </row>
    <row r="198" spans="2:13" ht="21.6" customHeight="1" x14ac:dyDescent="0.15">
      <c r="B198" s="9" t="s">
        <v>898</v>
      </c>
      <c r="C198" s="56" t="s">
        <v>498</v>
      </c>
      <c r="D198" s="62" t="s">
        <v>634</v>
      </c>
      <c r="E198" s="62"/>
      <c r="F198" s="58" t="s">
        <v>635</v>
      </c>
      <c r="G198" s="57">
        <v>1</v>
      </c>
      <c r="H198" s="59">
        <f>ROUNDDOWN(단가조사!G199*옵션!$D$11, 0)</f>
        <v>0</v>
      </c>
      <c r="I198" s="59"/>
      <c r="J198" s="59"/>
      <c r="K198" s="59"/>
      <c r="L198" s="59">
        <f t="shared" si="3"/>
        <v>0</v>
      </c>
      <c r="M198" s="65"/>
    </row>
    <row r="199" spans="2:13" ht="21.6" customHeight="1" x14ac:dyDescent="0.15">
      <c r="B199" s="9" t="s">
        <v>899</v>
      </c>
      <c r="C199" s="56" t="s">
        <v>498</v>
      </c>
      <c r="D199" s="62" t="s">
        <v>636</v>
      </c>
      <c r="E199" s="62" t="s">
        <v>637</v>
      </c>
      <c r="F199" s="58" t="s">
        <v>132</v>
      </c>
      <c r="G199" s="57">
        <v>170</v>
      </c>
      <c r="H199" s="59">
        <f>ROUNDDOWN(단가조사!G200*옵션!$D$11, 0)</f>
        <v>4230</v>
      </c>
      <c r="I199" s="59"/>
      <c r="J199" s="59"/>
      <c r="K199" s="59"/>
      <c r="L199" s="59">
        <f t="shared" si="3"/>
        <v>4230</v>
      </c>
      <c r="M199" s="65"/>
    </row>
    <row r="200" spans="2:13" ht="21.6" customHeight="1" x14ac:dyDescent="0.15">
      <c r="B200" s="9" t="s">
        <v>900</v>
      </c>
      <c r="C200" s="56" t="s">
        <v>498</v>
      </c>
      <c r="D200" s="62" t="s">
        <v>638</v>
      </c>
      <c r="E200" s="62" t="s">
        <v>639</v>
      </c>
      <c r="F200" s="58" t="s">
        <v>275</v>
      </c>
      <c r="G200" s="57">
        <v>9</v>
      </c>
      <c r="H200" s="59">
        <f>ROUNDDOWN(단가조사!G201*옵션!$D$11, 0)</f>
        <v>6500</v>
      </c>
      <c r="I200" s="59"/>
      <c r="J200" s="59"/>
      <c r="K200" s="59"/>
      <c r="L200" s="59">
        <f t="shared" si="3"/>
        <v>6500</v>
      </c>
      <c r="M200" s="65"/>
    </row>
    <row r="201" spans="2:13" ht="21.6" customHeight="1" x14ac:dyDescent="0.15">
      <c r="B201" s="9" t="s">
        <v>901</v>
      </c>
      <c r="C201" s="56" t="s">
        <v>498</v>
      </c>
      <c r="D201" s="62" t="s">
        <v>640</v>
      </c>
      <c r="E201" s="62" t="s">
        <v>641</v>
      </c>
      <c r="F201" s="58" t="s">
        <v>275</v>
      </c>
      <c r="G201" s="57">
        <v>166</v>
      </c>
      <c r="H201" s="59">
        <f>ROUNDDOWN(단가조사!G202*옵션!$D$11, 0)</f>
        <v>7000</v>
      </c>
      <c r="I201" s="59"/>
      <c r="J201" s="59"/>
      <c r="K201" s="59"/>
      <c r="L201" s="59">
        <f t="shared" si="3"/>
        <v>7000</v>
      </c>
      <c r="M201" s="65"/>
    </row>
    <row r="202" spans="2:13" ht="21.6" customHeight="1" x14ac:dyDescent="0.15">
      <c r="B202" s="9" t="s">
        <v>902</v>
      </c>
      <c r="C202" s="56" t="s">
        <v>498</v>
      </c>
      <c r="D202" s="62" t="s">
        <v>642</v>
      </c>
      <c r="E202" s="62" t="s">
        <v>643</v>
      </c>
      <c r="F202" s="58" t="s">
        <v>275</v>
      </c>
      <c r="G202" s="57">
        <v>57</v>
      </c>
      <c r="H202" s="59">
        <f>ROUNDDOWN(단가조사!G203*옵션!$D$11, 0)</f>
        <v>4500</v>
      </c>
      <c r="I202" s="59"/>
      <c r="J202" s="59"/>
      <c r="K202" s="59"/>
      <c r="L202" s="59">
        <f t="shared" si="3"/>
        <v>4500</v>
      </c>
      <c r="M202" s="65"/>
    </row>
    <row r="203" spans="2:13" ht="21.6" customHeight="1" x14ac:dyDescent="0.15">
      <c r="B203" s="9" t="s">
        <v>903</v>
      </c>
      <c r="C203" s="56" t="s">
        <v>498</v>
      </c>
      <c r="D203" s="62" t="s">
        <v>644</v>
      </c>
      <c r="E203" s="62" t="s">
        <v>645</v>
      </c>
      <c r="F203" s="58" t="s">
        <v>275</v>
      </c>
      <c r="G203" s="57">
        <v>340</v>
      </c>
      <c r="H203" s="59">
        <f>ROUNDDOWN(단가조사!G204*옵션!$D$11, 0)</f>
        <v>200</v>
      </c>
      <c r="I203" s="59"/>
      <c r="J203" s="59"/>
      <c r="K203" s="59"/>
      <c r="L203" s="59">
        <f t="shared" si="3"/>
        <v>200</v>
      </c>
      <c r="M203" s="65"/>
    </row>
    <row r="204" spans="2:13" ht="21.6" customHeight="1" x14ac:dyDescent="0.15">
      <c r="B204" s="9" t="s">
        <v>904</v>
      </c>
      <c r="C204" s="56" t="s">
        <v>498</v>
      </c>
      <c r="D204" s="62" t="s">
        <v>646</v>
      </c>
      <c r="E204" s="62" t="s">
        <v>647</v>
      </c>
      <c r="F204" s="58" t="s">
        <v>275</v>
      </c>
      <c r="G204" s="57">
        <v>4</v>
      </c>
      <c r="H204" s="59">
        <f>ROUNDDOWN(단가조사!G205*옵션!$D$11, 0)</f>
        <v>50000</v>
      </c>
      <c r="I204" s="59"/>
      <c r="J204" s="59"/>
      <c r="K204" s="59"/>
      <c r="L204" s="59">
        <f t="shared" si="3"/>
        <v>50000</v>
      </c>
      <c r="M204" s="65"/>
    </row>
    <row r="205" spans="2:13" ht="21.6" customHeight="1" x14ac:dyDescent="0.15">
      <c r="B205" s="9" t="s">
        <v>905</v>
      </c>
      <c r="C205" s="56" t="s">
        <v>498</v>
      </c>
      <c r="D205" s="62" t="s">
        <v>621</v>
      </c>
      <c r="E205" s="62" t="s">
        <v>620</v>
      </c>
      <c r="F205" s="58" t="s">
        <v>275</v>
      </c>
      <c r="G205" s="57">
        <v>11</v>
      </c>
      <c r="H205" s="59">
        <f>ROUNDDOWN(단가조사!G206*옵션!$D$11, 0)</f>
        <v>7500</v>
      </c>
      <c r="I205" s="59"/>
      <c r="J205" s="59"/>
      <c r="K205" s="59"/>
      <c r="L205" s="59">
        <f t="shared" si="3"/>
        <v>7500</v>
      </c>
      <c r="M205" s="65"/>
    </row>
    <row r="206" spans="2:13" ht="21.6" customHeight="1" x14ac:dyDescent="0.15">
      <c r="B206" s="9" t="s">
        <v>906</v>
      </c>
      <c r="C206" s="56" t="s">
        <v>498</v>
      </c>
      <c r="D206" s="62" t="s">
        <v>648</v>
      </c>
      <c r="E206" s="62"/>
      <c r="F206" s="58" t="s">
        <v>275</v>
      </c>
      <c r="G206" s="57">
        <v>11</v>
      </c>
      <c r="H206" s="59">
        <f>ROUNDDOWN(단가조사!G207*옵션!$D$11, 0)</f>
        <v>30000</v>
      </c>
      <c r="I206" s="59"/>
      <c r="J206" s="59"/>
      <c r="K206" s="59"/>
      <c r="L206" s="59">
        <f t="shared" si="3"/>
        <v>30000</v>
      </c>
      <c r="M206" s="65"/>
    </row>
    <row r="207" spans="2:13" ht="21.6" customHeight="1" x14ac:dyDescent="0.15">
      <c r="B207" s="9" t="s">
        <v>907</v>
      </c>
      <c r="C207" s="56" t="s">
        <v>498</v>
      </c>
      <c r="D207" s="62" t="s">
        <v>649</v>
      </c>
      <c r="E207" s="62"/>
      <c r="F207" s="58" t="s">
        <v>275</v>
      </c>
      <c r="G207" s="57">
        <v>12</v>
      </c>
      <c r="H207" s="59">
        <f>ROUNDDOWN(단가조사!G208*옵션!$D$11, 0)</f>
        <v>12000</v>
      </c>
      <c r="I207" s="59"/>
      <c r="J207" s="59"/>
      <c r="K207" s="59"/>
      <c r="L207" s="59">
        <f t="shared" si="3"/>
        <v>12000</v>
      </c>
      <c r="M207" s="65"/>
    </row>
    <row r="208" spans="2:13" ht="21.6" customHeight="1" x14ac:dyDescent="0.15">
      <c r="B208" s="9" t="s">
        <v>908</v>
      </c>
      <c r="C208" s="56" t="s">
        <v>498</v>
      </c>
      <c r="D208" s="62" t="s">
        <v>651</v>
      </c>
      <c r="E208" s="62" t="s">
        <v>652</v>
      </c>
      <c r="F208" s="58" t="s">
        <v>275</v>
      </c>
      <c r="G208" s="57">
        <v>26</v>
      </c>
      <c r="H208" s="59">
        <f>ROUNDDOWN(단가조사!G209*옵션!$D$11, 0)</f>
        <v>7700</v>
      </c>
      <c r="I208" s="59"/>
      <c r="J208" s="59"/>
      <c r="K208" s="59"/>
      <c r="L208" s="59">
        <f t="shared" si="3"/>
        <v>7700</v>
      </c>
      <c r="M208" s="65"/>
    </row>
    <row r="209" spans="2:13" ht="21.6" customHeight="1" x14ac:dyDescent="0.15">
      <c r="B209" s="9" t="s">
        <v>909</v>
      </c>
      <c r="C209" s="56" t="s">
        <v>653</v>
      </c>
      <c r="D209" s="62" t="s">
        <v>654</v>
      </c>
      <c r="E209" s="62" t="s">
        <v>655</v>
      </c>
      <c r="F209" s="58" t="s">
        <v>616</v>
      </c>
      <c r="G209" s="57">
        <v>1</v>
      </c>
      <c r="H209" s="59">
        <f>ROUNDDOWN(단가조사!G210*옵션!$D$11, 0)</f>
        <v>204000</v>
      </c>
      <c r="I209" s="59"/>
      <c r="J209" s="59"/>
      <c r="K209" s="59"/>
      <c r="L209" s="59">
        <f t="shared" si="3"/>
        <v>204000</v>
      </c>
      <c r="M209" s="65"/>
    </row>
    <row r="210" spans="2:13" ht="21.6" customHeight="1" x14ac:dyDescent="0.15">
      <c r="B210" s="9" t="s">
        <v>910</v>
      </c>
      <c r="C210" s="56" t="s">
        <v>656</v>
      </c>
      <c r="D210" s="62" t="s">
        <v>657</v>
      </c>
      <c r="E210" s="62" t="s">
        <v>655</v>
      </c>
      <c r="F210" s="58" t="s">
        <v>616</v>
      </c>
      <c r="G210" s="57">
        <v>1</v>
      </c>
      <c r="H210" s="59">
        <f>ROUNDDOWN(단가조사!G211*옵션!$D$11, 0)</f>
        <v>95000</v>
      </c>
      <c r="I210" s="59"/>
      <c r="J210" s="59"/>
      <c r="K210" s="59"/>
      <c r="L210" s="59">
        <f t="shared" si="3"/>
        <v>95000</v>
      </c>
      <c r="M210" s="65"/>
    </row>
    <row r="211" spans="2:13" ht="21.6" customHeight="1" x14ac:dyDescent="0.15">
      <c r="B211" s="9" t="s">
        <v>911</v>
      </c>
      <c r="C211" s="56" t="s">
        <v>658</v>
      </c>
      <c r="D211" s="62" t="s">
        <v>659</v>
      </c>
      <c r="E211" s="62" t="s">
        <v>655</v>
      </c>
      <c r="F211" s="58" t="s">
        <v>616</v>
      </c>
      <c r="G211" s="57">
        <v>1</v>
      </c>
      <c r="H211" s="59">
        <f>ROUNDDOWN(단가조사!G212*옵션!$D$11, 0)</f>
        <v>202000</v>
      </c>
      <c r="I211" s="59"/>
      <c r="J211" s="59"/>
      <c r="K211" s="59"/>
      <c r="L211" s="59">
        <f t="shared" si="3"/>
        <v>202000</v>
      </c>
      <c r="M211" s="65"/>
    </row>
    <row r="212" spans="2:13" ht="21.6" customHeight="1" x14ac:dyDescent="0.15">
      <c r="B212" s="9" t="s">
        <v>912</v>
      </c>
      <c r="C212" s="56" t="s">
        <v>660</v>
      </c>
      <c r="D212" s="62" t="s">
        <v>661</v>
      </c>
      <c r="E212" s="62" t="s">
        <v>655</v>
      </c>
      <c r="F212" s="58" t="s">
        <v>616</v>
      </c>
      <c r="G212" s="57">
        <v>1</v>
      </c>
      <c r="H212" s="59">
        <f>ROUNDDOWN(단가조사!G213*옵션!$D$11, 0)</f>
        <v>1060000</v>
      </c>
      <c r="I212" s="59"/>
      <c r="J212" s="59"/>
      <c r="K212" s="59"/>
      <c r="L212" s="59">
        <f t="shared" si="3"/>
        <v>1060000</v>
      </c>
      <c r="M212" s="65"/>
    </row>
    <row r="213" spans="2:13" ht="21.6" customHeight="1" x14ac:dyDescent="0.15">
      <c r="B213" s="9" t="s">
        <v>913</v>
      </c>
      <c r="C213" s="56" t="s">
        <v>662</v>
      </c>
      <c r="D213" s="62" t="s">
        <v>663</v>
      </c>
      <c r="E213" s="62" t="s">
        <v>664</v>
      </c>
      <c r="F213" s="58" t="s">
        <v>616</v>
      </c>
      <c r="G213" s="57">
        <v>1</v>
      </c>
      <c r="H213" s="59">
        <f>ROUNDDOWN(단가조사!G214*옵션!$D$11, 0)</f>
        <v>265000</v>
      </c>
      <c r="I213" s="59"/>
      <c r="J213" s="59"/>
      <c r="K213" s="59"/>
      <c r="L213" s="59">
        <f t="shared" si="3"/>
        <v>265000</v>
      </c>
      <c r="M213" s="65"/>
    </row>
    <row r="214" spans="2:13" ht="21.6" customHeight="1" x14ac:dyDescent="0.15">
      <c r="B214" s="9" t="s">
        <v>914</v>
      </c>
      <c r="C214" s="56" t="s">
        <v>665</v>
      </c>
      <c r="D214" s="62" t="s">
        <v>666</v>
      </c>
      <c r="E214" s="62" t="s">
        <v>667</v>
      </c>
      <c r="F214" s="58" t="s">
        <v>571</v>
      </c>
      <c r="G214" s="57">
        <v>44.056800000000003</v>
      </c>
      <c r="H214" s="59">
        <f>단가조사!H215</f>
        <v>427</v>
      </c>
      <c r="I214" s="59">
        <f>단가조사!J215</f>
        <v>1302</v>
      </c>
      <c r="J214" s="59">
        <f>단가조사!L215</f>
        <v>589</v>
      </c>
      <c r="K214" s="59"/>
      <c r="L214" s="59">
        <f t="shared" si="3"/>
        <v>2318</v>
      </c>
      <c r="M214" s="65" t="s">
        <v>915</v>
      </c>
    </row>
    <row r="215" spans="2:13" ht="21.6" customHeight="1" x14ac:dyDescent="0.15">
      <c r="B215" s="9" t="s">
        <v>916</v>
      </c>
      <c r="C215" s="56" t="s">
        <v>670</v>
      </c>
      <c r="D215" s="62" t="s">
        <v>671</v>
      </c>
      <c r="E215" s="62" t="s">
        <v>667</v>
      </c>
      <c r="F215" s="58" t="s">
        <v>571</v>
      </c>
      <c r="G215" s="57">
        <v>35.725999999999999</v>
      </c>
      <c r="H215" s="59">
        <f>단가조사!H216</f>
        <v>427</v>
      </c>
      <c r="I215" s="59">
        <f>단가조사!J216</f>
        <v>1302</v>
      </c>
      <c r="J215" s="59">
        <f>단가조사!L216</f>
        <v>589</v>
      </c>
      <c r="K215" s="59"/>
      <c r="L215" s="59">
        <f t="shared" si="3"/>
        <v>2318</v>
      </c>
      <c r="M215" s="65" t="s">
        <v>915</v>
      </c>
    </row>
    <row r="216" spans="2:13" ht="21.6" customHeight="1" x14ac:dyDescent="0.15">
      <c r="B216" s="9" t="s">
        <v>917</v>
      </c>
      <c r="C216" s="56" t="s">
        <v>672</v>
      </c>
      <c r="D216" s="62" t="s">
        <v>673</v>
      </c>
      <c r="E216" s="62" t="s">
        <v>674</v>
      </c>
      <c r="F216" s="58" t="s">
        <v>675</v>
      </c>
      <c r="G216" s="57">
        <v>4.5599999999999996</v>
      </c>
      <c r="H216" s="59">
        <f>단가조사!H217</f>
        <v>16012</v>
      </c>
      <c r="I216" s="59">
        <f>단가조사!J217</f>
        <v>48663</v>
      </c>
      <c r="J216" s="59">
        <f>단가조사!L217</f>
        <v>21743</v>
      </c>
      <c r="K216" s="59"/>
      <c r="L216" s="59">
        <f t="shared" si="3"/>
        <v>86418</v>
      </c>
      <c r="M216" s="65" t="s">
        <v>918</v>
      </c>
    </row>
    <row r="217" spans="2:13" ht="21.6" customHeight="1" x14ac:dyDescent="0.15">
      <c r="B217" s="9" t="s">
        <v>919</v>
      </c>
      <c r="C217" s="56" t="s">
        <v>676</v>
      </c>
      <c r="D217" s="62" t="s">
        <v>70</v>
      </c>
      <c r="E217" s="62" t="s">
        <v>677</v>
      </c>
      <c r="F217" s="58" t="s">
        <v>678</v>
      </c>
      <c r="G217" s="57">
        <v>495.21949999999998</v>
      </c>
      <c r="H217" s="59"/>
      <c r="I217" s="59">
        <f>ROUNDDOWN(단가조사!G218, 0)</f>
        <v>268915</v>
      </c>
      <c r="J217" s="59"/>
      <c r="K217" s="59"/>
      <c r="L217" s="59">
        <f t="shared" si="3"/>
        <v>268915</v>
      </c>
      <c r="M217" s="65"/>
    </row>
    <row r="218" spans="2:13" ht="21.6" customHeight="1" x14ac:dyDescent="0.15">
      <c r="B218" s="9" t="s">
        <v>920</v>
      </c>
      <c r="C218" s="56" t="s">
        <v>679</v>
      </c>
      <c r="D218" s="62" t="s">
        <v>70</v>
      </c>
      <c r="E218" s="62" t="s">
        <v>680</v>
      </c>
      <c r="F218" s="58" t="s">
        <v>678</v>
      </c>
      <c r="G218" s="57">
        <v>89.706199999999995</v>
      </c>
      <c r="H218" s="59"/>
      <c r="I218" s="59">
        <f>ROUNDDOWN(단가조사!G219, 0)</f>
        <v>300337</v>
      </c>
      <c r="J218" s="59"/>
      <c r="K218" s="59"/>
      <c r="L218" s="59">
        <f t="shared" si="3"/>
        <v>300337</v>
      </c>
      <c r="M218" s="65"/>
    </row>
    <row r="219" spans="2:13" ht="21.6" customHeight="1" x14ac:dyDescent="0.15">
      <c r="B219" s="9" t="s">
        <v>921</v>
      </c>
      <c r="C219" s="56" t="s">
        <v>681</v>
      </c>
      <c r="D219" s="62" t="s">
        <v>70</v>
      </c>
      <c r="E219" s="62" t="s">
        <v>682</v>
      </c>
      <c r="F219" s="58" t="s">
        <v>678</v>
      </c>
      <c r="G219" s="57">
        <v>2.56</v>
      </c>
      <c r="H219" s="59"/>
      <c r="I219" s="59">
        <f>ROUNDDOWN(단가조사!G220, 0)</f>
        <v>408559</v>
      </c>
      <c r="J219" s="59"/>
      <c r="K219" s="59"/>
      <c r="L219" s="59">
        <f t="shared" si="3"/>
        <v>408559</v>
      </c>
      <c r="M219" s="65"/>
    </row>
    <row r="220" spans="2:13" ht="21.6" customHeight="1" x14ac:dyDescent="0.15">
      <c r="B220" s="9" t="s">
        <v>922</v>
      </c>
      <c r="C220" s="56" t="s">
        <v>683</v>
      </c>
      <c r="D220" s="62" t="s">
        <v>70</v>
      </c>
      <c r="E220" s="62" t="s">
        <v>684</v>
      </c>
      <c r="F220" s="58" t="s">
        <v>678</v>
      </c>
      <c r="G220" s="57">
        <v>0.11</v>
      </c>
      <c r="H220" s="59"/>
      <c r="I220" s="59">
        <f>ROUNDDOWN(단가조사!G221, 0)</f>
        <v>627960</v>
      </c>
      <c r="J220" s="59"/>
      <c r="K220" s="59"/>
      <c r="L220" s="59">
        <f t="shared" si="3"/>
        <v>627960</v>
      </c>
      <c r="M220" s="65"/>
    </row>
    <row r="221" spans="2:13" ht="21.6" customHeight="1" x14ac:dyDescent="0.15">
      <c r="B221" s="9" t="s">
        <v>923</v>
      </c>
      <c r="C221" s="56" t="s">
        <v>685</v>
      </c>
      <c r="D221" s="62" t="s">
        <v>70</v>
      </c>
      <c r="E221" s="62" t="s">
        <v>686</v>
      </c>
      <c r="F221" s="58" t="s">
        <v>678</v>
      </c>
      <c r="G221" s="57">
        <v>0.72</v>
      </c>
      <c r="H221" s="59"/>
      <c r="I221" s="59">
        <f>ROUNDDOWN(단가조사!G222, 0)</f>
        <v>289211</v>
      </c>
      <c r="J221" s="59"/>
      <c r="K221" s="59"/>
      <c r="L221" s="59">
        <f t="shared" si="3"/>
        <v>289211</v>
      </c>
      <c r="M221" s="65"/>
    </row>
    <row r="222" spans="2:13" ht="21.6" customHeight="1" x14ac:dyDescent="0.15">
      <c r="B222" s="9" t="s">
        <v>924</v>
      </c>
      <c r="C222" s="56" t="s">
        <v>687</v>
      </c>
      <c r="D222" s="62" t="s">
        <v>70</v>
      </c>
      <c r="E222" s="62" t="s">
        <v>688</v>
      </c>
      <c r="F222" s="58" t="s">
        <v>678</v>
      </c>
      <c r="G222" s="57">
        <v>1.89</v>
      </c>
      <c r="H222" s="59"/>
      <c r="I222" s="59">
        <f>ROUNDDOWN(단가조사!G223, 0)</f>
        <v>433400</v>
      </c>
      <c r="J222" s="59"/>
      <c r="K222" s="59"/>
      <c r="L222" s="59">
        <f t="shared" si="3"/>
        <v>433400</v>
      </c>
      <c r="M222" s="65"/>
    </row>
    <row r="223" spans="2:13" ht="21.6" customHeight="1" x14ac:dyDescent="0.15">
      <c r="B223" s="9" t="s">
        <v>925</v>
      </c>
      <c r="C223" s="56" t="s">
        <v>689</v>
      </c>
      <c r="D223" s="62" t="s">
        <v>70</v>
      </c>
      <c r="E223" s="62" t="s">
        <v>690</v>
      </c>
      <c r="F223" s="58" t="s">
        <v>678</v>
      </c>
      <c r="G223" s="57">
        <v>27.978000000000002</v>
      </c>
      <c r="H223" s="59"/>
      <c r="I223" s="59">
        <f>ROUNDDOWN(단가조사!G224, 0)</f>
        <v>169804</v>
      </c>
      <c r="J223" s="59"/>
      <c r="K223" s="59"/>
      <c r="L223" s="59">
        <f t="shared" si="3"/>
        <v>169804</v>
      </c>
      <c r="M223" s="65"/>
    </row>
    <row r="224" spans="2:13" ht="21.6" customHeight="1" x14ac:dyDescent="0.15">
      <c r="B224" s="9" t="s">
        <v>926</v>
      </c>
      <c r="C224" s="56" t="s">
        <v>691</v>
      </c>
      <c r="D224" s="62" t="s">
        <v>70</v>
      </c>
      <c r="E224" s="62" t="s">
        <v>692</v>
      </c>
      <c r="F224" s="58" t="s">
        <v>678</v>
      </c>
      <c r="G224" s="57">
        <v>3.97</v>
      </c>
      <c r="H224" s="59"/>
      <c r="I224" s="59">
        <f>ROUNDDOWN(단가조사!G225, 0)</f>
        <v>221506</v>
      </c>
      <c r="J224" s="59"/>
      <c r="K224" s="59"/>
      <c r="L224" s="59">
        <f t="shared" si="3"/>
        <v>221506</v>
      </c>
      <c r="M224" s="65"/>
    </row>
    <row r="225" spans="2:13" ht="21.6" customHeight="1" x14ac:dyDescent="0.15">
      <c r="B225" s="9" t="s">
        <v>927</v>
      </c>
      <c r="C225" s="56" t="s">
        <v>693</v>
      </c>
      <c r="D225" s="62" t="s">
        <v>70</v>
      </c>
      <c r="E225" s="62" t="s">
        <v>694</v>
      </c>
      <c r="F225" s="58" t="s">
        <v>678</v>
      </c>
      <c r="G225" s="57">
        <v>0.34</v>
      </c>
      <c r="H225" s="59"/>
      <c r="I225" s="59">
        <f>ROUNDDOWN(단가조사!G226, 0)</f>
        <v>252249</v>
      </c>
      <c r="J225" s="59"/>
      <c r="K225" s="59"/>
      <c r="L225" s="59">
        <f t="shared" si="3"/>
        <v>252249</v>
      </c>
      <c r="M225" s="65"/>
    </row>
    <row r="226" spans="2:13" ht="21.6" customHeight="1" x14ac:dyDescent="0.15">
      <c r="B226" s="9" t="s">
        <v>928</v>
      </c>
      <c r="C226" s="56" t="s">
        <v>695</v>
      </c>
      <c r="D226" s="62" t="s">
        <v>70</v>
      </c>
      <c r="E226" s="62" t="s">
        <v>696</v>
      </c>
      <c r="F226" s="58" t="s">
        <v>678</v>
      </c>
      <c r="G226" s="57">
        <v>0.18</v>
      </c>
      <c r="H226" s="59"/>
      <c r="I226" s="59">
        <f>ROUNDDOWN(단가조사!G227, 0)</f>
        <v>220722</v>
      </c>
      <c r="J226" s="59"/>
      <c r="K226" s="59"/>
      <c r="L226" s="59">
        <f t="shared" si="3"/>
        <v>220722</v>
      </c>
      <c r="M226" s="65"/>
    </row>
    <row r="227" spans="2:13" ht="21.6" customHeight="1" x14ac:dyDescent="0.15">
      <c r="B227" s="9" t="s">
        <v>929</v>
      </c>
      <c r="C227" s="56" t="s">
        <v>697</v>
      </c>
      <c r="D227" s="62" t="s">
        <v>70</v>
      </c>
      <c r="E227" s="62" t="s">
        <v>698</v>
      </c>
      <c r="F227" s="58" t="s">
        <v>678</v>
      </c>
      <c r="G227" s="57">
        <v>0.06</v>
      </c>
      <c r="H227" s="59"/>
      <c r="I227" s="59">
        <f>ROUNDDOWN(단가조사!G228, 0)</f>
        <v>202696</v>
      </c>
      <c r="J227" s="59"/>
      <c r="K227" s="59"/>
      <c r="L227" s="59">
        <f t="shared" si="3"/>
        <v>202696</v>
      </c>
      <c r="M227" s="65"/>
    </row>
    <row r="228" spans="2:13" ht="21.6" customHeight="1" x14ac:dyDescent="0.15">
      <c r="B228" s="9" t="s">
        <v>930</v>
      </c>
      <c r="C228" s="56" t="s">
        <v>699</v>
      </c>
      <c r="D228" s="62" t="s">
        <v>70</v>
      </c>
      <c r="E228" s="62" t="s">
        <v>700</v>
      </c>
      <c r="F228" s="58" t="s">
        <v>678</v>
      </c>
      <c r="G228" s="57">
        <v>0.56000000000000005</v>
      </c>
      <c r="H228" s="59"/>
      <c r="I228" s="59">
        <f>ROUNDDOWN(단가조사!G229, 0)</f>
        <v>213033</v>
      </c>
      <c r="J228" s="59"/>
      <c r="K228" s="59"/>
      <c r="L228" s="59">
        <f t="shared" si="3"/>
        <v>213033</v>
      </c>
      <c r="M228" s="65"/>
    </row>
    <row r="229" spans="2:13" ht="21.6" customHeight="1" x14ac:dyDescent="0.15">
      <c r="C229" s="56"/>
      <c r="D229" s="62"/>
      <c r="E229" s="62"/>
      <c r="F229" s="58"/>
      <c r="G229" s="57"/>
      <c r="H229" s="59"/>
      <c r="I229" s="59"/>
      <c r="J229" s="59"/>
      <c r="K229" s="59"/>
      <c r="L229" s="59"/>
      <c r="M229" s="65"/>
    </row>
    <row r="230" spans="2:13" ht="21.6" customHeight="1" x14ac:dyDescent="0.15">
      <c r="C230" s="56"/>
      <c r="D230" s="62"/>
      <c r="E230" s="62"/>
      <c r="F230" s="58"/>
      <c r="G230" s="57"/>
      <c r="H230" s="59"/>
      <c r="I230" s="59"/>
      <c r="J230" s="59"/>
      <c r="K230" s="59"/>
      <c r="L230" s="59"/>
      <c r="M230" s="65"/>
    </row>
    <row r="231" spans="2:13" ht="21.6" customHeight="1" x14ac:dyDescent="0.15">
      <c r="C231" s="56"/>
      <c r="D231" s="62"/>
      <c r="E231" s="62"/>
      <c r="F231" s="58"/>
      <c r="G231" s="57"/>
      <c r="H231" s="59"/>
      <c r="I231" s="59"/>
      <c r="J231" s="59"/>
      <c r="K231" s="59"/>
      <c r="L231" s="59"/>
      <c r="M231" s="65"/>
    </row>
    <row r="232" spans="2:13" ht="21.6" customHeight="1" x14ac:dyDescent="0.15">
      <c r="C232" s="56"/>
      <c r="D232" s="62"/>
      <c r="E232" s="62"/>
      <c r="F232" s="58"/>
      <c r="G232" s="57"/>
      <c r="H232" s="59"/>
      <c r="I232" s="59"/>
      <c r="J232" s="59"/>
      <c r="K232" s="59"/>
      <c r="L232" s="59"/>
      <c r="M232" s="65"/>
    </row>
    <row r="233" spans="2:13" ht="21.6" customHeight="1" x14ac:dyDescent="0.15">
      <c r="C233" s="56"/>
      <c r="D233" s="62"/>
      <c r="E233" s="62"/>
      <c r="F233" s="58"/>
      <c r="G233" s="57"/>
      <c r="H233" s="59"/>
      <c r="I233" s="59"/>
      <c r="J233" s="59"/>
      <c r="K233" s="59"/>
      <c r="L233" s="59"/>
      <c r="M233" s="65"/>
    </row>
    <row r="234" spans="2:13" ht="21.6" customHeight="1" x14ac:dyDescent="0.15">
      <c r="C234" s="56"/>
      <c r="D234" s="62"/>
      <c r="E234" s="62"/>
      <c r="F234" s="58"/>
      <c r="G234" s="57"/>
      <c r="H234" s="59"/>
      <c r="I234" s="59"/>
      <c r="J234" s="59"/>
      <c r="K234" s="59"/>
      <c r="L234" s="59"/>
      <c r="M234" s="65"/>
    </row>
    <row r="235" spans="2:13" ht="21.6" customHeight="1" x14ac:dyDescent="0.15">
      <c r="C235" s="56"/>
      <c r="D235" s="62"/>
      <c r="E235" s="62"/>
      <c r="F235" s="58"/>
      <c r="G235" s="57"/>
      <c r="H235" s="59"/>
      <c r="I235" s="59"/>
      <c r="J235" s="59"/>
      <c r="K235" s="59"/>
      <c r="L235" s="59"/>
      <c r="M235" s="65"/>
    </row>
    <row r="236" spans="2:13" ht="21.6" customHeight="1" x14ac:dyDescent="0.15">
      <c r="C236" s="56"/>
      <c r="D236" s="62"/>
      <c r="E236" s="62"/>
      <c r="F236" s="58"/>
      <c r="G236" s="57"/>
      <c r="H236" s="59"/>
      <c r="I236" s="59"/>
      <c r="J236" s="59"/>
      <c r="K236" s="59"/>
      <c r="L236" s="59"/>
      <c r="M236" s="65"/>
    </row>
    <row r="237" spans="2:13" ht="21.6" customHeight="1" x14ac:dyDescent="0.15">
      <c r="C237" s="56"/>
      <c r="D237" s="62"/>
      <c r="E237" s="62"/>
      <c r="F237" s="58"/>
      <c r="G237" s="57"/>
      <c r="H237" s="59"/>
      <c r="I237" s="59"/>
      <c r="J237" s="59"/>
      <c r="K237" s="59"/>
      <c r="L237" s="59"/>
      <c r="M237" s="65"/>
    </row>
  </sheetData>
  <mergeCells count="13">
    <mergeCell ref="K1:L1"/>
    <mergeCell ref="L2:L3"/>
    <mergeCell ref="M2:M3"/>
    <mergeCell ref="K2:K3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8"/>
  <sheetViews>
    <sheetView topLeftCell="D1" zoomScale="115" zoomScaleNormal="115" workbookViewId="0">
      <pane ySplit="3" topLeftCell="A428" activePane="bottomLeft" state="frozen"/>
      <selection activeCell="I21" sqref="I21"/>
      <selection pane="bottomLeft" activeCell="H430" sqref="H430"/>
    </sheetView>
  </sheetViews>
  <sheetFormatPr defaultColWidth="8.88671875" defaultRowHeight="18.95" customHeight="1" x14ac:dyDescent="0.15"/>
  <cols>
    <col min="1" max="1" width="6.21875" style="9" hidden="1" customWidth="1"/>
    <col min="2" max="2" width="10.33203125" style="9" hidden="1" customWidth="1"/>
    <col min="3" max="3" width="15.44140625" style="9" hidden="1" customWidth="1"/>
    <col min="4" max="5" width="22.77734375" style="9" customWidth="1"/>
    <col min="6" max="6" width="4.5546875" style="7" customWidth="1"/>
    <col min="7" max="7" width="11.109375" style="18" customWidth="1"/>
    <col min="8" max="8" width="9.88671875" style="17" customWidth="1"/>
    <col min="9" max="9" width="11.21875" style="1" hidden="1" customWidth="1"/>
    <col min="10" max="10" width="9.88671875" style="17" customWidth="1"/>
    <col min="11" max="11" width="5.44140625" style="6" customWidth="1"/>
    <col min="12" max="12" width="9.88671875" style="17" customWidth="1"/>
    <col min="13" max="13" width="5.44140625" style="6" customWidth="1"/>
    <col min="14" max="14" width="9.88671875" style="17" customWidth="1"/>
    <col min="15" max="15" width="5.44140625" style="6" customWidth="1"/>
    <col min="16" max="16" width="9.88671875" style="17" customWidth="1"/>
    <col min="17" max="17" width="5.44140625" style="6" customWidth="1"/>
    <col min="18" max="18" width="3" style="17" hidden="1" customWidth="1"/>
    <col min="19" max="19" width="4.88671875" style="6" hidden="1" customWidth="1"/>
    <col min="20" max="20" width="10.77734375" style="9" customWidth="1"/>
    <col min="21" max="16384" width="8.88671875" style="2"/>
  </cols>
  <sheetData>
    <row r="1" spans="1:20" ht="18.95" customHeight="1" x14ac:dyDescent="0.15">
      <c r="B1" s="9" t="s">
        <v>701</v>
      </c>
      <c r="D1" s="307" t="s">
        <v>2735</v>
      </c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9"/>
    </row>
    <row r="2" spans="1:20" ht="18.95" customHeight="1" x14ac:dyDescent="0.15">
      <c r="A2" s="264" t="s">
        <v>19</v>
      </c>
      <c r="B2" s="264" t="s">
        <v>17</v>
      </c>
      <c r="C2" s="264" t="s">
        <v>16</v>
      </c>
      <c r="D2" s="265" t="s">
        <v>86</v>
      </c>
      <c r="E2" s="265" t="s">
        <v>87</v>
      </c>
      <c r="F2" s="265" t="s">
        <v>77</v>
      </c>
      <c r="G2" s="266" t="s">
        <v>104</v>
      </c>
      <c r="H2" s="68" t="s">
        <v>123</v>
      </c>
      <c r="I2" s="68"/>
      <c r="J2" s="265" t="s">
        <v>124</v>
      </c>
      <c r="K2" s="265"/>
      <c r="L2" s="265" t="s">
        <v>125</v>
      </c>
      <c r="M2" s="265"/>
      <c r="N2" s="265" t="s">
        <v>126</v>
      </c>
      <c r="O2" s="265"/>
      <c r="P2" s="265" t="s">
        <v>127</v>
      </c>
      <c r="Q2" s="265"/>
      <c r="R2" s="265" t="s">
        <v>128</v>
      </c>
      <c r="S2" s="265"/>
      <c r="T2" s="265" t="s">
        <v>83</v>
      </c>
    </row>
    <row r="3" spans="1:20" ht="18.95" customHeight="1" x14ac:dyDescent="0.15">
      <c r="A3" s="264"/>
      <c r="B3" s="264"/>
      <c r="C3" s="264"/>
      <c r="D3" s="265"/>
      <c r="E3" s="265"/>
      <c r="F3" s="265"/>
      <c r="G3" s="266"/>
      <c r="H3" s="69" t="s">
        <v>84</v>
      </c>
      <c r="I3" s="68" t="s">
        <v>88</v>
      </c>
      <c r="J3" s="69" t="s">
        <v>84</v>
      </c>
      <c r="K3" s="68" t="s">
        <v>105</v>
      </c>
      <c r="L3" s="69" t="s">
        <v>84</v>
      </c>
      <c r="M3" s="68" t="s">
        <v>105</v>
      </c>
      <c r="N3" s="69" t="s">
        <v>84</v>
      </c>
      <c r="O3" s="68" t="s">
        <v>105</v>
      </c>
      <c r="P3" s="69" t="s">
        <v>84</v>
      </c>
      <c r="Q3" s="68" t="s">
        <v>105</v>
      </c>
      <c r="R3" s="69" t="s">
        <v>84</v>
      </c>
      <c r="S3" s="68" t="s">
        <v>105</v>
      </c>
      <c r="T3" s="265"/>
    </row>
    <row r="4" spans="1:20" ht="20.45" customHeight="1" x14ac:dyDescent="0.15">
      <c r="A4" s="2"/>
      <c r="B4" s="9" t="s">
        <v>997</v>
      </c>
      <c r="D4" s="258" t="s">
        <v>2190</v>
      </c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60"/>
    </row>
    <row r="5" spans="1:20" s="145" customFormat="1" ht="18.95" customHeight="1" x14ac:dyDescent="0.15">
      <c r="A5" s="144"/>
      <c r="B5" s="144"/>
      <c r="C5" s="144" t="s">
        <v>129</v>
      </c>
      <c r="D5" s="149" t="s">
        <v>130</v>
      </c>
      <c r="E5" s="150" t="s">
        <v>131</v>
      </c>
      <c r="F5" s="151" t="s">
        <v>132</v>
      </c>
      <c r="G5" s="152">
        <v>12972</v>
      </c>
      <c r="H5" s="153">
        <v>12972</v>
      </c>
      <c r="I5" s="154"/>
      <c r="J5" s="153">
        <v>14580</v>
      </c>
      <c r="K5" s="155" t="s">
        <v>133</v>
      </c>
      <c r="L5" s="153">
        <v>17332</v>
      </c>
      <c r="M5" s="155" t="s">
        <v>134</v>
      </c>
      <c r="N5" s="153">
        <v>16400</v>
      </c>
      <c r="O5" s="155" t="s">
        <v>135</v>
      </c>
      <c r="P5" s="153"/>
      <c r="Q5" s="155"/>
      <c r="R5" s="153"/>
      <c r="S5" s="155"/>
      <c r="T5" s="156"/>
    </row>
    <row r="6" spans="1:20" s="145" customFormat="1" ht="18.95" customHeight="1" x14ac:dyDescent="0.15">
      <c r="A6" s="144"/>
      <c r="B6" s="144"/>
      <c r="C6" s="144" t="s">
        <v>136</v>
      </c>
      <c r="D6" s="157" t="s">
        <v>130</v>
      </c>
      <c r="E6" s="158" t="s">
        <v>137</v>
      </c>
      <c r="F6" s="159" t="s">
        <v>132</v>
      </c>
      <c r="G6" s="152">
        <v>20843</v>
      </c>
      <c r="H6" s="160">
        <v>20843</v>
      </c>
      <c r="I6" s="161"/>
      <c r="J6" s="160">
        <v>23540</v>
      </c>
      <c r="K6" s="162" t="s">
        <v>133</v>
      </c>
      <c r="L6" s="160">
        <v>27982</v>
      </c>
      <c r="M6" s="162" t="s">
        <v>134</v>
      </c>
      <c r="N6" s="160">
        <v>26400</v>
      </c>
      <c r="O6" s="162" t="s">
        <v>135</v>
      </c>
      <c r="P6" s="160"/>
      <c r="Q6" s="162"/>
      <c r="R6" s="160"/>
      <c r="S6" s="162"/>
      <c r="T6" s="163"/>
    </row>
    <row r="7" spans="1:20" s="145" customFormat="1" ht="18.95" customHeight="1" x14ac:dyDescent="0.15">
      <c r="A7" s="144"/>
      <c r="B7" s="144"/>
      <c r="C7" s="144" t="s">
        <v>129</v>
      </c>
      <c r="D7" s="157" t="s">
        <v>130</v>
      </c>
      <c r="E7" s="158" t="s">
        <v>131</v>
      </c>
      <c r="F7" s="159" t="s">
        <v>132</v>
      </c>
      <c r="G7" s="152">
        <v>12972</v>
      </c>
      <c r="H7" s="160">
        <v>12972</v>
      </c>
      <c r="I7" s="161"/>
      <c r="J7" s="160">
        <v>14580</v>
      </c>
      <c r="K7" s="162" t="s">
        <v>133</v>
      </c>
      <c r="L7" s="160">
        <v>17332</v>
      </c>
      <c r="M7" s="162" t="s">
        <v>134</v>
      </c>
      <c r="N7" s="160">
        <v>16400</v>
      </c>
      <c r="O7" s="162" t="s">
        <v>135</v>
      </c>
      <c r="P7" s="160"/>
      <c r="Q7" s="162"/>
      <c r="R7" s="160"/>
      <c r="S7" s="162"/>
      <c r="T7" s="163"/>
    </row>
    <row r="8" spans="1:20" s="145" customFormat="1" ht="18.95" customHeight="1" x14ac:dyDescent="0.15">
      <c r="A8" s="144"/>
      <c r="B8" s="144"/>
      <c r="C8" s="144" t="s">
        <v>138</v>
      </c>
      <c r="D8" s="157" t="s">
        <v>139</v>
      </c>
      <c r="E8" s="158" t="s">
        <v>140</v>
      </c>
      <c r="F8" s="159" t="s">
        <v>132</v>
      </c>
      <c r="G8" s="152">
        <v>2107</v>
      </c>
      <c r="H8" s="160">
        <v>2107</v>
      </c>
      <c r="I8" s="161"/>
      <c r="J8" s="160">
        <v>2306</v>
      </c>
      <c r="K8" s="162" t="s">
        <v>133</v>
      </c>
      <c r="L8" s="160">
        <v>2547</v>
      </c>
      <c r="M8" s="162" t="s">
        <v>134</v>
      </c>
      <c r="N8" s="160">
        <v>2547</v>
      </c>
      <c r="O8" s="162" t="s">
        <v>141</v>
      </c>
      <c r="P8" s="160"/>
      <c r="Q8" s="162"/>
      <c r="R8" s="160"/>
      <c r="S8" s="162"/>
      <c r="T8" s="163"/>
    </row>
    <row r="9" spans="1:20" s="145" customFormat="1" ht="18.95" customHeight="1" x14ac:dyDescent="0.15">
      <c r="A9" s="144"/>
      <c r="B9" s="144"/>
      <c r="C9" s="144" t="s">
        <v>142</v>
      </c>
      <c r="D9" s="157" t="s">
        <v>139</v>
      </c>
      <c r="E9" s="158" t="s">
        <v>143</v>
      </c>
      <c r="F9" s="159" t="s">
        <v>132</v>
      </c>
      <c r="G9" s="152">
        <v>2849</v>
      </c>
      <c r="H9" s="160">
        <v>2849</v>
      </c>
      <c r="I9" s="161"/>
      <c r="J9" s="160">
        <v>3011</v>
      </c>
      <c r="K9" s="162" t="s">
        <v>133</v>
      </c>
      <c r="L9" s="160">
        <v>3354</v>
      </c>
      <c r="M9" s="162" t="s">
        <v>134</v>
      </c>
      <c r="N9" s="160">
        <v>3354</v>
      </c>
      <c r="O9" s="162" t="s">
        <v>141</v>
      </c>
      <c r="P9" s="160"/>
      <c r="Q9" s="162"/>
      <c r="R9" s="160"/>
      <c r="S9" s="162"/>
      <c r="T9" s="163"/>
    </row>
    <row r="10" spans="1:20" s="145" customFormat="1" ht="18.95" customHeight="1" x14ac:dyDescent="0.15">
      <c r="A10" s="144"/>
      <c r="B10" s="144"/>
      <c r="C10" s="144" t="s">
        <v>144</v>
      </c>
      <c r="D10" s="157" t="s">
        <v>139</v>
      </c>
      <c r="E10" s="158" t="s">
        <v>145</v>
      </c>
      <c r="F10" s="159" t="s">
        <v>132</v>
      </c>
      <c r="G10" s="152">
        <v>3890</v>
      </c>
      <c r="H10" s="160">
        <v>3890</v>
      </c>
      <c r="I10" s="161"/>
      <c r="J10" s="160">
        <v>4081</v>
      </c>
      <c r="K10" s="162" t="s">
        <v>133</v>
      </c>
      <c r="L10" s="160">
        <v>4696</v>
      </c>
      <c r="M10" s="162" t="s">
        <v>134</v>
      </c>
      <c r="N10" s="160">
        <v>4696</v>
      </c>
      <c r="O10" s="162" t="s">
        <v>141</v>
      </c>
      <c r="P10" s="160"/>
      <c r="Q10" s="162"/>
      <c r="R10" s="160"/>
      <c r="S10" s="162"/>
      <c r="T10" s="163"/>
    </row>
    <row r="11" spans="1:20" s="145" customFormat="1" ht="18.95" customHeight="1" x14ac:dyDescent="0.15">
      <c r="A11" s="144"/>
      <c r="B11" s="144"/>
      <c r="C11" s="144" t="s">
        <v>146</v>
      </c>
      <c r="D11" s="157" t="s">
        <v>139</v>
      </c>
      <c r="E11" s="158" t="s">
        <v>147</v>
      </c>
      <c r="F11" s="159" t="s">
        <v>132</v>
      </c>
      <c r="G11" s="152">
        <v>4834</v>
      </c>
      <c r="H11" s="160">
        <v>4834</v>
      </c>
      <c r="I11" s="161"/>
      <c r="J11" s="160">
        <v>4847</v>
      </c>
      <c r="K11" s="162" t="s">
        <v>133</v>
      </c>
      <c r="L11" s="160">
        <v>5840</v>
      </c>
      <c r="M11" s="162" t="s">
        <v>134</v>
      </c>
      <c r="N11" s="160">
        <v>5840</v>
      </c>
      <c r="O11" s="162" t="s">
        <v>141</v>
      </c>
      <c r="P11" s="160"/>
      <c r="Q11" s="162"/>
      <c r="R11" s="160"/>
      <c r="S11" s="162"/>
      <c r="T11" s="163"/>
    </row>
    <row r="12" spans="1:20" s="145" customFormat="1" ht="18.95" customHeight="1" x14ac:dyDescent="0.15">
      <c r="A12" s="144"/>
      <c r="B12" s="144"/>
      <c r="C12" s="144" t="s">
        <v>148</v>
      </c>
      <c r="D12" s="157" t="s">
        <v>139</v>
      </c>
      <c r="E12" s="158" t="s">
        <v>149</v>
      </c>
      <c r="F12" s="159" t="s">
        <v>132</v>
      </c>
      <c r="G12" s="152">
        <v>6381</v>
      </c>
      <c r="H12" s="160">
        <v>6381</v>
      </c>
      <c r="I12" s="161"/>
      <c r="J12" s="160">
        <v>6436</v>
      </c>
      <c r="K12" s="162" t="s">
        <v>133</v>
      </c>
      <c r="L12" s="160">
        <v>7784</v>
      </c>
      <c r="M12" s="162" t="s">
        <v>134</v>
      </c>
      <c r="N12" s="160">
        <v>7784</v>
      </c>
      <c r="O12" s="162" t="s">
        <v>141</v>
      </c>
      <c r="P12" s="160"/>
      <c r="Q12" s="162"/>
      <c r="R12" s="160"/>
      <c r="S12" s="162"/>
      <c r="T12" s="163"/>
    </row>
    <row r="13" spans="1:20" s="145" customFormat="1" ht="18.95" customHeight="1" x14ac:dyDescent="0.15">
      <c r="A13" s="144"/>
      <c r="B13" s="144"/>
      <c r="C13" s="144" t="s">
        <v>150</v>
      </c>
      <c r="D13" s="157" t="s">
        <v>139</v>
      </c>
      <c r="E13" s="158" t="s">
        <v>151</v>
      </c>
      <c r="F13" s="159" t="s">
        <v>132</v>
      </c>
      <c r="G13" s="152">
        <v>8922</v>
      </c>
      <c r="H13" s="160">
        <v>9137</v>
      </c>
      <c r="I13" s="161"/>
      <c r="J13" s="160">
        <v>8922</v>
      </c>
      <c r="K13" s="162" t="s">
        <v>133</v>
      </c>
      <c r="L13" s="160">
        <v>11138</v>
      </c>
      <c r="M13" s="162" t="s">
        <v>134</v>
      </c>
      <c r="N13" s="160">
        <v>11138</v>
      </c>
      <c r="O13" s="162" t="s">
        <v>141</v>
      </c>
      <c r="P13" s="160"/>
      <c r="Q13" s="162"/>
      <c r="R13" s="160"/>
      <c r="S13" s="162"/>
      <c r="T13" s="163"/>
    </row>
    <row r="14" spans="1:20" s="145" customFormat="1" ht="18.95" customHeight="1" x14ac:dyDescent="0.15">
      <c r="A14" s="144"/>
      <c r="B14" s="144"/>
      <c r="C14" s="144" t="s">
        <v>152</v>
      </c>
      <c r="D14" s="157" t="s">
        <v>153</v>
      </c>
      <c r="E14" s="158" t="s">
        <v>143</v>
      </c>
      <c r="F14" s="159" t="s">
        <v>132</v>
      </c>
      <c r="G14" s="152">
        <v>2849</v>
      </c>
      <c r="H14" s="160">
        <v>2849</v>
      </c>
      <c r="I14" s="161"/>
      <c r="J14" s="160">
        <v>3011</v>
      </c>
      <c r="K14" s="162" t="s">
        <v>133</v>
      </c>
      <c r="L14" s="160">
        <v>3354</v>
      </c>
      <c r="M14" s="162" t="s">
        <v>134</v>
      </c>
      <c r="N14" s="160">
        <v>3354</v>
      </c>
      <c r="O14" s="162" t="s">
        <v>141</v>
      </c>
      <c r="P14" s="160"/>
      <c r="Q14" s="162"/>
      <c r="R14" s="160"/>
      <c r="S14" s="162"/>
      <c r="T14" s="163"/>
    </row>
    <row r="15" spans="1:20" s="145" customFormat="1" ht="18.95" customHeight="1" x14ac:dyDescent="0.15">
      <c r="A15" s="144"/>
      <c r="B15" s="144"/>
      <c r="C15" s="144" t="s">
        <v>154</v>
      </c>
      <c r="D15" s="157" t="s">
        <v>153</v>
      </c>
      <c r="E15" s="158" t="s">
        <v>149</v>
      </c>
      <c r="F15" s="159" t="s">
        <v>132</v>
      </c>
      <c r="G15" s="152">
        <v>6381</v>
      </c>
      <c r="H15" s="160">
        <v>6381</v>
      </c>
      <c r="I15" s="161"/>
      <c r="J15" s="160">
        <v>6436</v>
      </c>
      <c r="K15" s="162" t="s">
        <v>133</v>
      </c>
      <c r="L15" s="160">
        <v>7784</v>
      </c>
      <c r="M15" s="162" t="s">
        <v>134</v>
      </c>
      <c r="N15" s="160">
        <v>7784</v>
      </c>
      <c r="O15" s="162" t="s">
        <v>141</v>
      </c>
      <c r="P15" s="160"/>
      <c r="Q15" s="162"/>
      <c r="R15" s="160"/>
      <c r="S15" s="162"/>
      <c r="T15" s="163"/>
    </row>
    <row r="16" spans="1:20" s="145" customFormat="1" ht="18.95" customHeight="1" x14ac:dyDescent="0.15">
      <c r="A16" s="144"/>
      <c r="B16" s="144"/>
      <c r="C16" s="144" t="s">
        <v>155</v>
      </c>
      <c r="D16" s="157" t="s">
        <v>156</v>
      </c>
      <c r="E16" s="158" t="s">
        <v>157</v>
      </c>
      <c r="F16" s="159" t="s">
        <v>132</v>
      </c>
      <c r="G16" s="152">
        <v>294</v>
      </c>
      <c r="H16" s="160">
        <v>294</v>
      </c>
      <c r="I16" s="161"/>
      <c r="J16" s="160">
        <v>332</v>
      </c>
      <c r="K16" s="162" t="s">
        <v>158</v>
      </c>
      <c r="L16" s="160">
        <v>440</v>
      </c>
      <c r="M16" s="162" t="s">
        <v>159</v>
      </c>
      <c r="N16" s="160">
        <v>390</v>
      </c>
      <c r="O16" s="162" t="s">
        <v>160</v>
      </c>
      <c r="P16" s="160"/>
      <c r="Q16" s="162"/>
      <c r="R16" s="160"/>
      <c r="S16" s="162"/>
      <c r="T16" s="163"/>
    </row>
    <row r="17" spans="1:20" s="145" customFormat="1" ht="18.95" customHeight="1" x14ac:dyDescent="0.15">
      <c r="A17" s="144"/>
      <c r="B17" s="144"/>
      <c r="C17" s="144" t="s">
        <v>161</v>
      </c>
      <c r="D17" s="157" t="s">
        <v>156</v>
      </c>
      <c r="E17" s="158" t="s">
        <v>162</v>
      </c>
      <c r="F17" s="159" t="s">
        <v>132</v>
      </c>
      <c r="G17" s="152">
        <v>700</v>
      </c>
      <c r="H17" s="160">
        <v>700</v>
      </c>
      <c r="I17" s="161"/>
      <c r="J17" s="160">
        <v>774</v>
      </c>
      <c r="K17" s="162" t="s">
        <v>158</v>
      </c>
      <c r="L17" s="160">
        <v>1021</v>
      </c>
      <c r="M17" s="162" t="s">
        <v>159</v>
      </c>
      <c r="N17" s="160">
        <v>890</v>
      </c>
      <c r="O17" s="162" t="s">
        <v>160</v>
      </c>
      <c r="P17" s="160"/>
      <c r="Q17" s="162"/>
      <c r="R17" s="160"/>
      <c r="S17" s="162"/>
      <c r="T17" s="163"/>
    </row>
    <row r="18" spans="1:20" s="145" customFormat="1" ht="18.95" customHeight="1" x14ac:dyDescent="0.15">
      <c r="A18" s="144"/>
      <c r="B18" s="144"/>
      <c r="C18" s="144" t="s">
        <v>163</v>
      </c>
      <c r="D18" s="157" t="s">
        <v>156</v>
      </c>
      <c r="E18" s="158" t="s">
        <v>164</v>
      </c>
      <c r="F18" s="159" t="s">
        <v>132</v>
      </c>
      <c r="G18" s="152">
        <v>1007</v>
      </c>
      <c r="H18" s="160">
        <v>1007</v>
      </c>
      <c r="I18" s="161"/>
      <c r="J18" s="160">
        <v>1121</v>
      </c>
      <c r="K18" s="162" t="s">
        <v>158</v>
      </c>
      <c r="L18" s="160">
        <v>1373</v>
      </c>
      <c r="M18" s="162" t="s">
        <v>159</v>
      </c>
      <c r="N18" s="160">
        <v>1440</v>
      </c>
      <c r="O18" s="162" t="s">
        <v>160</v>
      </c>
      <c r="P18" s="160"/>
      <c r="Q18" s="162"/>
      <c r="R18" s="160"/>
      <c r="S18" s="162"/>
      <c r="T18" s="163"/>
    </row>
    <row r="19" spans="1:20" s="145" customFormat="1" ht="18.95" customHeight="1" x14ac:dyDescent="0.15">
      <c r="A19" s="144"/>
      <c r="B19" s="144"/>
      <c r="C19" s="144" t="s">
        <v>155</v>
      </c>
      <c r="D19" s="157" t="s">
        <v>1290</v>
      </c>
      <c r="E19" s="158" t="s">
        <v>157</v>
      </c>
      <c r="F19" s="159" t="s">
        <v>132</v>
      </c>
      <c r="G19" s="152">
        <v>294</v>
      </c>
      <c r="H19" s="160">
        <v>294</v>
      </c>
      <c r="I19" s="161"/>
      <c r="J19" s="160">
        <v>332</v>
      </c>
      <c r="K19" s="162" t="s">
        <v>158</v>
      </c>
      <c r="L19" s="160">
        <v>440</v>
      </c>
      <c r="M19" s="162" t="s">
        <v>159</v>
      </c>
      <c r="N19" s="160">
        <v>390</v>
      </c>
      <c r="O19" s="162" t="s">
        <v>160</v>
      </c>
      <c r="P19" s="160"/>
      <c r="Q19" s="162"/>
      <c r="R19" s="160"/>
      <c r="S19" s="162"/>
      <c r="T19" s="163"/>
    </row>
    <row r="20" spans="1:20" s="145" customFormat="1" ht="18.95" customHeight="1" x14ac:dyDescent="0.15">
      <c r="A20" s="144"/>
      <c r="B20" s="144"/>
      <c r="C20" s="144" t="s">
        <v>161</v>
      </c>
      <c r="D20" s="157" t="s">
        <v>1290</v>
      </c>
      <c r="E20" s="158" t="s">
        <v>162</v>
      </c>
      <c r="F20" s="159" t="s">
        <v>132</v>
      </c>
      <c r="G20" s="152">
        <v>700</v>
      </c>
      <c r="H20" s="160">
        <v>700</v>
      </c>
      <c r="I20" s="161"/>
      <c r="J20" s="160">
        <v>774</v>
      </c>
      <c r="K20" s="162" t="s">
        <v>158</v>
      </c>
      <c r="L20" s="160">
        <v>1021</v>
      </c>
      <c r="M20" s="162" t="s">
        <v>159</v>
      </c>
      <c r="N20" s="160">
        <v>890</v>
      </c>
      <c r="O20" s="162" t="s">
        <v>160</v>
      </c>
      <c r="P20" s="160"/>
      <c r="Q20" s="162"/>
      <c r="R20" s="160"/>
      <c r="S20" s="162"/>
      <c r="T20" s="163"/>
    </row>
    <row r="21" spans="1:20" s="145" customFormat="1" ht="18.95" customHeight="1" x14ac:dyDescent="0.15">
      <c r="A21" s="144"/>
      <c r="B21" s="144"/>
      <c r="C21" s="144" t="s">
        <v>165</v>
      </c>
      <c r="D21" s="157" t="s">
        <v>166</v>
      </c>
      <c r="E21" s="158" t="s">
        <v>167</v>
      </c>
      <c r="F21" s="159" t="s">
        <v>132</v>
      </c>
      <c r="G21" s="152">
        <v>168</v>
      </c>
      <c r="H21" s="160">
        <v>168</v>
      </c>
      <c r="I21" s="161"/>
      <c r="J21" s="160">
        <v>305</v>
      </c>
      <c r="K21" s="162" t="s">
        <v>168</v>
      </c>
      <c r="L21" s="160">
        <v>275</v>
      </c>
      <c r="M21" s="162" t="s">
        <v>159</v>
      </c>
      <c r="N21" s="160">
        <v>200</v>
      </c>
      <c r="O21" s="162" t="s">
        <v>169</v>
      </c>
      <c r="P21" s="160"/>
      <c r="Q21" s="162"/>
      <c r="R21" s="160"/>
      <c r="S21" s="162"/>
      <c r="T21" s="163"/>
    </row>
    <row r="22" spans="1:20" s="145" customFormat="1" ht="18.95" customHeight="1" x14ac:dyDescent="0.15">
      <c r="A22" s="144"/>
      <c r="B22" s="144"/>
      <c r="C22" s="144" t="s">
        <v>170</v>
      </c>
      <c r="D22" s="157" t="s">
        <v>166</v>
      </c>
      <c r="E22" s="158" t="s">
        <v>171</v>
      </c>
      <c r="F22" s="159" t="s">
        <v>132</v>
      </c>
      <c r="G22" s="152">
        <v>253</v>
      </c>
      <c r="H22" s="160">
        <v>253</v>
      </c>
      <c r="I22" s="161"/>
      <c r="J22" s="160">
        <v>427</v>
      </c>
      <c r="K22" s="162" t="s">
        <v>168</v>
      </c>
      <c r="L22" s="160">
        <v>412</v>
      </c>
      <c r="M22" s="162" t="s">
        <v>159</v>
      </c>
      <c r="N22" s="160">
        <v>300</v>
      </c>
      <c r="O22" s="162" t="s">
        <v>169</v>
      </c>
      <c r="P22" s="160"/>
      <c r="Q22" s="162"/>
      <c r="R22" s="160"/>
      <c r="S22" s="162"/>
      <c r="T22" s="163"/>
    </row>
    <row r="23" spans="1:20" s="145" customFormat="1" ht="18.95" customHeight="1" x14ac:dyDescent="0.15">
      <c r="A23" s="144"/>
      <c r="B23" s="144"/>
      <c r="C23" s="144" t="s">
        <v>172</v>
      </c>
      <c r="D23" s="157" t="s">
        <v>166</v>
      </c>
      <c r="E23" s="158" t="s">
        <v>173</v>
      </c>
      <c r="F23" s="159" t="s">
        <v>132</v>
      </c>
      <c r="G23" s="152">
        <v>346</v>
      </c>
      <c r="H23" s="160">
        <v>346</v>
      </c>
      <c r="I23" s="161"/>
      <c r="J23" s="160">
        <v>610</v>
      </c>
      <c r="K23" s="162" t="s">
        <v>168</v>
      </c>
      <c r="L23" s="160">
        <v>550</v>
      </c>
      <c r="M23" s="162" t="s">
        <v>159</v>
      </c>
      <c r="N23" s="160">
        <v>410</v>
      </c>
      <c r="O23" s="162" t="s">
        <v>169</v>
      </c>
      <c r="P23" s="160"/>
      <c r="Q23" s="162"/>
      <c r="R23" s="160"/>
      <c r="S23" s="162"/>
      <c r="T23" s="163"/>
    </row>
    <row r="24" spans="1:20" s="145" customFormat="1" ht="18.95" customHeight="1" x14ac:dyDescent="0.15">
      <c r="A24" s="144"/>
      <c r="B24" s="144"/>
      <c r="C24" s="144" t="s">
        <v>174</v>
      </c>
      <c r="D24" s="157" t="s">
        <v>175</v>
      </c>
      <c r="E24" s="158" t="s">
        <v>176</v>
      </c>
      <c r="F24" s="159" t="s">
        <v>132</v>
      </c>
      <c r="G24" s="152">
        <v>2796</v>
      </c>
      <c r="H24" s="160">
        <v>2796</v>
      </c>
      <c r="I24" s="161"/>
      <c r="J24" s="160">
        <v>3204</v>
      </c>
      <c r="K24" s="162" t="s">
        <v>168</v>
      </c>
      <c r="L24" s="160">
        <v>3440</v>
      </c>
      <c r="M24" s="162" t="s">
        <v>134</v>
      </c>
      <c r="N24" s="160">
        <v>3040</v>
      </c>
      <c r="O24" s="162" t="s">
        <v>177</v>
      </c>
      <c r="P24" s="160"/>
      <c r="Q24" s="162"/>
      <c r="R24" s="160"/>
      <c r="S24" s="162"/>
      <c r="T24" s="163"/>
    </row>
    <row r="25" spans="1:20" s="145" customFormat="1" ht="18.95" customHeight="1" x14ac:dyDescent="0.15">
      <c r="A25" s="144"/>
      <c r="B25" s="144"/>
      <c r="C25" s="144" t="s">
        <v>178</v>
      </c>
      <c r="D25" s="157" t="s">
        <v>179</v>
      </c>
      <c r="E25" s="158" t="s">
        <v>180</v>
      </c>
      <c r="F25" s="159" t="s">
        <v>181</v>
      </c>
      <c r="G25" s="152">
        <v>354</v>
      </c>
      <c r="H25" s="160">
        <v>354</v>
      </c>
      <c r="I25" s="161"/>
      <c r="J25" s="160">
        <v>1100</v>
      </c>
      <c r="K25" s="162" t="s">
        <v>182</v>
      </c>
      <c r="L25" s="160">
        <v>723</v>
      </c>
      <c r="M25" s="162" t="s">
        <v>183</v>
      </c>
      <c r="N25" s="160">
        <v>1100</v>
      </c>
      <c r="O25" s="162" t="s">
        <v>184</v>
      </c>
      <c r="P25" s="160"/>
      <c r="Q25" s="162"/>
      <c r="R25" s="160"/>
      <c r="S25" s="162"/>
      <c r="T25" s="163"/>
    </row>
    <row r="26" spans="1:20" s="145" customFormat="1" ht="18.95" customHeight="1" x14ac:dyDescent="0.15">
      <c r="A26" s="144"/>
      <c r="B26" s="144"/>
      <c r="C26" s="144" t="s">
        <v>185</v>
      </c>
      <c r="D26" s="157" t="s">
        <v>179</v>
      </c>
      <c r="E26" s="158" t="s">
        <v>186</v>
      </c>
      <c r="F26" s="159" t="s">
        <v>181</v>
      </c>
      <c r="G26" s="152">
        <v>935</v>
      </c>
      <c r="H26" s="160">
        <v>1882</v>
      </c>
      <c r="I26" s="161"/>
      <c r="J26" s="160">
        <v>3300</v>
      </c>
      <c r="K26" s="162" t="s">
        <v>182</v>
      </c>
      <c r="L26" s="160">
        <v>935</v>
      </c>
      <c r="M26" s="162" t="s">
        <v>183</v>
      </c>
      <c r="N26" s="160">
        <v>3300</v>
      </c>
      <c r="O26" s="162" t="s">
        <v>184</v>
      </c>
      <c r="P26" s="160"/>
      <c r="Q26" s="162"/>
      <c r="R26" s="160"/>
      <c r="S26" s="162"/>
      <c r="T26" s="163"/>
    </row>
    <row r="27" spans="1:20" s="145" customFormat="1" ht="18.95" customHeight="1" x14ac:dyDescent="0.15">
      <c r="A27" s="144"/>
      <c r="B27" s="144"/>
      <c r="C27" s="144" t="s">
        <v>187</v>
      </c>
      <c r="D27" s="157" t="s">
        <v>179</v>
      </c>
      <c r="E27" s="158" t="s">
        <v>188</v>
      </c>
      <c r="F27" s="159" t="s">
        <v>181</v>
      </c>
      <c r="G27" s="152">
        <v>1485</v>
      </c>
      <c r="H27" s="160">
        <v>2367</v>
      </c>
      <c r="I27" s="161"/>
      <c r="J27" s="160">
        <v>3980</v>
      </c>
      <c r="K27" s="162" t="s">
        <v>182</v>
      </c>
      <c r="L27" s="160">
        <v>1485</v>
      </c>
      <c r="M27" s="162" t="s">
        <v>183</v>
      </c>
      <c r="N27" s="160">
        <v>3980</v>
      </c>
      <c r="O27" s="162" t="s">
        <v>184</v>
      </c>
      <c r="P27" s="160"/>
      <c r="Q27" s="162"/>
      <c r="R27" s="160"/>
      <c r="S27" s="162"/>
      <c r="T27" s="163"/>
    </row>
    <row r="28" spans="1:20" s="145" customFormat="1" ht="18.95" customHeight="1" x14ac:dyDescent="0.15">
      <c r="A28" s="144"/>
      <c r="B28" s="144"/>
      <c r="C28" s="144" t="s">
        <v>189</v>
      </c>
      <c r="D28" s="157" t="s">
        <v>179</v>
      </c>
      <c r="E28" s="158" t="s">
        <v>190</v>
      </c>
      <c r="F28" s="159" t="s">
        <v>181</v>
      </c>
      <c r="G28" s="152">
        <v>3278</v>
      </c>
      <c r="H28" s="160">
        <v>5241</v>
      </c>
      <c r="I28" s="161"/>
      <c r="J28" s="160">
        <v>8690</v>
      </c>
      <c r="K28" s="162" t="s">
        <v>182</v>
      </c>
      <c r="L28" s="160">
        <v>3278</v>
      </c>
      <c r="M28" s="162" t="s">
        <v>183</v>
      </c>
      <c r="N28" s="160">
        <v>8690</v>
      </c>
      <c r="O28" s="162" t="s">
        <v>184</v>
      </c>
      <c r="P28" s="160"/>
      <c r="Q28" s="162"/>
      <c r="R28" s="160"/>
      <c r="S28" s="162"/>
      <c r="T28" s="163"/>
    </row>
    <row r="29" spans="1:20" s="145" customFormat="1" ht="18.95" customHeight="1" x14ac:dyDescent="0.15">
      <c r="A29" s="144"/>
      <c r="B29" s="144"/>
      <c r="C29" s="144" t="s">
        <v>191</v>
      </c>
      <c r="D29" s="157" t="s">
        <v>179</v>
      </c>
      <c r="E29" s="158" t="s">
        <v>192</v>
      </c>
      <c r="F29" s="159" t="s">
        <v>132</v>
      </c>
      <c r="G29" s="152">
        <v>544</v>
      </c>
      <c r="H29" s="160">
        <v>600</v>
      </c>
      <c r="I29" s="161"/>
      <c r="J29" s="160">
        <v>1380</v>
      </c>
      <c r="K29" s="162" t="s">
        <v>182</v>
      </c>
      <c r="L29" s="160">
        <v>544</v>
      </c>
      <c r="M29" s="162" t="s">
        <v>183</v>
      </c>
      <c r="N29" s="160">
        <v>1380</v>
      </c>
      <c r="O29" s="162" t="s">
        <v>184</v>
      </c>
      <c r="P29" s="160"/>
      <c r="Q29" s="162"/>
      <c r="R29" s="160"/>
      <c r="S29" s="162"/>
      <c r="T29" s="163"/>
    </row>
    <row r="30" spans="1:20" s="145" customFormat="1" ht="18.95" customHeight="1" x14ac:dyDescent="0.15">
      <c r="A30" s="144"/>
      <c r="B30" s="144"/>
      <c r="C30" s="144" t="s">
        <v>193</v>
      </c>
      <c r="D30" s="157" t="s">
        <v>179</v>
      </c>
      <c r="E30" s="158" t="s">
        <v>194</v>
      </c>
      <c r="F30" s="159" t="s">
        <v>132</v>
      </c>
      <c r="G30" s="152">
        <v>1709</v>
      </c>
      <c r="H30" s="160">
        <v>1709</v>
      </c>
      <c r="I30" s="161"/>
      <c r="J30" s="160">
        <v>3550</v>
      </c>
      <c r="K30" s="162" t="s">
        <v>182</v>
      </c>
      <c r="L30" s="160">
        <v>1716</v>
      </c>
      <c r="M30" s="162" t="s">
        <v>183</v>
      </c>
      <c r="N30" s="160">
        <v>3550</v>
      </c>
      <c r="O30" s="162" t="s">
        <v>184</v>
      </c>
      <c r="P30" s="160"/>
      <c r="Q30" s="162"/>
      <c r="R30" s="160"/>
      <c r="S30" s="162"/>
      <c r="T30" s="163"/>
    </row>
    <row r="31" spans="1:20" s="145" customFormat="1" ht="18.95" customHeight="1" x14ac:dyDescent="0.15">
      <c r="A31" s="144"/>
      <c r="B31" s="144"/>
      <c r="C31" s="144" t="s">
        <v>195</v>
      </c>
      <c r="D31" s="157" t="s">
        <v>179</v>
      </c>
      <c r="E31" s="158" t="s">
        <v>196</v>
      </c>
      <c r="F31" s="159" t="s">
        <v>132</v>
      </c>
      <c r="G31" s="152">
        <v>2282</v>
      </c>
      <c r="H31" s="160">
        <v>2282</v>
      </c>
      <c r="I31" s="161"/>
      <c r="J31" s="160">
        <v>4680</v>
      </c>
      <c r="K31" s="162" t="s">
        <v>182</v>
      </c>
      <c r="L31" s="160">
        <v>2431</v>
      </c>
      <c r="M31" s="162" t="s">
        <v>183</v>
      </c>
      <c r="N31" s="160">
        <v>4680</v>
      </c>
      <c r="O31" s="162" t="s">
        <v>184</v>
      </c>
      <c r="P31" s="160"/>
      <c r="Q31" s="162"/>
      <c r="R31" s="160"/>
      <c r="S31" s="162"/>
      <c r="T31" s="163"/>
    </row>
    <row r="32" spans="1:20" s="145" customFormat="1" ht="18.95" customHeight="1" x14ac:dyDescent="0.15">
      <c r="A32" s="144"/>
      <c r="B32" s="144"/>
      <c r="C32" s="144" t="s">
        <v>197</v>
      </c>
      <c r="D32" s="157" t="s">
        <v>179</v>
      </c>
      <c r="E32" s="158" t="s">
        <v>198</v>
      </c>
      <c r="F32" s="159" t="s">
        <v>132</v>
      </c>
      <c r="G32" s="152">
        <v>5892</v>
      </c>
      <c r="H32" s="160">
        <v>5892</v>
      </c>
      <c r="I32" s="161"/>
      <c r="J32" s="160">
        <v>11880</v>
      </c>
      <c r="K32" s="162" t="s">
        <v>182</v>
      </c>
      <c r="L32" s="160">
        <v>6457</v>
      </c>
      <c r="M32" s="162" t="s">
        <v>183</v>
      </c>
      <c r="N32" s="160">
        <v>11880</v>
      </c>
      <c r="O32" s="162" t="s">
        <v>184</v>
      </c>
      <c r="P32" s="160"/>
      <c r="Q32" s="162"/>
      <c r="R32" s="160"/>
      <c r="S32" s="162"/>
      <c r="T32" s="163"/>
    </row>
    <row r="33" spans="1:20" s="145" customFormat="1" ht="18.95" customHeight="1" x14ac:dyDescent="0.15">
      <c r="A33" s="144"/>
      <c r="B33" s="144"/>
      <c r="C33" s="144" t="s">
        <v>199</v>
      </c>
      <c r="D33" s="157" t="s">
        <v>200</v>
      </c>
      <c r="E33" s="158" t="s">
        <v>201</v>
      </c>
      <c r="F33" s="159" t="s">
        <v>181</v>
      </c>
      <c r="G33" s="152">
        <v>30282</v>
      </c>
      <c r="H33" s="160">
        <v>30282</v>
      </c>
      <c r="I33" s="161"/>
      <c r="J33" s="160"/>
      <c r="K33" s="162"/>
      <c r="L33" s="160"/>
      <c r="M33" s="162"/>
      <c r="N33" s="160"/>
      <c r="O33" s="162"/>
      <c r="P33" s="160"/>
      <c r="Q33" s="162"/>
      <c r="R33" s="160"/>
      <c r="S33" s="162"/>
      <c r="T33" s="163"/>
    </row>
    <row r="34" spans="1:20" s="145" customFormat="1" ht="18.95" customHeight="1" x14ac:dyDescent="0.15">
      <c r="A34" s="144"/>
      <c r="B34" s="144"/>
      <c r="C34" s="144" t="s">
        <v>202</v>
      </c>
      <c r="D34" s="157" t="s">
        <v>203</v>
      </c>
      <c r="E34" s="158"/>
      <c r="F34" s="159" t="s">
        <v>181</v>
      </c>
      <c r="G34" s="152">
        <v>2472</v>
      </c>
      <c r="H34" s="160">
        <v>2472</v>
      </c>
      <c r="I34" s="161"/>
      <c r="J34" s="160"/>
      <c r="K34" s="162"/>
      <c r="L34" s="160"/>
      <c r="M34" s="162"/>
      <c r="N34" s="160"/>
      <c r="O34" s="162"/>
      <c r="P34" s="160"/>
      <c r="Q34" s="162"/>
      <c r="R34" s="160"/>
      <c r="S34" s="162"/>
      <c r="T34" s="163"/>
    </row>
    <row r="35" spans="1:20" s="145" customFormat="1" ht="18.95" customHeight="1" x14ac:dyDescent="0.15">
      <c r="A35" s="144"/>
      <c r="B35" s="144"/>
      <c r="C35" s="144" t="s">
        <v>204</v>
      </c>
      <c r="D35" s="157" t="s">
        <v>205</v>
      </c>
      <c r="E35" s="158" t="s">
        <v>206</v>
      </c>
      <c r="F35" s="159" t="s">
        <v>181</v>
      </c>
      <c r="G35" s="152">
        <v>25064</v>
      </c>
      <c r="H35" s="160">
        <v>25064</v>
      </c>
      <c r="I35" s="161"/>
      <c r="J35" s="160"/>
      <c r="K35" s="162"/>
      <c r="L35" s="160"/>
      <c r="M35" s="162"/>
      <c r="N35" s="160">
        <v>31900</v>
      </c>
      <c r="O35" s="162" t="s">
        <v>177</v>
      </c>
      <c r="P35" s="160"/>
      <c r="Q35" s="162"/>
      <c r="R35" s="160"/>
      <c r="S35" s="162"/>
      <c r="T35" s="163"/>
    </row>
    <row r="36" spans="1:20" s="145" customFormat="1" ht="18.95" customHeight="1" x14ac:dyDescent="0.15">
      <c r="A36" s="144"/>
      <c r="B36" s="144"/>
      <c r="C36" s="144" t="s">
        <v>207</v>
      </c>
      <c r="D36" s="157" t="s">
        <v>208</v>
      </c>
      <c r="E36" s="158" t="s">
        <v>209</v>
      </c>
      <c r="F36" s="159" t="s">
        <v>181</v>
      </c>
      <c r="G36" s="152">
        <v>5419</v>
      </c>
      <c r="H36" s="160">
        <v>5419</v>
      </c>
      <c r="I36" s="161"/>
      <c r="J36" s="160"/>
      <c r="K36" s="162"/>
      <c r="L36" s="160"/>
      <c r="M36" s="162"/>
      <c r="N36" s="160">
        <v>9900</v>
      </c>
      <c r="O36" s="162" t="s">
        <v>210</v>
      </c>
      <c r="P36" s="160"/>
      <c r="Q36" s="162"/>
      <c r="R36" s="160"/>
      <c r="S36" s="162"/>
      <c r="T36" s="163"/>
    </row>
    <row r="37" spans="1:20" s="145" customFormat="1" ht="18.95" customHeight="1" x14ac:dyDescent="0.15">
      <c r="A37" s="144"/>
      <c r="B37" s="144"/>
      <c r="C37" s="144" t="s">
        <v>211</v>
      </c>
      <c r="D37" s="157" t="s">
        <v>212</v>
      </c>
      <c r="E37" s="158" t="s">
        <v>213</v>
      </c>
      <c r="F37" s="159" t="s">
        <v>181</v>
      </c>
      <c r="G37" s="152">
        <v>830</v>
      </c>
      <c r="H37" s="160">
        <v>830</v>
      </c>
      <c r="I37" s="161"/>
      <c r="J37" s="160">
        <v>1160</v>
      </c>
      <c r="K37" s="162" t="s">
        <v>133</v>
      </c>
      <c r="L37" s="160">
        <v>977</v>
      </c>
      <c r="M37" s="162" t="s">
        <v>134</v>
      </c>
      <c r="N37" s="160">
        <v>977</v>
      </c>
      <c r="O37" s="162" t="s">
        <v>141</v>
      </c>
      <c r="P37" s="160"/>
      <c r="Q37" s="162"/>
      <c r="R37" s="160"/>
      <c r="S37" s="162"/>
      <c r="T37" s="163"/>
    </row>
    <row r="38" spans="1:20" s="145" customFormat="1" ht="18.95" customHeight="1" x14ac:dyDescent="0.15">
      <c r="A38" s="144"/>
      <c r="B38" s="144"/>
      <c r="C38" s="144" t="s">
        <v>214</v>
      </c>
      <c r="D38" s="157" t="s">
        <v>212</v>
      </c>
      <c r="E38" s="158" t="s">
        <v>215</v>
      </c>
      <c r="F38" s="159" t="s">
        <v>181</v>
      </c>
      <c r="G38" s="152">
        <v>1014</v>
      </c>
      <c r="H38" s="160">
        <v>1014</v>
      </c>
      <c r="I38" s="161"/>
      <c r="J38" s="160">
        <v>1450</v>
      </c>
      <c r="K38" s="162" t="s">
        <v>133</v>
      </c>
      <c r="L38" s="160">
        <v>1193</v>
      </c>
      <c r="M38" s="162" t="s">
        <v>134</v>
      </c>
      <c r="N38" s="160">
        <v>1193</v>
      </c>
      <c r="O38" s="162" t="s">
        <v>141</v>
      </c>
      <c r="P38" s="160"/>
      <c r="Q38" s="162"/>
      <c r="R38" s="160"/>
      <c r="S38" s="162"/>
      <c r="T38" s="163"/>
    </row>
    <row r="39" spans="1:20" s="145" customFormat="1" ht="18.95" customHeight="1" x14ac:dyDescent="0.15">
      <c r="A39" s="144"/>
      <c r="B39" s="144"/>
      <c r="C39" s="144" t="s">
        <v>216</v>
      </c>
      <c r="D39" s="157" t="s">
        <v>212</v>
      </c>
      <c r="E39" s="158" t="s">
        <v>217</v>
      </c>
      <c r="F39" s="159" t="s">
        <v>181</v>
      </c>
      <c r="G39" s="152">
        <v>1246</v>
      </c>
      <c r="H39" s="160">
        <v>1246</v>
      </c>
      <c r="I39" s="161"/>
      <c r="J39" s="160">
        <v>1750</v>
      </c>
      <c r="K39" s="162" t="s">
        <v>133</v>
      </c>
      <c r="L39" s="160">
        <v>1467</v>
      </c>
      <c r="M39" s="162" t="s">
        <v>134</v>
      </c>
      <c r="N39" s="160">
        <v>1467</v>
      </c>
      <c r="O39" s="162" t="s">
        <v>141</v>
      </c>
      <c r="P39" s="160"/>
      <c r="Q39" s="162"/>
      <c r="R39" s="160"/>
      <c r="S39" s="162"/>
      <c r="T39" s="163"/>
    </row>
    <row r="40" spans="1:20" s="145" customFormat="1" ht="18.95" customHeight="1" x14ac:dyDescent="0.15">
      <c r="A40" s="144"/>
      <c r="B40" s="144"/>
      <c r="C40" s="144" t="s">
        <v>218</v>
      </c>
      <c r="D40" s="157" t="s">
        <v>212</v>
      </c>
      <c r="E40" s="158" t="s">
        <v>219</v>
      </c>
      <c r="F40" s="159" t="s">
        <v>181</v>
      </c>
      <c r="G40" s="152">
        <v>1625</v>
      </c>
      <c r="H40" s="160">
        <v>1625</v>
      </c>
      <c r="I40" s="161"/>
      <c r="J40" s="160">
        <v>2250</v>
      </c>
      <c r="K40" s="162" t="s">
        <v>133</v>
      </c>
      <c r="L40" s="160">
        <v>2131</v>
      </c>
      <c r="M40" s="162" t="s">
        <v>134</v>
      </c>
      <c r="N40" s="160">
        <v>2131</v>
      </c>
      <c r="O40" s="162" t="s">
        <v>141</v>
      </c>
      <c r="P40" s="160"/>
      <c r="Q40" s="162"/>
      <c r="R40" s="160"/>
      <c r="S40" s="162"/>
      <c r="T40" s="163"/>
    </row>
    <row r="41" spans="1:20" s="145" customFormat="1" ht="18.95" customHeight="1" x14ac:dyDescent="0.15">
      <c r="A41" s="144"/>
      <c r="B41" s="144"/>
      <c r="C41" s="144" t="s">
        <v>220</v>
      </c>
      <c r="D41" s="157" t="s">
        <v>212</v>
      </c>
      <c r="E41" s="158" t="s">
        <v>221</v>
      </c>
      <c r="F41" s="159" t="s">
        <v>181</v>
      </c>
      <c r="G41" s="152">
        <v>2436</v>
      </c>
      <c r="H41" s="160">
        <v>2436</v>
      </c>
      <c r="I41" s="161"/>
      <c r="J41" s="160">
        <v>3370</v>
      </c>
      <c r="K41" s="162" t="s">
        <v>133</v>
      </c>
      <c r="L41" s="160">
        <v>3203</v>
      </c>
      <c r="M41" s="162" t="s">
        <v>134</v>
      </c>
      <c r="N41" s="160">
        <v>3203</v>
      </c>
      <c r="O41" s="162" t="s">
        <v>141</v>
      </c>
      <c r="P41" s="160"/>
      <c r="Q41" s="162"/>
      <c r="R41" s="160"/>
      <c r="S41" s="162"/>
      <c r="T41" s="163"/>
    </row>
    <row r="42" spans="1:20" s="145" customFormat="1" ht="18.95" customHeight="1" x14ac:dyDescent="0.15">
      <c r="A42" s="144"/>
      <c r="B42" s="144"/>
      <c r="C42" s="144" t="s">
        <v>222</v>
      </c>
      <c r="D42" s="157" t="s">
        <v>212</v>
      </c>
      <c r="E42" s="158" t="s">
        <v>223</v>
      </c>
      <c r="F42" s="159" t="s">
        <v>181</v>
      </c>
      <c r="G42" s="152">
        <v>3249</v>
      </c>
      <c r="H42" s="160">
        <v>3249</v>
      </c>
      <c r="I42" s="161"/>
      <c r="J42" s="160">
        <v>4500</v>
      </c>
      <c r="K42" s="162" t="s">
        <v>133</v>
      </c>
      <c r="L42" s="160">
        <v>4220</v>
      </c>
      <c r="M42" s="162" t="s">
        <v>134</v>
      </c>
      <c r="N42" s="160">
        <v>4220</v>
      </c>
      <c r="O42" s="162" t="s">
        <v>141</v>
      </c>
      <c r="P42" s="160"/>
      <c r="Q42" s="162"/>
      <c r="R42" s="160"/>
      <c r="S42" s="162"/>
      <c r="T42" s="163"/>
    </row>
    <row r="43" spans="1:20" s="145" customFormat="1" ht="18.95" customHeight="1" x14ac:dyDescent="0.15">
      <c r="A43" s="144"/>
      <c r="B43" s="144"/>
      <c r="C43" s="144" t="s">
        <v>224</v>
      </c>
      <c r="D43" s="157" t="s">
        <v>212</v>
      </c>
      <c r="E43" s="158" t="s">
        <v>225</v>
      </c>
      <c r="F43" s="159" t="s">
        <v>181</v>
      </c>
      <c r="G43" s="152">
        <v>1087</v>
      </c>
      <c r="H43" s="160">
        <v>1087</v>
      </c>
      <c r="I43" s="161"/>
      <c r="J43" s="160">
        <v>1450</v>
      </c>
      <c r="K43" s="162" t="s">
        <v>133</v>
      </c>
      <c r="L43" s="160">
        <v>1279</v>
      </c>
      <c r="M43" s="162" t="s">
        <v>134</v>
      </c>
      <c r="N43" s="160">
        <v>1279</v>
      </c>
      <c r="O43" s="162" t="s">
        <v>141</v>
      </c>
      <c r="P43" s="160"/>
      <c r="Q43" s="162"/>
      <c r="R43" s="160"/>
      <c r="S43" s="162"/>
      <c r="T43" s="163"/>
    </row>
    <row r="44" spans="1:20" s="145" customFormat="1" ht="18.95" customHeight="1" x14ac:dyDescent="0.15">
      <c r="A44" s="144"/>
      <c r="B44" s="144"/>
      <c r="C44" s="144" t="s">
        <v>226</v>
      </c>
      <c r="D44" s="157" t="s">
        <v>212</v>
      </c>
      <c r="E44" s="158" t="s">
        <v>227</v>
      </c>
      <c r="F44" s="159" t="s">
        <v>181</v>
      </c>
      <c r="G44" s="152">
        <v>1258</v>
      </c>
      <c r="H44" s="160">
        <v>1258</v>
      </c>
      <c r="I44" s="161"/>
      <c r="J44" s="160">
        <v>1670</v>
      </c>
      <c r="K44" s="162" t="s">
        <v>133</v>
      </c>
      <c r="L44" s="160">
        <v>1480</v>
      </c>
      <c r="M44" s="162" t="s">
        <v>134</v>
      </c>
      <c r="N44" s="160">
        <v>1480</v>
      </c>
      <c r="O44" s="162" t="s">
        <v>141</v>
      </c>
      <c r="P44" s="160"/>
      <c r="Q44" s="162"/>
      <c r="R44" s="160"/>
      <c r="S44" s="162"/>
      <c r="T44" s="163"/>
    </row>
    <row r="45" spans="1:20" s="145" customFormat="1" ht="18.95" customHeight="1" x14ac:dyDescent="0.15">
      <c r="A45" s="144"/>
      <c r="B45" s="144"/>
      <c r="C45" s="144" t="s">
        <v>228</v>
      </c>
      <c r="D45" s="157" t="s">
        <v>212</v>
      </c>
      <c r="E45" s="158" t="s">
        <v>229</v>
      </c>
      <c r="F45" s="159" t="s">
        <v>181</v>
      </c>
      <c r="G45" s="152">
        <v>1513</v>
      </c>
      <c r="H45" s="160">
        <v>1513</v>
      </c>
      <c r="I45" s="161"/>
      <c r="J45" s="160">
        <v>2010</v>
      </c>
      <c r="K45" s="162" t="s">
        <v>133</v>
      </c>
      <c r="L45" s="160">
        <v>1781</v>
      </c>
      <c r="M45" s="162" t="s">
        <v>134</v>
      </c>
      <c r="N45" s="160">
        <v>1781</v>
      </c>
      <c r="O45" s="162" t="s">
        <v>141</v>
      </c>
      <c r="P45" s="160"/>
      <c r="Q45" s="162"/>
      <c r="R45" s="160"/>
      <c r="S45" s="162"/>
      <c r="T45" s="163"/>
    </row>
    <row r="46" spans="1:20" s="145" customFormat="1" ht="18.95" customHeight="1" x14ac:dyDescent="0.15">
      <c r="A46" s="144"/>
      <c r="B46" s="144"/>
      <c r="C46" s="144" t="s">
        <v>230</v>
      </c>
      <c r="D46" s="157" t="s">
        <v>212</v>
      </c>
      <c r="E46" s="158" t="s">
        <v>231</v>
      </c>
      <c r="F46" s="159" t="s">
        <v>181</v>
      </c>
      <c r="G46" s="152">
        <v>1983</v>
      </c>
      <c r="H46" s="160">
        <v>1983</v>
      </c>
      <c r="I46" s="161"/>
      <c r="J46" s="160">
        <v>2620</v>
      </c>
      <c r="K46" s="162" t="s">
        <v>133</v>
      </c>
      <c r="L46" s="160">
        <v>2334</v>
      </c>
      <c r="M46" s="162" t="s">
        <v>134</v>
      </c>
      <c r="N46" s="160">
        <v>2334</v>
      </c>
      <c r="O46" s="162" t="s">
        <v>141</v>
      </c>
      <c r="P46" s="160"/>
      <c r="Q46" s="162"/>
      <c r="R46" s="160"/>
      <c r="S46" s="162"/>
      <c r="T46" s="163"/>
    </row>
    <row r="47" spans="1:20" s="145" customFormat="1" ht="18.95" customHeight="1" x14ac:dyDescent="0.15">
      <c r="A47" s="144"/>
      <c r="B47" s="144"/>
      <c r="C47" s="144" t="s">
        <v>232</v>
      </c>
      <c r="D47" s="157" t="s">
        <v>212</v>
      </c>
      <c r="E47" s="158" t="s">
        <v>233</v>
      </c>
      <c r="F47" s="159" t="s">
        <v>181</v>
      </c>
      <c r="G47" s="152">
        <v>2981</v>
      </c>
      <c r="H47" s="160">
        <v>2981</v>
      </c>
      <c r="I47" s="161"/>
      <c r="J47" s="160">
        <v>3950</v>
      </c>
      <c r="K47" s="162" t="s">
        <v>133</v>
      </c>
      <c r="L47" s="160">
        <v>3508</v>
      </c>
      <c r="M47" s="162" t="s">
        <v>134</v>
      </c>
      <c r="N47" s="160">
        <v>3508</v>
      </c>
      <c r="O47" s="162" t="s">
        <v>141</v>
      </c>
      <c r="P47" s="160"/>
      <c r="Q47" s="162"/>
      <c r="R47" s="160"/>
      <c r="S47" s="162"/>
      <c r="T47" s="163"/>
    </row>
    <row r="48" spans="1:20" s="145" customFormat="1" ht="18.95" customHeight="1" x14ac:dyDescent="0.15">
      <c r="A48" s="144"/>
      <c r="B48" s="144"/>
      <c r="C48" s="144" t="s">
        <v>234</v>
      </c>
      <c r="D48" s="157" t="s">
        <v>212</v>
      </c>
      <c r="E48" s="158" t="s">
        <v>235</v>
      </c>
      <c r="F48" s="159" t="s">
        <v>181</v>
      </c>
      <c r="G48" s="152">
        <v>3800</v>
      </c>
      <c r="H48" s="160">
        <v>3800</v>
      </c>
      <c r="I48" s="161"/>
      <c r="J48" s="160">
        <v>5010</v>
      </c>
      <c r="K48" s="162" t="s">
        <v>133</v>
      </c>
      <c r="L48" s="160">
        <v>4471</v>
      </c>
      <c r="M48" s="162" t="s">
        <v>134</v>
      </c>
      <c r="N48" s="160">
        <v>4471</v>
      </c>
      <c r="O48" s="162" t="s">
        <v>141</v>
      </c>
      <c r="P48" s="160"/>
      <c r="Q48" s="162"/>
      <c r="R48" s="160"/>
      <c r="S48" s="162"/>
      <c r="T48" s="163"/>
    </row>
    <row r="49" spans="1:20" s="145" customFormat="1" ht="18.95" customHeight="1" x14ac:dyDescent="0.15">
      <c r="A49" s="144"/>
      <c r="B49" s="144"/>
      <c r="C49" s="144" t="s">
        <v>236</v>
      </c>
      <c r="D49" s="157" t="s">
        <v>237</v>
      </c>
      <c r="E49" s="158" t="s">
        <v>140</v>
      </c>
      <c r="F49" s="159" t="s">
        <v>181</v>
      </c>
      <c r="G49" s="152">
        <v>1709</v>
      </c>
      <c r="H49" s="160">
        <v>1709</v>
      </c>
      <c r="I49" s="161"/>
      <c r="J49" s="160">
        <v>2430</v>
      </c>
      <c r="K49" s="162" t="s">
        <v>133</v>
      </c>
      <c r="L49" s="160">
        <v>2170</v>
      </c>
      <c r="M49" s="162" t="s">
        <v>134</v>
      </c>
      <c r="N49" s="160">
        <v>2170</v>
      </c>
      <c r="O49" s="162" t="s">
        <v>141</v>
      </c>
      <c r="P49" s="160"/>
      <c r="Q49" s="162"/>
      <c r="R49" s="160"/>
      <c r="S49" s="162"/>
      <c r="T49" s="163"/>
    </row>
    <row r="50" spans="1:20" s="145" customFormat="1" ht="18.95" customHeight="1" x14ac:dyDescent="0.15">
      <c r="A50" s="144"/>
      <c r="B50" s="144"/>
      <c r="C50" s="144" t="s">
        <v>238</v>
      </c>
      <c r="D50" s="157" t="s">
        <v>237</v>
      </c>
      <c r="E50" s="158" t="s">
        <v>143</v>
      </c>
      <c r="F50" s="159" t="s">
        <v>181</v>
      </c>
      <c r="G50" s="152">
        <v>2272</v>
      </c>
      <c r="H50" s="160">
        <v>2272</v>
      </c>
      <c r="I50" s="161"/>
      <c r="J50" s="160">
        <v>3230</v>
      </c>
      <c r="K50" s="162" t="s">
        <v>133</v>
      </c>
      <c r="L50" s="160">
        <v>2900</v>
      </c>
      <c r="M50" s="162" t="s">
        <v>134</v>
      </c>
      <c r="N50" s="160">
        <v>2900</v>
      </c>
      <c r="O50" s="162" t="s">
        <v>141</v>
      </c>
      <c r="P50" s="160"/>
      <c r="Q50" s="162"/>
      <c r="R50" s="160"/>
      <c r="S50" s="162"/>
      <c r="T50" s="163"/>
    </row>
    <row r="51" spans="1:20" s="145" customFormat="1" ht="18.95" customHeight="1" x14ac:dyDescent="0.15">
      <c r="A51" s="144"/>
      <c r="B51" s="144"/>
      <c r="C51" s="144" t="s">
        <v>239</v>
      </c>
      <c r="D51" s="157" t="s">
        <v>237</v>
      </c>
      <c r="E51" s="158" t="s">
        <v>145</v>
      </c>
      <c r="F51" s="159" t="s">
        <v>181</v>
      </c>
      <c r="G51" s="152">
        <v>3199</v>
      </c>
      <c r="H51" s="160">
        <v>3199</v>
      </c>
      <c r="I51" s="161"/>
      <c r="J51" s="160">
        <v>4560</v>
      </c>
      <c r="K51" s="162" t="s">
        <v>133</v>
      </c>
      <c r="L51" s="160">
        <v>4200</v>
      </c>
      <c r="M51" s="162" t="s">
        <v>134</v>
      </c>
      <c r="N51" s="160">
        <v>4200</v>
      </c>
      <c r="O51" s="162" t="s">
        <v>141</v>
      </c>
      <c r="P51" s="160"/>
      <c r="Q51" s="162"/>
      <c r="R51" s="160"/>
      <c r="S51" s="162"/>
      <c r="T51" s="163"/>
    </row>
    <row r="52" spans="1:20" s="145" customFormat="1" ht="18.95" customHeight="1" x14ac:dyDescent="0.15">
      <c r="A52" s="144"/>
      <c r="B52" s="144"/>
      <c r="C52" s="144" t="s">
        <v>240</v>
      </c>
      <c r="D52" s="157" t="s">
        <v>237</v>
      </c>
      <c r="E52" s="158" t="s">
        <v>147</v>
      </c>
      <c r="F52" s="159" t="s">
        <v>181</v>
      </c>
      <c r="G52" s="152">
        <v>4090</v>
      </c>
      <c r="H52" s="160">
        <v>4090</v>
      </c>
      <c r="I52" s="161"/>
      <c r="J52" s="160">
        <v>5830</v>
      </c>
      <c r="K52" s="162" t="s">
        <v>133</v>
      </c>
      <c r="L52" s="160">
        <v>5620</v>
      </c>
      <c r="M52" s="162" t="s">
        <v>134</v>
      </c>
      <c r="N52" s="160">
        <v>5620</v>
      </c>
      <c r="O52" s="162" t="s">
        <v>141</v>
      </c>
      <c r="P52" s="160"/>
      <c r="Q52" s="162"/>
      <c r="R52" s="160"/>
      <c r="S52" s="162"/>
      <c r="T52" s="163"/>
    </row>
    <row r="53" spans="1:20" s="145" customFormat="1" ht="18.95" customHeight="1" x14ac:dyDescent="0.15">
      <c r="A53" s="144"/>
      <c r="B53" s="144"/>
      <c r="C53" s="144" t="s">
        <v>241</v>
      </c>
      <c r="D53" s="157" t="s">
        <v>237</v>
      </c>
      <c r="E53" s="158" t="s">
        <v>149</v>
      </c>
      <c r="F53" s="159" t="s">
        <v>181</v>
      </c>
      <c r="G53" s="152">
        <v>5818</v>
      </c>
      <c r="H53" s="160">
        <v>5818</v>
      </c>
      <c r="I53" s="161"/>
      <c r="J53" s="160">
        <v>8290</v>
      </c>
      <c r="K53" s="162" t="s">
        <v>133</v>
      </c>
      <c r="L53" s="160">
        <v>8120</v>
      </c>
      <c r="M53" s="162" t="s">
        <v>134</v>
      </c>
      <c r="N53" s="160">
        <v>8120</v>
      </c>
      <c r="O53" s="162" t="s">
        <v>141</v>
      </c>
      <c r="P53" s="160"/>
      <c r="Q53" s="162"/>
      <c r="R53" s="160"/>
      <c r="S53" s="162"/>
      <c r="T53" s="163"/>
    </row>
    <row r="54" spans="1:20" s="145" customFormat="1" ht="18.95" customHeight="1" x14ac:dyDescent="0.15">
      <c r="A54" s="144"/>
      <c r="B54" s="144"/>
      <c r="C54" s="144" t="s">
        <v>242</v>
      </c>
      <c r="D54" s="157" t="s">
        <v>237</v>
      </c>
      <c r="E54" s="158" t="s">
        <v>151</v>
      </c>
      <c r="F54" s="159" t="s">
        <v>181</v>
      </c>
      <c r="G54" s="152">
        <v>8818</v>
      </c>
      <c r="H54" s="160">
        <v>8818</v>
      </c>
      <c r="I54" s="161"/>
      <c r="J54" s="160">
        <v>12560</v>
      </c>
      <c r="K54" s="162" t="s">
        <v>133</v>
      </c>
      <c r="L54" s="160">
        <v>12400</v>
      </c>
      <c r="M54" s="162" t="s">
        <v>134</v>
      </c>
      <c r="N54" s="160">
        <v>12400</v>
      </c>
      <c r="O54" s="162" t="s">
        <v>141</v>
      </c>
      <c r="P54" s="160"/>
      <c r="Q54" s="162"/>
      <c r="R54" s="160"/>
      <c r="S54" s="162"/>
      <c r="T54" s="163"/>
    </row>
    <row r="55" spans="1:20" s="145" customFormat="1" ht="18.95" customHeight="1" x14ac:dyDescent="0.15">
      <c r="A55" s="144"/>
      <c r="B55" s="144"/>
      <c r="C55" s="144" t="s">
        <v>243</v>
      </c>
      <c r="D55" s="157" t="s">
        <v>244</v>
      </c>
      <c r="E55" s="158" t="s">
        <v>245</v>
      </c>
      <c r="F55" s="159" t="s">
        <v>181</v>
      </c>
      <c r="G55" s="152">
        <v>37816</v>
      </c>
      <c r="H55" s="160">
        <v>37816</v>
      </c>
      <c r="I55" s="161"/>
      <c r="J55" s="160">
        <v>42880</v>
      </c>
      <c r="K55" s="162" t="s">
        <v>133</v>
      </c>
      <c r="L55" s="160">
        <v>47880</v>
      </c>
      <c r="M55" s="162" t="s">
        <v>246</v>
      </c>
      <c r="N55" s="160">
        <v>45500</v>
      </c>
      <c r="O55" s="162" t="s">
        <v>135</v>
      </c>
      <c r="P55" s="160"/>
      <c r="Q55" s="162"/>
      <c r="R55" s="160"/>
      <c r="S55" s="162"/>
      <c r="T55" s="163"/>
    </row>
    <row r="56" spans="1:20" s="145" customFormat="1" ht="18.95" customHeight="1" x14ac:dyDescent="0.15">
      <c r="A56" s="144"/>
      <c r="B56" s="144"/>
      <c r="C56" s="144" t="s">
        <v>247</v>
      </c>
      <c r="D56" s="157" t="s">
        <v>248</v>
      </c>
      <c r="E56" s="158" t="s">
        <v>249</v>
      </c>
      <c r="F56" s="159" t="s">
        <v>181</v>
      </c>
      <c r="G56" s="152">
        <v>859</v>
      </c>
      <c r="H56" s="160">
        <v>859</v>
      </c>
      <c r="I56" s="161"/>
      <c r="J56" s="160">
        <v>1000</v>
      </c>
      <c r="K56" s="162" t="s">
        <v>168</v>
      </c>
      <c r="L56" s="160">
        <v>1193</v>
      </c>
      <c r="M56" s="162" t="s">
        <v>159</v>
      </c>
      <c r="N56" s="160">
        <v>1090</v>
      </c>
      <c r="O56" s="162" t="s">
        <v>160</v>
      </c>
      <c r="P56" s="160"/>
      <c r="Q56" s="162"/>
      <c r="R56" s="160"/>
      <c r="S56" s="162"/>
      <c r="T56" s="163"/>
    </row>
    <row r="57" spans="1:20" s="145" customFormat="1" ht="18.95" customHeight="1" x14ac:dyDescent="0.15">
      <c r="A57" s="144"/>
      <c r="B57" s="144"/>
      <c r="C57" s="144" t="s">
        <v>250</v>
      </c>
      <c r="D57" s="157" t="s">
        <v>251</v>
      </c>
      <c r="E57" s="158" t="s">
        <v>252</v>
      </c>
      <c r="F57" s="159" t="s">
        <v>181</v>
      </c>
      <c r="G57" s="152">
        <v>627</v>
      </c>
      <c r="H57" s="160">
        <v>627</v>
      </c>
      <c r="I57" s="161"/>
      <c r="J57" s="160">
        <v>800</v>
      </c>
      <c r="K57" s="162" t="s">
        <v>253</v>
      </c>
      <c r="L57" s="160">
        <v>845</v>
      </c>
      <c r="M57" s="162" t="s">
        <v>254</v>
      </c>
      <c r="N57" s="160">
        <v>790</v>
      </c>
      <c r="O57" s="162" t="s">
        <v>255</v>
      </c>
      <c r="P57" s="160"/>
      <c r="Q57" s="162"/>
      <c r="R57" s="160"/>
      <c r="S57" s="162"/>
      <c r="T57" s="163"/>
    </row>
    <row r="58" spans="1:20" s="145" customFormat="1" ht="18.95" customHeight="1" x14ac:dyDescent="0.15">
      <c r="A58" s="144"/>
      <c r="B58" s="144"/>
      <c r="C58" s="144" t="s">
        <v>256</v>
      </c>
      <c r="D58" s="157" t="s">
        <v>251</v>
      </c>
      <c r="E58" s="158" t="s">
        <v>257</v>
      </c>
      <c r="F58" s="159" t="s">
        <v>181</v>
      </c>
      <c r="G58" s="152">
        <v>920</v>
      </c>
      <c r="H58" s="160"/>
      <c r="I58" s="161"/>
      <c r="J58" s="160">
        <v>1000</v>
      </c>
      <c r="K58" s="162" t="s">
        <v>253</v>
      </c>
      <c r="L58" s="160">
        <v>973</v>
      </c>
      <c r="M58" s="162" t="s">
        <v>254</v>
      </c>
      <c r="N58" s="160">
        <v>920</v>
      </c>
      <c r="O58" s="162" t="s">
        <v>255</v>
      </c>
      <c r="P58" s="160"/>
      <c r="Q58" s="162"/>
      <c r="R58" s="160"/>
      <c r="S58" s="162"/>
      <c r="T58" s="163"/>
    </row>
    <row r="59" spans="1:20" s="145" customFormat="1" ht="18.95" customHeight="1" x14ac:dyDescent="0.15">
      <c r="A59" s="144"/>
      <c r="B59" s="144"/>
      <c r="C59" s="144" t="s">
        <v>258</v>
      </c>
      <c r="D59" s="157" t="s">
        <v>259</v>
      </c>
      <c r="E59" s="158" t="s">
        <v>260</v>
      </c>
      <c r="F59" s="159" t="s">
        <v>181</v>
      </c>
      <c r="G59" s="152">
        <v>592</v>
      </c>
      <c r="H59" s="160">
        <v>592</v>
      </c>
      <c r="I59" s="161"/>
      <c r="J59" s="160">
        <v>650</v>
      </c>
      <c r="K59" s="162" t="s">
        <v>253</v>
      </c>
      <c r="L59" s="160">
        <v>700</v>
      </c>
      <c r="M59" s="162" t="s">
        <v>254</v>
      </c>
      <c r="N59" s="160">
        <v>650</v>
      </c>
      <c r="O59" s="162" t="s">
        <v>255</v>
      </c>
      <c r="P59" s="160"/>
      <c r="Q59" s="162"/>
      <c r="R59" s="160"/>
      <c r="S59" s="162"/>
      <c r="T59" s="163"/>
    </row>
    <row r="60" spans="1:20" s="145" customFormat="1" ht="18.95" customHeight="1" x14ac:dyDescent="0.15">
      <c r="A60" s="144"/>
      <c r="B60" s="144"/>
      <c r="C60" s="144" t="s">
        <v>261</v>
      </c>
      <c r="D60" s="157" t="s">
        <v>259</v>
      </c>
      <c r="E60" s="158" t="s">
        <v>262</v>
      </c>
      <c r="F60" s="159" t="s">
        <v>181</v>
      </c>
      <c r="G60" s="152">
        <v>726</v>
      </c>
      <c r="H60" s="160">
        <v>824</v>
      </c>
      <c r="I60" s="161"/>
      <c r="J60" s="160">
        <v>1000</v>
      </c>
      <c r="K60" s="162" t="s">
        <v>253</v>
      </c>
      <c r="L60" s="160">
        <v>726</v>
      </c>
      <c r="M60" s="162" t="s">
        <v>254</v>
      </c>
      <c r="N60" s="160">
        <v>920</v>
      </c>
      <c r="O60" s="162" t="s">
        <v>255</v>
      </c>
      <c r="P60" s="160"/>
      <c r="Q60" s="162"/>
      <c r="R60" s="160"/>
      <c r="S60" s="162"/>
      <c r="T60" s="163"/>
    </row>
    <row r="61" spans="1:20" s="145" customFormat="1" ht="18.95" customHeight="1" x14ac:dyDescent="0.15">
      <c r="A61" s="144"/>
      <c r="B61" s="144"/>
      <c r="C61" s="144" t="s">
        <v>263</v>
      </c>
      <c r="D61" s="157" t="s">
        <v>264</v>
      </c>
      <c r="E61" s="158" t="s">
        <v>265</v>
      </c>
      <c r="F61" s="159" t="s">
        <v>181</v>
      </c>
      <c r="G61" s="152">
        <v>290</v>
      </c>
      <c r="H61" s="160"/>
      <c r="I61" s="161"/>
      <c r="J61" s="160">
        <v>400</v>
      </c>
      <c r="K61" s="162" t="s">
        <v>253</v>
      </c>
      <c r="L61" s="160">
        <v>343</v>
      </c>
      <c r="M61" s="162" t="s">
        <v>254</v>
      </c>
      <c r="N61" s="160">
        <v>290</v>
      </c>
      <c r="O61" s="162" t="s">
        <v>255</v>
      </c>
      <c r="P61" s="160"/>
      <c r="Q61" s="162"/>
      <c r="R61" s="160"/>
      <c r="S61" s="162"/>
      <c r="T61" s="163"/>
    </row>
    <row r="62" spans="1:20" s="145" customFormat="1" ht="18.95" customHeight="1" x14ac:dyDescent="0.15">
      <c r="A62" s="144"/>
      <c r="B62" s="144"/>
      <c r="C62" s="144" t="s">
        <v>266</v>
      </c>
      <c r="D62" s="157" t="s">
        <v>264</v>
      </c>
      <c r="E62" s="158" t="s">
        <v>267</v>
      </c>
      <c r="F62" s="159" t="s">
        <v>181</v>
      </c>
      <c r="G62" s="152">
        <v>343</v>
      </c>
      <c r="H62" s="160"/>
      <c r="I62" s="161"/>
      <c r="J62" s="160">
        <v>400</v>
      </c>
      <c r="K62" s="162" t="s">
        <v>253</v>
      </c>
      <c r="L62" s="160">
        <v>343</v>
      </c>
      <c r="M62" s="162" t="s">
        <v>254</v>
      </c>
      <c r="N62" s="160">
        <v>400</v>
      </c>
      <c r="O62" s="162" t="s">
        <v>255</v>
      </c>
      <c r="P62" s="160"/>
      <c r="Q62" s="162"/>
      <c r="R62" s="160"/>
      <c r="S62" s="162"/>
      <c r="T62" s="163"/>
    </row>
    <row r="63" spans="1:20" s="145" customFormat="1" ht="18.95" customHeight="1" x14ac:dyDescent="0.15">
      <c r="A63" s="144"/>
      <c r="B63" s="144"/>
      <c r="C63" s="144" t="s">
        <v>268</v>
      </c>
      <c r="D63" s="157" t="s">
        <v>269</v>
      </c>
      <c r="E63" s="158" t="s">
        <v>270</v>
      </c>
      <c r="F63" s="159" t="s">
        <v>181</v>
      </c>
      <c r="G63" s="152">
        <v>65300</v>
      </c>
      <c r="H63" s="160"/>
      <c r="I63" s="161"/>
      <c r="J63" s="160">
        <v>65300</v>
      </c>
      <c r="K63" s="162" t="s">
        <v>271</v>
      </c>
      <c r="L63" s="160"/>
      <c r="M63" s="162"/>
      <c r="N63" s="160"/>
      <c r="O63" s="162"/>
      <c r="P63" s="160"/>
      <c r="Q63" s="162"/>
      <c r="R63" s="160"/>
      <c r="S63" s="162"/>
      <c r="T63" s="163"/>
    </row>
    <row r="64" spans="1:20" s="145" customFormat="1" ht="18.95" customHeight="1" x14ac:dyDescent="0.15">
      <c r="A64" s="144"/>
      <c r="B64" s="144"/>
      <c r="C64" s="144" t="s">
        <v>272</v>
      </c>
      <c r="D64" s="157" t="s">
        <v>273</v>
      </c>
      <c r="E64" s="158" t="s">
        <v>274</v>
      </c>
      <c r="F64" s="159" t="s">
        <v>275</v>
      </c>
      <c r="G64" s="152">
        <v>2690</v>
      </c>
      <c r="H64" s="160"/>
      <c r="I64" s="161"/>
      <c r="J64" s="160">
        <v>4200</v>
      </c>
      <c r="K64" s="162" t="s">
        <v>253</v>
      </c>
      <c r="L64" s="160">
        <v>2690</v>
      </c>
      <c r="M64" s="162" t="s">
        <v>254</v>
      </c>
      <c r="N64" s="160"/>
      <c r="O64" s="162"/>
      <c r="P64" s="160"/>
      <c r="Q64" s="162"/>
      <c r="R64" s="160"/>
      <c r="S64" s="162"/>
      <c r="T64" s="163"/>
    </row>
    <row r="65" spans="1:20" s="145" customFormat="1" ht="18.95" customHeight="1" x14ac:dyDescent="0.15">
      <c r="A65" s="144"/>
      <c r="B65" s="144"/>
      <c r="C65" s="144" t="s">
        <v>276</v>
      </c>
      <c r="D65" s="157" t="s">
        <v>277</v>
      </c>
      <c r="E65" s="158" t="s">
        <v>278</v>
      </c>
      <c r="F65" s="159" t="s">
        <v>181</v>
      </c>
      <c r="G65" s="152">
        <v>2734</v>
      </c>
      <c r="H65" s="160">
        <v>2734</v>
      </c>
      <c r="I65" s="161"/>
      <c r="J65" s="160">
        <v>5100</v>
      </c>
      <c r="K65" s="162" t="s">
        <v>253</v>
      </c>
      <c r="L65" s="160">
        <v>3220</v>
      </c>
      <c r="M65" s="162" t="s">
        <v>254</v>
      </c>
      <c r="N65" s="160">
        <v>3370</v>
      </c>
      <c r="O65" s="162" t="s">
        <v>255</v>
      </c>
      <c r="P65" s="160"/>
      <c r="Q65" s="162"/>
      <c r="R65" s="160"/>
      <c r="S65" s="162"/>
      <c r="T65" s="163"/>
    </row>
    <row r="66" spans="1:20" s="145" customFormat="1" ht="18.95" customHeight="1" x14ac:dyDescent="0.15">
      <c r="A66" s="144"/>
      <c r="B66" s="144"/>
      <c r="C66" s="144" t="s">
        <v>279</v>
      </c>
      <c r="D66" s="157" t="s">
        <v>280</v>
      </c>
      <c r="E66" s="158" t="s">
        <v>281</v>
      </c>
      <c r="F66" s="159" t="s">
        <v>132</v>
      </c>
      <c r="G66" s="152">
        <v>3200</v>
      </c>
      <c r="H66" s="160">
        <v>3200</v>
      </c>
      <c r="I66" s="161"/>
      <c r="J66" s="160">
        <v>3200</v>
      </c>
      <c r="K66" s="162" t="s">
        <v>282</v>
      </c>
      <c r="L66" s="160">
        <v>6780</v>
      </c>
      <c r="M66" s="162" t="s">
        <v>283</v>
      </c>
      <c r="N66" s="160">
        <v>4120</v>
      </c>
      <c r="O66" s="162" t="s">
        <v>284</v>
      </c>
      <c r="P66" s="160"/>
      <c r="Q66" s="162"/>
      <c r="R66" s="160"/>
      <c r="S66" s="162"/>
      <c r="T66" s="163"/>
    </row>
    <row r="67" spans="1:20" s="145" customFormat="1" ht="18.95" customHeight="1" x14ac:dyDescent="0.15">
      <c r="A67" s="144"/>
      <c r="B67" s="144"/>
      <c r="C67" s="144" t="s">
        <v>285</v>
      </c>
      <c r="D67" s="157" t="s">
        <v>280</v>
      </c>
      <c r="E67" s="158" t="s">
        <v>286</v>
      </c>
      <c r="F67" s="159" t="s">
        <v>132</v>
      </c>
      <c r="G67" s="152">
        <v>1267</v>
      </c>
      <c r="H67" s="160">
        <v>1267</v>
      </c>
      <c r="I67" s="161"/>
      <c r="J67" s="160">
        <v>1300</v>
      </c>
      <c r="K67" s="162" t="s">
        <v>282</v>
      </c>
      <c r="L67" s="160">
        <v>2760</v>
      </c>
      <c r="M67" s="162" t="s">
        <v>283</v>
      </c>
      <c r="N67" s="160">
        <v>1590</v>
      </c>
      <c r="O67" s="162" t="s">
        <v>284</v>
      </c>
      <c r="P67" s="160"/>
      <c r="Q67" s="162"/>
      <c r="R67" s="160"/>
      <c r="S67" s="162"/>
      <c r="T67" s="163"/>
    </row>
    <row r="68" spans="1:20" s="145" customFormat="1" ht="18.95" customHeight="1" x14ac:dyDescent="0.15">
      <c r="A68" s="144"/>
      <c r="B68" s="144"/>
      <c r="C68" s="144" t="s">
        <v>287</v>
      </c>
      <c r="D68" s="157" t="s">
        <v>280</v>
      </c>
      <c r="E68" s="158" t="s">
        <v>288</v>
      </c>
      <c r="F68" s="159" t="s">
        <v>181</v>
      </c>
      <c r="G68" s="152">
        <v>950</v>
      </c>
      <c r="H68" s="160">
        <v>950</v>
      </c>
      <c r="I68" s="161"/>
      <c r="J68" s="160">
        <v>1050</v>
      </c>
      <c r="K68" s="162" t="s">
        <v>282</v>
      </c>
      <c r="L68" s="160">
        <v>2020</v>
      </c>
      <c r="M68" s="162" t="s">
        <v>283</v>
      </c>
      <c r="N68" s="160">
        <v>950</v>
      </c>
      <c r="O68" s="162" t="s">
        <v>284</v>
      </c>
      <c r="P68" s="160"/>
      <c r="Q68" s="162"/>
      <c r="R68" s="160"/>
      <c r="S68" s="162"/>
      <c r="T68" s="163"/>
    </row>
    <row r="69" spans="1:20" s="145" customFormat="1" ht="18.95" customHeight="1" x14ac:dyDescent="0.15">
      <c r="A69" s="144"/>
      <c r="B69" s="144"/>
      <c r="C69" s="144" t="s">
        <v>289</v>
      </c>
      <c r="D69" s="157" t="s">
        <v>280</v>
      </c>
      <c r="E69" s="158" t="s">
        <v>290</v>
      </c>
      <c r="F69" s="159" t="s">
        <v>181</v>
      </c>
      <c r="G69" s="152">
        <v>538</v>
      </c>
      <c r="H69" s="160">
        <v>538</v>
      </c>
      <c r="I69" s="161"/>
      <c r="J69" s="160">
        <v>750</v>
      </c>
      <c r="K69" s="162" t="s">
        <v>282</v>
      </c>
      <c r="L69" s="160">
        <v>1380</v>
      </c>
      <c r="M69" s="162" t="s">
        <v>283</v>
      </c>
      <c r="N69" s="160">
        <v>680</v>
      </c>
      <c r="O69" s="162" t="s">
        <v>284</v>
      </c>
      <c r="P69" s="160"/>
      <c r="Q69" s="162"/>
      <c r="R69" s="160"/>
      <c r="S69" s="162"/>
      <c r="T69" s="163"/>
    </row>
    <row r="70" spans="1:20" s="145" customFormat="1" ht="18.95" customHeight="1" x14ac:dyDescent="0.15">
      <c r="A70" s="144"/>
      <c r="B70" s="144"/>
      <c r="C70" s="144" t="s">
        <v>291</v>
      </c>
      <c r="D70" s="157" t="s">
        <v>280</v>
      </c>
      <c r="E70" s="158" t="s">
        <v>292</v>
      </c>
      <c r="F70" s="159" t="s">
        <v>181</v>
      </c>
      <c r="G70" s="152">
        <v>664</v>
      </c>
      <c r="H70" s="160">
        <v>664</v>
      </c>
      <c r="I70" s="161"/>
      <c r="J70" s="160">
        <v>1050</v>
      </c>
      <c r="K70" s="162" t="s">
        <v>282</v>
      </c>
      <c r="L70" s="160">
        <v>1260</v>
      </c>
      <c r="M70" s="162" t="s">
        <v>283</v>
      </c>
      <c r="N70" s="160">
        <v>860</v>
      </c>
      <c r="O70" s="162" t="s">
        <v>284</v>
      </c>
      <c r="P70" s="160"/>
      <c r="Q70" s="162"/>
      <c r="R70" s="160"/>
      <c r="S70" s="162"/>
      <c r="T70" s="163"/>
    </row>
    <row r="71" spans="1:20" s="145" customFormat="1" ht="18.95" customHeight="1" x14ac:dyDescent="0.15">
      <c r="A71" s="144"/>
      <c r="B71" s="144"/>
      <c r="C71" s="144" t="s">
        <v>293</v>
      </c>
      <c r="D71" s="157" t="s">
        <v>280</v>
      </c>
      <c r="E71" s="158" t="s">
        <v>294</v>
      </c>
      <c r="F71" s="159" t="s">
        <v>181</v>
      </c>
      <c r="G71" s="152">
        <v>1400</v>
      </c>
      <c r="H71" s="160">
        <v>1400</v>
      </c>
      <c r="I71" s="161"/>
      <c r="J71" s="160">
        <v>1400</v>
      </c>
      <c r="K71" s="162" t="s">
        <v>282</v>
      </c>
      <c r="L71" s="160">
        <v>3560</v>
      </c>
      <c r="M71" s="162" t="s">
        <v>283</v>
      </c>
      <c r="N71" s="160">
        <v>2040</v>
      </c>
      <c r="O71" s="162" t="s">
        <v>284</v>
      </c>
      <c r="P71" s="160"/>
      <c r="Q71" s="162"/>
      <c r="R71" s="160"/>
      <c r="S71" s="162"/>
      <c r="T71" s="163"/>
    </row>
    <row r="72" spans="1:20" s="145" customFormat="1" ht="18.95" customHeight="1" x14ac:dyDescent="0.15">
      <c r="A72" s="144"/>
      <c r="B72" s="144"/>
      <c r="C72" s="144" t="s">
        <v>295</v>
      </c>
      <c r="D72" s="157" t="s">
        <v>280</v>
      </c>
      <c r="E72" s="158" t="s">
        <v>296</v>
      </c>
      <c r="F72" s="159" t="s">
        <v>181</v>
      </c>
      <c r="G72" s="152">
        <v>360</v>
      </c>
      <c r="H72" s="160">
        <v>360</v>
      </c>
      <c r="I72" s="161"/>
      <c r="J72" s="160">
        <v>480</v>
      </c>
      <c r="K72" s="162" t="s">
        <v>282</v>
      </c>
      <c r="L72" s="160">
        <v>500</v>
      </c>
      <c r="M72" s="162" t="s">
        <v>283</v>
      </c>
      <c r="N72" s="160">
        <v>360</v>
      </c>
      <c r="O72" s="162" t="s">
        <v>284</v>
      </c>
      <c r="P72" s="160"/>
      <c r="Q72" s="162"/>
      <c r="R72" s="160"/>
      <c r="S72" s="162"/>
      <c r="T72" s="163"/>
    </row>
    <row r="73" spans="1:20" s="145" customFormat="1" ht="18.95" customHeight="1" x14ac:dyDescent="0.15">
      <c r="A73" s="144"/>
      <c r="B73" s="144"/>
      <c r="C73" s="144" t="s">
        <v>297</v>
      </c>
      <c r="D73" s="157" t="s">
        <v>280</v>
      </c>
      <c r="E73" s="158" t="s">
        <v>298</v>
      </c>
      <c r="F73" s="159" t="s">
        <v>181</v>
      </c>
      <c r="G73" s="152">
        <v>3470</v>
      </c>
      <c r="H73" s="160">
        <v>3470</v>
      </c>
      <c r="I73" s="161"/>
      <c r="J73" s="160">
        <v>4780</v>
      </c>
      <c r="K73" s="162" t="s">
        <v>282</v>
      </c>
      <c r="L73" s="160">
        <v>7780</v>
      </c>
      <c r="M73" s="162" t="s">
        <v>283</v>
      </c>
      <c r="N73" s="160">
        <v>4080</v>
      </c>
      <c r="O73" s="162" t="s">
        <v>284</v>
      </c>
      <c r="P73" s="160"/>
      <c r="Q73" s="162"/>
      <c r="R73" s="160"/>
      <c r="S73" s="162"/>
      <c r="T73" s="163"/>
    </row>
    <row r="74" spans="1:20" s="145" customFormat="1" ht="18.95" customHeight="1" x14ac:dyDescent="0.15">
      <c r="A74" s="144"/>
      <c r="B74" s="144"/>
      <c r="C74" s="144" t="s">
        <v>299</v>
      </c>
      <c r="D74" s="157" t="s">
        <v>300</v>
      </c>
      <c r="E74" s="158" t="s">
        <v>301</v>
      </c>
      <c r="F74" s="159" t="s">
        <v>132</v>
      </c>
      <c r="G74" s="152">
        <v>12968</v>
      </c>
      <c r="H74" s="160">
        <v>12968</v>
      </c>
      <c r="I74" s="161"/>
      <c r="J74" s="160">
        <v>42290</v>
      </c>
      <c r="K74" s="162" t="s">
        <v>302</v>
      </c>
      <c r="L74" s="160">
        <v>25550</v>
      </c>
      <c r="M74" s="162" t="s">
        <v>303</v>
      </c>
      <c r="N74" s="160">
        <v>24580</v>
      </c>
      <c r="O74" s="162" t="s">
        <v>304</v>
      </c>
      <c r="P74" s="160"/>
      <c r="Q74" s="162"/>
      <c r="R74" s="160"/>
      <c r="S74" s="162"/>
      <c r="T74" s="163"/>
    </row>
    <row r="75" spans="1:20" s="145" customFormat="1" ht="18.95" customHeight="1" x14ac:dyDescent="0.15">
      <c r="A75" s="144"/>
      <c r="B75" s="144"/>
      <c r="C75" s="144" t="s">
        <v>305</v>
      </c>
      <c r="D75" s="157" t="s">
        <v>300</v>
      </c>
      <c r="E75" s="158" t="s">
        <v>306</v>
      </c>
      <c r="F75" s="159" t="s">
        <v>132</v>
      </c>
      <c r="G75" s="152">
        <v>12934</v>
      </c>
      <c r="H75" s="160">
        <v>12934</v>
      </c>
      <c r="I75" s="161"/>
      <c r="J75" s="160">
        <v>49350</v>
      </c>
      <c r="K75" s="162" t="s">
        <v>302</v>
      </c>
      <c r="L75" s="160">
        <v>29460</v>
      </c>
      <c r="M75" s="162" t="s">
        <v>303</v>
      </c>
      <c r="N75" s="160">
        <v>27830</v>
      </c>
      <c r="O75" s="162" t="s">
        <v>304</v>
      </c>
      <c r="P75" s="160"/>
      <c r="Q75" s="162"/>
      <c r="R75" s="160"/>
      <c r="S75" s="162"/>
      <c r="T75" s="163"/>
    </row>
    <row r="76" spans="1:20" s="145" customFormat="1" ht="18.95" customHeight="1" x14ac:dyDescent="0.15">
      <c r="A76" s="144"/>
      <c r="B76" s="144"/>
      <c r="C76" s="144" t="s">
        <v>307</v>
      </c>
      <c r="D76" s="157" t="s">
        <v>300</v>
      </c>
      <c r="E76" s="158" t="s">
        <v>308</v>
      </c>
      <c r="F76" s="159" t="s">
        <v>132</v>
      </c>
      <c r="G76" s="152">
        <v>25940</v>
      </c>
      <c r="H76" s="160"/>
      <c r="I76" s="161"/>
      <c r="J76" s="160"/>
      <c r="K76" s="162"/>
      <c r="L76" s="160">
        <v>25940</v>
      </c>
      <c r="M76" s="162" t="s">
        <v>303</v>
      </c>
      <c r="N76" s="160">
        <v>34060</v>
      </c>
      <c r="O76" s="162" t="s">
        <v>304</v>
      </c>
      <c r="P76" s="160"/>
      <c r="Q76" s="162"/>
      <c r="R76" s="160"/>
      <c r="S76" s="162"/>
      <c r="T76" s="163"/>
    </row>
    <row r="77" spans="1:20" s="145" customFormat="1" ht="18.95" customHeight="1" x14ac:dyDescent="0.15">
      <c r="A77" s="144"/>
      <c r="B77" s="144"/>
      <c r="C77" s="144" t="s">
        <v>309</v>
      </c>
      <c r="D77" s="157" t="s">
        <v>300</v>
      </c>
      <c r="E77" s="158" t="s">
        <v>310</v>
      </c>
      <c r="F77" s="159" t="s">
        <v>132</v>
      </c>
      <c r="G77" s="152">
        <v>41090</v>
      </c>
      <c r="H77" s="160"/>
      <c r="I77" s="161"/>
      <c r="J77" s="160"/>
      <c r="K77" s="162"/>
      <c r="L77" s="160">
        <v>41090</v>
      </c>
      <c r="M77" s="162" t="s">
        <v>303</v>
      </c>
      <c r="N77" s="160">
        <v>53100</v>
      </c>
      <c r="O77" s="162" t="s">
        <v>304</v>
      </c>
      <c r="P77" s="160"/>
      <c r="Q77" s="162"/>
      <c r="R77" s="160"/>
      <c r="S77" s="162"/>
      <c r="T77" s="163"/>
    </row>
    <row r="78" spans="1:20" s="145" customFormat="1" ht="18.95" customHeight="1" x14ac:dyDescent="0.15">
      <c r="A78" s="144"/>
      <c r="B78" s="144"/>
      <c r="C78" s="144" t="s">
        <v>311</v>
      </c>
      <c r="D78" s="157" t="s">
        <v>312</v>
      </c>
      <c r="E78" s="158" t="s">
        <v>313</v>
      </c>
      <c r="F78" s="159" t="s">
        <v>181</v>
      </c>
      <c r="G78" s="152">
        <v>17076</v>
      </c>
      <c r="H78" s="160">
        <v>17076</v>
      </c>
      <c r="I78" s="161"/>
      <c r="J78" s="160">
        <v>63320</v>
      </c>
      <c r="K78" s="162" t="s">
        <v>302</v>
      </c>
      <c r="L78" s="160">
        <v>38120</v>
      </c>
      <c r="M78" s="162" t="s">
        <v>303</v>
      </c>
      <c r="N78" s="160">
        <v>36020</v>
      </c>
      <c r="O78" s="162" t="s">
        <v>304</v>
      </c>
      <c r="P78" s="160"/>
      <c r="Q78" s="162"/>
      <c r="R78" s="160"/>
      <c r="S78" s="162"/>
      <c r="T78" s="163"/>
    </row>
    <row r="79" spans="1:20" s="145" customFormat="1" ht="18.95" customHeight="1" x14ac:dyDescent="0.15">
      <c r="A79" s="144"/>
      <c r="B79" s="144"/>
      <c r="C79" s="144" t="s">
        <v>314</v>
      </c>
      <c r="D79" s="157" t="s">
        <v>312</v>
      </c>
      <c r="E79" s="158" t="s">
        <v>315</v>
      </c>
      <c r="F79" s="159" t="s">
        <v>181</v>
      </c>
      <c r="G79" s="152">
        <v>19650</v>
      </c>
      <c r="H79" s="160">
        <v>19650</v>
      </c>
      <c r="I79" s="161"/>
      <c r="J79" s="160">
        <v>74240</v>
      </c>
      <c r="K79" s="162" t="s">
        <v>302</v>
      </c>
      <c r="L79" s="160">
        <v>44180</v>
      </c>
      <c r="M79" s="162" t="s">
        <v>303</v>
      </c>
      <c r="N79" s="160">
        <v>49770</v>
      </c>
      <c r="O79" s="162" t="s">
        <v>304</v>
      </c>
      <c r="P79" s="160"/>
      <c r="Q79" s="162"/>
      <c r="R79" s="160"/>
      <c r="S79" s="162"/>
      <c r="T79" s="163"/>
    </row>
    <row r="80" spans="1:20" s="145" customFormat="1" ht="18.95" customHeight="1" x14ac:dyDescent="0.15">
      <c r="A80" s="144"/>
      <c r="B80" s="144"/>
      <c r="C80" s="144" t="s">
        <v>316</v>
      </c>
      <c r="D80" s="157" t="s">
        <v>312</v>
      </c>
      <c r="E80" s="158" t="s">
        <v>317</v>
      </c>
      <c r="F80" s="159" t="s">
        <v>181</v>
      </c>
      <c r="G80" s="152">
        <v>17552</v>
      </c>
      <c r="H80" s="160">
        <v>17552</v>
      </c>
      <c r="I80" s="161"/>
      <c r="J80" s="160">
        <v>63320</v>
      </c>
      <c r="K80" s="162" t="s">
        <v>302</v>
      </c>
      <c r="L80" s="160">
        <v>41010</v>
      </c>
      <c r="M80" s="162" t="s">
        <v>303</v>
      </c>
      <c r="N80" s="160">
        <v>36020</v>
      </c>
      <c r="O80" s="162" t="s">
        <v>304</v>
      </c>
      <c r="P80" s="160"/>
      <c r="Q80" s="162"/>
      <c r="R80" s="160"/>
      <c r="S80" s="162"/>
      <c r="T80" s="163"/>
    </row>
    <row r="81" spans="1:20" s="145" customFormat="1" ht="18.95" customHeight="1" x14ac:dyDescent="0.15">
      <c r="A81" s="144"/>
      <c r="B81" s="144"/>
      <c r="C81" s="144" t="s">
        <v>318</v>
      </c>
      <c r="D81" s="157" t="s">
        <v>312</v>
      </c>
      <c r="E81" s="158" t="s">
        <v>319</v>
      </c>
      <c r="F81" s="159" t="s">
        <v>181</v>
      </c>
      <c r="G81" s="152">
        <v>13358</v>
      </c>
      <c r="H81" s="160">
        <v>13358</v>
      </c>
      <c r="I81" s="161"/>
      <c r="J81" s="160">
        <v>74240</v>
      </c>
      <c r="K81" s="162" t="s">
        <v>302</v>
      </c>
      <c r="L81" s="160">
        <v>46790</v>
      </c>
      <c r="M81" s="162" t="s">
        <v>303</v>
      </c>
      <c r="N81" s="160">
        <v>49770</v>
      </c>
      <c r="O81" s="162" t="s">
        <v>304</v>
      </c>
      <c r="P81" s="160"/>
      <c r="Q81" s="162"/>
      <c r="R81" s="160"/>
      <c r="S81" s="162"/>
      <c r="T81" s="163"/>
    </row>
    <row r="82" spans="1:20" s="145" customFormat="1" ht="18.95" customHeight="1" x14ac:dyDescent="0.15">
      <c r="A82" s="144"/>
      <c r="B82" s="144"/>
      <c r="C82" s="144" t="s">
        <v>320</v>
      </c>
      <c r="D82" s="157" t="s">
        <v>312</v>
      </c>
      <c r="E82" s="158" t="s">
        <v>321</v>
      </c>
      <c r="F82" s="159" t="s">
        <v>181</v>
      </c>
      <c r="G82" s="152">
        <v>27330</v>
      </c>
      <c r="H82" s="160">
        <v>27330</v>
      </c>
      <c r="I82" s="161"/>
      <c r="J82" s="160">
        <v>84590</v>
      </c>
      <c r="K82" s="162" t="s">
        <v>302</v>
      </c>
      <c r="L82" s="160">
        <v>53970</v>
      </c>
      <c r="M82" s="162" t="s">
        <v>303</v>
      </c>
      <c r="N82" s="160">
        <v>62370</v>
      </c>
      <c r="O82" s="162" t="s">
        <v>304</v>
      </c>
      <c r="P82" s="160"/>
      <c r="Q82" s="162"/>
      <c r="R82" s="160"/>
      <c r="S82" s="162"/>
      <c r="T82" s="163"/>
    </row>
    <row r="83" spans="1:20" s="145" customFormat="1" ht="18.95" customHeight="1" x14ac:dyDescent="0.15">
      <c r="A83" s="144"/>
      <c r="B83" s="144"/>
      <c r="C83" s="144" t="s">
        <v>322</v>
      </c>
      <c r="D83" s="157" t="s">
        <v>312</v>
      </c>
      <c r="E83" s="158" t="s">
        <v>323</v>
      </c>
      <c r="F83" s="159" t="s">
        <v>181</v>
      </c>
      <c r="G83" s="152">
        <v>23409</v>
      </c>
      <c r="H83" s="160">
        <v>23409</v>
      </c>
      <c r="I83" s="161"/>
      <c r="J83" s="160">
        <v>98800</v>
      </c>
      <c r="K83" s="162" t="s">
        <v>302</v>
      </c>
      <c r="L83" s="160">
        <v>69020</v>
      </c>
      <c r="M83" s="162" t="s">
        <v>303</v>
      </c>
      <c r="N83" s="160">
        <v>86230</v>
      </c>
      <c r="O83" s="162" t="s">
        <v>304</v>
      </c>
      <c r="P83" s="160"/>
      <c r="Q83" s="162"/>
      <c r="R83" s="160"/>
      <c r="S83" s="162"/>
      <c r="T83" s="163"/>
    </row>
    <row r="84" spans="1:20" s="145" customFormat="1" ht="18.95" customHeight="1" x14ac:dyDescent="0.15">
      <c r="A84" s="144"/>
      <c r="B84" s="144"/>
      <c r="C84" s="144" t="s">
        <v>324</v>
      </c>
      <c r="D84" s="157" t="s">
        <v>312</v>
      </c>
      <c r="E84" s="158" t="s">
        <v>325</v>
      </c>
      <c r="F84" s="159" t="s">
        <v>181</v>
      </c>
      <c r="G84" s="152">
        <v>13944</v>
      </c>
      <c r="H84" s="160">
        <v>13944</v>
      </c>
      <c r="I84" s="161"/>
      <c r="J84" s="160">
        <v>64340</v>
      </c>
      <c r="K84" s="162" t="s">
        <v>302</v>
      </c>
      <c r="L84" s="160">
        <v>30930</v>
      </c>
      <c r="M84" s="162" t="s">
        <v>303</v>
      </c>
      <c r="N84" s="160"/>
      <c r="O84" s="162"/>
      <c r="P84" s="160"/>
      <c r="Q84" s="162"/>
      <c r="R84" s="160"/>
      <c r="S84" s="162"/>
      <c r="T84" s="163"/>
    </row>
    <row r="85" spans="1:20" s="145" customFormat="1" ht="18.95" customHeight="1" x14ac:dyDescent="0.15">
      <c r="A85" s="144"/>
      <c r="B85" s="144"/>
      <c r="C85" s="144" t="s">
        <v>326</v>
      </c>
      <c r="D85" s="157" t="s">
        <v>312</v>
      </c>
      <c r="E85" s="158" t="s">
        <v>327</v>
      </c>
      <c r="F85" s="159" t="s">
        <v>181</v>
      </c>
      <c r="G85" s="152">
        <v>754</v>
      </c>
      <c r="H85" s="160">
        <v>754</v>
      </c>
      <c r="I85" s="161"/>
      <c r="J85" s="160"/>
      <c r="K85" s="162"/>
      <c r="L85" s="160">
        <v>2130</v>
      </c>
      <c r="M85" s="162" t="s">
        <v>303</v>
      </c>
      <c r="N85" s="160"/>
      <c r="O85" s="162"/>
      <c r="P85" s="160"/>
      <c r="Q85" s="162"/>
      <c r="R85" s="160"/>
      <c r="S85" s="162"/>
      <c r="T85" s="163"/>
    </row>
    <row r="86" spans="1:20" s="145" customFormat="1" ht="18.95" customHeight="1" x14ac:dyDescent="0.15">
      <c r="A86" s="144"/>
      <c r="B86" s="144"/>
      <c r="C86" s="144" t="s">
        <v>328</v>
      </c>
      <c r="D86" s="157" t="s">
        <v>312</v>
      </c>
      <c r="E86" s="158" t="s">
        <v>329</v>
      </c>
      <c r="F86" s="159" t="s">
        <v>181</v>
      </c>
      <c r="G86" s="152">
        <v>55</v>
      </c>
      <c r="H86" s="160">
        <v>55</v>
      </c>
      <c r="I86" s="161"/>
      <c r="J86" s="160"/>
      <c r="K86" s="162"/>
      <c r="L86" s="160">
        <v>150</v>
      </c>
      <c r="M86" s="162" t="s">
        <v>303</v>
      </c>
      <c r="N86" s="160"/>
      <c r="O86" s="162"/>
      <c r="P86" s="160"/>
      <c r="Q86" s="162"/>
      <c r="R86" s="160"/>
      <c r="S86" s="162"/>
      <c r="T86" s="163"/>
    </row>
    <row r="87" spans="1:20" s="145" customFormat="1" ht="18.95" customHeight="1" x14ac:dyDescent="0.15">
      <c r="A87" s="144"/>
      <c r="B87" s="144"/>
      <c r="C87" s="144" t="s">
        <v>330</v>
      </c>
      <c r="D87" s="157" t="s">
        <v>312</v>
      </c>
      <c r="E87" s="158" t="s">
        <v>331</v>
      </c>
      <c r="F87" s="159" t="s">
        <v>181</v>
      </c>
      <c r="G87" s="152">
        <v>2760</v>
      </c>
      <c r="H87" s="160">
        <v>2760</v>
      </c>
      <c r="I87" s="161"/>
      <c r="J87" s="160"/>
      <c r="K87" s="162"/>
      <c r="L87" s="160">
        <v>4740</v>
      </c>
      <c r="M87" s="162" t="s">
        <v>303</v>
      </c>
      <c r="N87" s="160"/>
      <c r="O87" s="162"/>
      <c r="P87" s="160"/>
      <c r="Q87" s="162"/>
      <c r="R87" s="160"/>
      <c r="S87" s="162"/>
      <c r="T87" s="163"/>
    </row>
    <row r="88" spans="1:20" s="145" customFormat="1" ht="18.95" customHeight="1" x14ac:dyDescent="0.15">
      <c r="A88" s="144"/>
      <c r="B88" s="144"/>
      <c r="C88" s="144" t="s">
        <v>332</v>
      </c>
      <c r="D88" s="157" t="s">
        <v>312</v>
      </c>
      <c r="E88" s="158" t="s">
        <v>333</v>
      </c>
      <c r="F88" s="159" t="s">
        <v>181</v>
      </c>
      <c r="G88" s="152">
        <v>547</v>
      </c>
      <c r="H88" s="160">
        <v>547</v>
      </c>
      <c r="I88" s="161"/>
      <c r="J88" s="160"/>
      <c r="K88" s="162"/>
      <c r="L88" s="160">
        <v>4500</v>
      </c>
      <c r="M88" s="162" t="s">
        <v>334</v>
      </c>
      <c r="N88" s="160">
        <v>4700</v>
      </c>
      <c r="O88" s="162" t="s">
        <v>335</v>
      </c>
      <c r="P88" s="160"/>
      <c r="Q88" s="162"/>
      <c r="R88" s="160"/>
      <c r="S88" s="162"/>
      <c r="T88" s="163"/>
    </row>
    <row r="89" spans="1:20" s="145" customFormat="1" ht="18.95" customHeight="1" x14ac:dyDescent="0.15">
      <c r="A89" s="144"/>
      <c r="B89" s="144"/>
      <c r="C89" s="144" t="s">
        <v>336</v>
      </c>
      <c r="D89" s="157" t="s">
        <v>312</v>
      </c>
      <c r="E89" s="158" t="s">
        <v>337</v>
      </c>
      <c r="F89" s="159" t="s">
        <v>181</v>
      </c>
      <c r="G89" s="152">
        <v>332</v>
      </c>
      <c r="H89" s="160">
        <v>332</v>
      </c>
      <c r="I89" s="161"/>
      <c r="J89" s="160"/>
      <c r="K89" s="162"/>
      <c r="L89" s="160">
        <v>470</v>
      </c>
      <c r="M89" s="162" t="s">
        <v>303</v>
      </c>
      <c r="N89" s="160"/>
      <c r="O89" s="162"/>
      <c r="P89" s="160"/>
      <c r="Q89" s="162"/>
      <c r="R89" s="160"/>
      <c r="S89" s="162"/>
      <c r="T89" s="163"/>
    </row>
    <row r="90" spans="1:20" s="145" customFormat="1" ht="18.95" customHeight="1" x14ac:dyDescent="0.15">
      <c r="A90" s="144"/>
      <c r="B90" s="144"/>
      <c r="C90" s="144" t="s">
        <v>338</v>
      </c>
      <c r="D90" s="157" t="s">
        <v>312</v>
      </c>
      <c r="E90" s="158" t="s">
        <v>339</v>
      </c>
      <c r="F90" s="159" t="s">
        <v>181</v>
      </c>
      <c r="G90" s="152">
        <v>458</v>
      </c>
      <c r="H90" s="160">
        <v>458</v>
      </c>
      <c r="I90" s="161"/>
      <c r="J90" s="160"/>
      <c r="K90" s="162"/>
      <c r="L90" s="160">
        <v>540</v>
      </c>
      <c r="M90" s="162" t="s">
        <v>303</v>
      </c>
      <c r="N90" s="160"/>
      <c r="O90" s="162"/>
      <c r="P90" s="160"/>
      <c r="Q90" s="162"/>
      <c r="R90" s="160"/>
      <c r="S90" s="162"/>
      <c r="T90" s="163"/>
    </row>
    <row r="91" spans="1:20" s="145" customFormat="1" ht="18.95" customHeight="1" x14ac:dyDescent="0.15">
      <c r="A91" s="144"/>
      <c r="B91" s="144"/>
      <c r="C91" s="144" t="s">
        <v>340</v>
      </c>
      <c r="D91" s="157" t="s">
        <v>312</v>
      </c>
      <c r="E91" s="158" t="s">
        <v>341</v>
      </c>
      <c r="F91" s="159" t="s">
        <v>181</v>
      </c>
      <c r="G91" s="152">
        <v>4811</v>
      </c>
      <c r="H91" s="160">
        <v>4811</v>
      </c>
      <c r="I91" s="161"/>
      <c r="J91" s="160"/>
      <c r="K91" s="162"/>
      <c r="L91" s="160">
        <v>11030</v>
      </c>
      <c r="M91" s="162" t="s">
        <v>303</v>
      </c>
      <c r="N91" s="160"/>
      <c r="O91" s="162"/>
      <c r="P91" s="160"/>
      <c r="Q91" s="162"/>
      <c r="R91" s="160"/>
      <c r="S91" s="162"/>
      <c r="T91" s="163"/>
    </row>
    <row r="92" spans="1:20" s="145" customFormat="1" ht="18.95" customHeight="1" x14ac:dyDescent="0.15">
      <c r="A92" s="144"/>
      <c r="B92" s="144"/>
      <c r="C92" s="144" t="s">
        <v>342</v>
      </c>
      <c r="D92" s="157" t="s">
        <v>244</v>
      </c>
      <c r="E92" s="158" t="s">
        <v>343</v>
      </c>
      <c r="F92" s="159" t="s">
        <v>181</v>
      </c>
      <c r="G92" s="152">
        <v>324</v>
      </c>
      <c r="H92" s="160">
        <v>324</v>
      </c>
      <c r="I92" s="161"/>
      <c r="J92" s="160">
        <v>360</v>
      </c>
      <c r="K92" s="162" t="s">
        <v>133</v>
      </c>
      <c r="L92" s="160">
        <v>727</v>
      </c>
      <c r="M92" s="162" t="s">
        <v>246</v>
      </c>
      <c r="N92" s="160">
        <v>620</v>
      </c>
      <c r="O92" s="162" t="s">
        <v>135</v>
      </c>
      <c r="P92" s="160"/>
      <c r="Q92" s="162"/>
      <c r="R92" s="160"/>
      <c r="S92" s="162"/>
      <c r="T92" s="163"/>
    </row>
    <row r="93" spans="1:20" s="145" customFormat="1" ht="18.95" customHeight="1" x14ac:dyDescent="0.15">
      <c r="A93" s="144"/>
      <c r="B93" s="144"/>
      <c r="C93" s="144" t="s">
        <v>344</v>
      </c>
      <c r="D93" s="157" t="s">
        <v>244</v>
      </c>
      <c r="E93" s="158" t="s">
        <v>345</v>
      </c>
      <c r="F93" s="159" t="s">
        <v>181</v>
      </c>
      <c r="G93" s="152">
        <v>330</v>
      </c>
      <c r="H93" s="160">
        <v>330</v>
      </c>
      <c r="I93" s="161"/>
      <c r="J93" s="160">
        <v>370</v>
      </c>
      <c r="K93" s="162" t="s">
        <v>133</v>
      </c>
      <c r="L93" s="160">
        <v>745</v>
      </c>
      <c r="M93" s="162" t="s">
        <v>246</v>
      </c>
      <c r="N93" s="160">
        <v>650</v>
      </c>
      <c r="O93" s="162" t="s">
        <v>135</v>
      </c>
      <c r="P93" s="160"/>
      <c r="Q93" s="162"/>
      <c r="R93" s="160"/>
      <c r="S93" s="162"/>
      <c r="T93" s="163"/>
    </row>
    <row r="94" spans="1:20" s="145" customFormat="1" ht="18.95" customHeight="1" x14ac:dyDescent="0.15">
      <c r="A94" s="144"/>
      <c r="B94" s="144"/>
      <c r="C94" s="144" t="s">
        <v>346</v>
      </c>
      <c r="D94" s="157" t="s">
        <v>244</v>
      </c>
      <c r="E94" s="158" t="s">
        <v>347</v>
      </c>
      <c r="F94" s="159" t="s">
        <v>181</v>
      </c>
      <c r="G94" s="152">
        <v>353</v>
      </c>
      <c r="H94" s="160">
        <v>353</v>
      </c>
      <c r="I94" s="161"/>
      <c r="J94" s="160">
        <v>410</v>
      </c>
      <c r="K94" s="162" t="s">
        <v>133</v>
      </c>
      <c r="L94" s="160">
        <v>782</v>
      </c>
      <c r="M94" s="162" t="s">
        <v>246</v>
      </c>
      <c r="N94" s="160">
        <v>680</v>
      </c>
      <c r="O94" s="162" t="s">
        <v>135</v>
      </c>
      <c r="P94" s="160"/>
      <c r="Q94" s="162"/>
      <c r="R94" s="160"/>
      <c r="S94" s="162"/>
      <c r="T94" s="163"/>
    </row>
    <row r="95" spans="1:20" s="145" customFormat="1" ht="18.95" customHeight="1" x14ac:dyDescent="0.15">
      <c r="A95" s="144"/>
      <c r="B95" s="144"/>
      <c r="C95" s="144" t="s">
        <v>348</v>
      </c>
      <c r="D95" s="157" t="s">
        <v>244</v>
      </c>
      <c r="E95" s="158" t="s">
        <v>349</v>
      </c>
      <c r="F95" s="159" t="s">
        <v>181</v>
      </c>
      <c r="G95" s="152">
        <v>378</v>
      </c>
      <c r="H95" s="160">
        <v>378</v>
      </c>
      <c r="I95" s="161"/>
      <c r="J95" s="160">
        <v>420</v>
      </c>
      <c r="K95" s="162" t="s">
        <v>133</v>
      </c>
      <c r="L95" s="160">
        <v>828</v>
      </c>
      <c r="M95" s="162" t="s">
        <v>246</v>
      </c>
      <c r="N95" s="160">
        <v>720</v>
      </c>
      <c r="O95" s="162" t="s">
        <v>135</v>
      </c>
      <c r="P95" s="160"/>
      <c r="Q95" s="162"/>
      <c r="R95" s="160"/>
      <c r="S95" s="162"/>
      <c r="T95" s="163"/>
    </row>
    <row r="96" spans="1:20" s="145" customFormat="1" ht="18.95" customHeight="1" x14ac:dyDescent="0.15">
      <c r="A96" s="144"/>
      <c r="B96" s="144"/>
      <c r="C96" s="144" t="s">
        <v>350</v>
      </c>
      <c r="D96" s="157" t="s">
        <v>244</v>
      </c>
      <c r="E96" s="158" t="s">
        <v>351</v>
      </c>
      <c r="F96" s="159" t="s">
        <v>181</v>
      </c>
      <c r="G96" s="152">
        <v>405</v>
      </c>
      <c r="H96" s="160">
        <v>405</v>
      </c>
      <c r="I96" s="161"/>
      <c r="J96" s="160">
        <v>450</v>
      </c>
      <c r="K96" s="162" t="s">
        <v>133</v>
      </c>
      <c r="L96" s="160">
        <v>904</v>
      </c>
      <c r="M96" s="162" t="s">
        <v>246</v>
      </c>
      <c r="N96" s="160">
        <v>760</v>
      </c>
      <c r="O96" s="162" t="s">
        <v>135</v>
      </c>
      <c r="P96" s="160"/>
      <c r="Q96" s="162"/>
      <c r="R96" s="160"/>
      <c r="S96" s="162"/>
      <c r="T96" s="163"/>
    </row>
    <row r="97" spans="1:20" s="145" customFormat="1" ht="18.95" customHeight="1" x14ac:dyDescent="0.15">
      <c r="A97" s="144"/>
      <c r="B97" s="144"/>
      <c r="C97" s="144" t="s">
        <v>352</v>
      </c>
      <c r="D97" s="157" t="s">
        <v>244</v>
      </c>
      <c r="E97" s="158" t="s">
        <v>353</v>
      </c>
      <c r="F97" s="159" t="s">
        <v>181</v>
      </c>
      <c r="G97" s="152">
        <v>586</v>
      </c>
      <c r="H97" s="160">
        <v>586</v>
      </c>
      <c r="I97" s="161"/>
      <c r="J97" s="160">
        <v>660</v>
      </c>
      <c r="K97" s="162" t="s">
        <v>133</v>
      </c>
      <c r="L97" s="160">
        <v>1272</v>
      </c>
      <c r="M97" s="162" t="s">
        <v>246</v>
      </c>
      <c r="N97" s="160">
        <v>1050</v>
      </c>
      <c r="O97" s="162" t="s">
        <v>135</v>
      </c>
      <c r="P97" s="160"/>
      <c r="Q97" s="162"/>
      <c r="R97" s="160"/>
      <c r="S97" s="162"/>
      <c r="T97" s="163"/>
    </row>
    <row r="98" spans="1:20" s="145" customFormat="1" ht="18.95" customHeight="1" x14ac:dyDescent="0.15">
      <c r="A98" s="144"/>
      <c r="B98" s="144"/>
      <c r="C98" s="144" t="s">
        <v>354</v>
      </c>
      <c r="D98" s="157" t="s">
        <v>244</v>
      </c>
      <c r="E98" s="158" t="s">
        <v>355</v>
      </c>
      <c r="F98" s="159" t="s">
        <v>181</v>
      </c>
      <c r="G98" s="152">
        <v>1082</v>
      </c>
      <c r="H98" s="160">
        <v>1082</v>
      </c>
      <c r="I98" s="161"/>
      <c r="J98" s="160">
        <v>1210</v>
      </c>
      <c r="K98" s="162" t="s">
        <v>133</v>
      </c>
      <c r="L98" s="160">
        <v>1932</v>
      </c>
      <c r="M98" s="162" t="s">
        <v>246</v>
      </c>
      <c r="N98" s="160">
        <v>1780</v>
      </c>
      <c r="O98" s="162" t="s">
        <v>135</v>
      </c>
      <c r="P98" s="160"/>
      <c r="Q98" s="162"/>
      <c r="R98" s="160"/>
      <c r="S98" s="162"/>
      <c r="T98" s="163"/>
    </row>
    <row r="99" spans="1:20" s="145" customFormat="1" ht="18.95" customHeight="1" x14ac:dyDescent="0.15">
      <c r="A99" s="144"/>
      <c r="B99" s="144"/>
      <c r="C99" s="144" t="s">
        <v>356</v>
      </c>
      <c r="D99" s="157" t="s">
        <v>244</v>
      </c>
      <c r="E99" s="158" t="s">
        <v>357</v>
      </c>
      <c r="F99" s="159" t="s">
        <v>181</v>
      </c>
      <c r="G99" s="152">
        <v>1269</v>
      </c>
      <c r="H99" s="160">
        <v>1269</v>
      </c>
      <c r="I99" s="161"/>
      <c r="J99" s="160">
        <v>1430</v>
      </c>
      <c r="K99" s="162" t="s">
        <v>133</v>
      </c>
      <c r="L99" s="160">
        <v>2484</v>
      </c>
      <c r="M99" s="162" t="s">
        <v>246</v>
      </c>
      <c r="N99" s="160">
        <v>1940</v>
      </c>
      <c r="O99" s="162" t="s">
        <v>135</v>
      </c>
      <c r="P99" s="160"/>
      <c r="Q99" s="162"/>
      <c r="R99" s="160"/>
      <c r="S99" s="162"/>
      <c r="T99" s="163"/>
    </row>
    <row r="100" spans="1:20" s="145" customFormat="1" ht="18.95" customHeight="1" x14ac:dyDescent="0.15">
      <c r="A100" s="144"/>
      <c r="B100" s="144"/>
      <c r="C100" s="144" t="s">
        <v>358</v>
      </c>
      <c r="D100" s="157" t="s">
        <v>359</v>
      </c>
      <c r="E100" s="158" t="s">
        <v>360</v>
      </c>
      <c r="F100" s="159" t="s">
        <v>181</v>
      </c>
      <c r="G100" s="152">
        <v>1400</v>
      </c>
      <c r="H100" s="160"/>
      <c r="I100" s="161"/>
      <c r="J100" s="160"/>
      <c r="K100" s="162"/>
      <c r="L100" s="160">
        <v>1400</v>
      </c>
      <c r="M100" s="162" t="s">
        <v>361</v>
      </c>
      <c r="N100" s="160"/>
      <c r="O100" s="162"/>
      <c r="P100" s="160"/>
      <c r="Q100" s="162"/>
      <c r="R100" s="160"/>
      <c r="S100" s="162"/>
      <c r="T100" s="163"/>
    </row>
    <row r="101" spans="1:20" s="145" customFormat="1" ht="18.95" customHeight="1" x14ac:dyDescent="0.15">
      <c r="A101" s="144"/>
      <c r="B101" s="144"/>
      <c r="C101" s="144" t="s">
        <v>362</v>
      </c>
      <c r="D101" s="157" t="s">
        <v>363</v>
      </c>
      <c r="E101" s="158" t="s">
        <v>364</v>
      </c>
      <c r="F101" s="159" t="s">
        <v>181</v>
      </c>
      <c r="G101" s="152">
        <v>130</v>
      </c>
      <c r="H101" s="160"/>
      <c r="I101" s="161"/>
      <c r="J101" s="160">
        <v>130</v>
      </c>
      <c r="K101" s="162" t="s">
        <v>365</v>
      </c>
      <c r="L101" s="160"/>
      <c r="M101" s="162"/>
      <c r="N101" s="160">
        <v>130</v>
      </c>
      <c r="O101" s="162" t="s">
        <v>366</v>
      </c>
      <c r="P101" s="160"/>
      <c r="Q101" s="162"/>
      <c r="R101" s="160"/>
      <c r="S101" s="162"/>
      <c r="T101" s="163"/>
    </row>
    <row r="102" spans="1:20" s="145" customFormat="1" ht="18.95" customHeight="1" x14ac:dyDescent="0.15">
      <c r="A102" s="144"/>
      <c r="B102" s="144"/>
      <c r="C102" s="144" t="s">
        <v>367</v>
      </c>
      <c r="D102" s="157" t="s">
        <v>368</v>
      </c>
      <c r="E102" s="158" t="s">
        <v>364</v>
      </c>
      <c r="F102" s="159" t="s">
        <v>181</v>
      </c>
      <c r="G102" s="152">
        <v>130</v>
      </c>
      <c r="H102" s="160"/>
      <c r="I102" s="161"/>
      <c r="J102" s="160">
        <v>130</v>
      </c>
      <c r="K102" s="162" t="s">
        <v>365</v>
      </c>
      <c r="L102" s="160"/>
      <c r="M102" s="162"/>
      <c r="N102" s="160">
        <v>130</v>
      </c>
      <c r="O102" s="162" t="s">
        <v>366</v>
      </c>
      <c r="P102" s="160"/>
      <c r="Q102" s="162"/>
      <c r="R102" s="160"/>
      <c r="S102" s="162"/>
      <c r="T102" s="163"/>
    </row>
    <row r="103" spans="1:20" s="145" customFormat="1" ht="18.95" customHeight="1" x14ac:dyDescent="0.15">
      <c r="A103" s="144"/>
      <c r="B103" s="144"/>
      <c r="C103" s="144" t="s">
        <v>369</v>
      </c>
      <c r="D103" s="157" t="s">
        <v>370</v>
      </c>
      <c r="E103" s="158" t="s">
        <v>371</v>
      </c>
      <c r="F103" s="159" t="s">
        <v>181</v>
      </c>
      <c r="G103" s="152">
        <v>590</v>
      </c>
      <c r="H103" s="160"/>
      <c r="I103" s="161"/>
      <c r="J103" s="160"/>
      <c r="K103" s="162"/>
      <c r="L103" s="160"/>
      <c r="M103" s="162"/>
      <c r="N103" s="160">
        <v>590</v>
      </c>
      <c r="O103" s="162" t="s">
        <v>372</v>
      </c>
      <c r="P103" s="160"/>
      <c r="Q103" s="162"/>
      <c r="R103" s="160"/>
      <c r="S103" s="162"/>
      <c r="T103" s="163"/>
    </row>
    <row r="104" spans="1:20" s="145" customFormat="1" ht="18.95" customHeight="1" x14ac:dyDescent="0.15">
      <c r="A104" s="144"/>
      <c r="B104" s="144"/>
      <c r="C104" s="144" t="s">
        <v>373</v>
      </c>
      <c r="D104" s="157" t="s">
        <v>374</v>
      </c>
      <c r="E104" s="158" t="s">
        <v>375</v>
      </c>
      <c r="F104" s="159" t="s">
        <v>181</v>
      </c>
      <c r="G104" s="152">
        <v>1220</v>
      </c>
      <c r="H104" s="160"/>
      <c r="I104" s="161"/>
      <c r="J104" s="160"/>
      <c r="K104" s="162"/>
      <c r="L104" s="160">
        <v>1226</v>
      </c>
      <c r="M104" s="162" t="s">
        <v>376</v>
      </c>
      <c r="N104" s="160">
        <v>1220</v>
      </c>
      <c r="O104" s="162" t="s">
        <v>377</v>
      </c>
      <c r="P104" s="160"/>
      <c r="Q104" s="162"/>
      <c r="R104" s="160"/>
      <c r="S104" s="162"/>
      <c r="T104" s="163"/>
    </row>
    <row r="105" spans="1:20" s="145" customFormat="1" ht="18.95" customHeight="1" x14ac:dyDescent="0.15">
      <c r="A105" s="144"/>
      <c r="B105" s="144"/>
      <c r="C105" s="144" t="s">
        <v>378</v>
      </c>
      <c r="D105" s="157" t="s">
        <v>379</v>
      </c>
      <c r="E105" s="158" t="s">
        <v>380</v>
      </c>
      <c r="F105" s="159" t="s">
        <v>132</v>
      </c>
      <c r="G105" s="152">
        <v>494</v>
      </c>
      <c r="H105" s="160">
        <v>494</v>
      </c>
      <c r="I105" s="161"/>
      <c r="J105" s="160">
        <v>556</v>
      </c>
      <c r="K105" s="162" t="s">
        <v>381</v>
      </c>
      <c r="L105" s="160">
        <v>685</v>
      </c>
      <c r="M105" s="162" t="s">
        <v>382</v>
      </c>
      <c r="N105" s="160">
        <v>515</v>
      </c>
      <c r="O105" s="162" t="s">
        <v>383</v>
      </c>
      <c r="P105" s="160"/>
      <c r="Q105" s="162"/>
      <c r="R105" s="160"/>
      <c r="S105" s="162"/>
      <c r="T105" s="163"/>
    </row>
    <row r="106" spans="1:20" s="145" customFormat="1" ht="18.95" customHeight="1" x14ac:dyDescent="0.15">
      <c r="A106" s="144"/>
      <c r="B106" s="144"/>
      <c r="C106" s="144" t="s">
        <v>384</v>
      </c>
      <c r="D106" s="157" t="s">
        <v>379</v>
      </c>
      <c r="E106" s="158" t="s">
        <v>385</v>
      </c>
      <c r="F106" s="159" t="s">
        <v>132</v>
      </c>
      <c r="G106" s="152">
        <v>494</v>
      </c>
      <c r="H106" s="160">
        <v>494</v>
      </c>
      <c r="I106" s="161"/>
      <c r="J106" s="160">
        <v>556</v>
      </c>
      <c r="K106" s="162" t="s">
        <v>381</v>
      </c>
      <c r="L106" s="160">
        <v>685</v>
      </c>
      <c r="M106" s="162" t="s">
        <v>382</v>
      </c>
      <c r="N106" s="160">
        <v>515</v>
      </c>
      <c r="O106" s="162" t="s">
        <v>383</v>
      </c>
      <c r="P106" s="160"/>
      <c r="Q106" s="162"/>
      <c r="R106" s="160"/>
      <c r="S106" s="162"/>
      <c r="T106" s="163"/>
    </row>
    <row r="107" spans="1:20" s="145" customFormat="1" ht="18.95" customHeight="1" x14ac:dyDescent="0.15">
      <c r="A107" s="144"/>
      <c r="B107" s="144"/>
      <c r="C107" s="144" t="s">
        <v>386</v>
      </c>
      <c r="D107" s="157" t="s">
        <v>387</v>
      </c>
      <c r="E107" s="158" t="s">
        <v>388</v>
      </c>
      <c r="F107" s="159" t="s">
        <v>132</v>
      </c>
      <c r="G107" s="152">
        <v>921</v>
      </c>
      <c r="H107" s="160">
        <v>921</v>
      </c>
      <c r="I107" s="161"/>
      <c r="J107" s="160">
        <v>1179</v>
      </c>
      <c r="K107" s="162" t="s">
        <v>389</v>
      </c>
      <c r="L107" s="160">
        <v>1089</v>
      </c>
      <c r="M107" s="162" t="s">
        <v>382</v>
      </c>
      <c r="N107" s="160">
        <v>1128</v>
      </c>
      <c r="O107" s="162" t="s">
        <v>390</v>
      </c>
      <c r="P107" s="160"/>
      <c r="Q107" s="162"/>
      <c r="R107" s="160"/>
      <c r="S107" s="162"/>
      <c r="T107" s="163"/>
    </row>
    <row r="108" spans="1:20" s="145" customFormat="1" ht="18.95" customHeight="1" x14ac:dyDescent="0.15">
      <c r="A108" s="144"/>
      <c r="B108" s="144"/>
      <c r="C108" s="144" t="s">
        <v>391</v>
      </c>
      <c r="D108" s="157" t="s">
        <v>387</v>
      </c>
      <c r="E108" s="158" t="s">
        <v>392</v>
      </c>
      <c r="F108" s="159" t="s">
        <v>132</v>
      </c>
      <c r="G108" s="152">
        <v>1045</v>
      </c>
      <c r="H108" s="160">
        <v>1045</v>
      </c>
      <c r="I108" s="161"/>
      <c r="J108" s="160">
        <v>1403</v>
      </c>
      <c r="K108" s="162" t="s">
        <v>389</v>
      </c>
      <c r="L108" s="160">
        <v>1239</v>
      </c>
      <c r="M108" s="162" t="s">
        <v>382</v>
      </c>
      <c r="N108" s="160">
        <v>1478</v>
      </c>
      <c r="O108" s="162" t="s">
        <v>390</v>
      </c>
      <c r="P108" s="160"/>
      <c r="Q108" s="162"/>
      <c r="R108" s="160"/>
      <c r="S108" s="162"/>
      <c r="T108" s="163"/>
    </row>
    <row r="109" spans="1:20" s="145" customFormat="1" ht="18.95" customHeight="1" x14ac:dyDescent="0.15">
      <c r="A109" s="144"/>
      <c r="B109" s="144"/>
      <c r="C109" s="144" t="s">
        <v>393</v>
      </c>
      <c r="D109" s="157" t="s">
        <v>387</v>
      </c>
      <c r="E109" s="158" t="s">
        <v>394</v>
      </c>
      <c r="F109" s="159" t="s">
        <v>132</v>
      </c>
      <c r="G109" s="152">
        <v>1895</v>
      </c>
      <c r="H109" s="160">
        <v>1895</v>
      </c>
      <c r="I109" s="161"/>
      <c r="J109" s="160">
        <v>2218</v>
      </c>
      <c r="K109" s="162" t="s">
        <v>389</v>
      </c>
      <c r="L109" s="160">
        <v>2089</v>
      </c>
      <c r="M109" s="162" t="s">
        <v>382</v>
      </c>
      <c r="N109" s="160">
        <v>2243</v>
      </c>
      <c r="O109" s="162" t="s">
        <v>390</v>
      </c>
      <c r="P109" s="160"/>
      <c r="Q109" s="162"/>
      <c r="R109" s="160"/>
      <c r="S109" s="162"/>
      <c r="T109" s="163"/>
    </row>
    <row r="110" spans="1:20" s="145" customFormat="1" ht="18.95" customHeight="1" x14ac:dyDescent="0.15">
      <c r="A110" s="144"/>
      <c r="B110" s="144"/>
      <c r="C110" s="144" t="s">
        <v>395</v>
      </c>
      <c r="D110" s="157" t="s">
        <v>387</v>
      </c>
      <c r="E110" s="158" t="s">
        <v>396</v>
      </c>
      <c r="F110" s="159" t="s">
        <v>132</v>
      </c>
      <c r="G110" s="152">
        <v>2397</v>
      </c>
      <c r="H110" s="160">
        <v>2397</v>
      </c>
      <c r="I110" s="161"/>
      <c r="J110" s="160">
        <v>3390</v>
      </c>
      <c r="K110" s="162" t="s">
        <v>389</v>
      </c>
      <c r="L110" s="160">
        <v>2852</v>
      </c>
      <c r="M110" s="162" t="s">
        <v>382</v>
      </c>
      <c r="N110" s="160">
        <v>3152</v>
      </c>
      <c r="O110" s="162" t="s">
        <v>390</v>
      </c>
      <c r="P110" s="160"/>
      <c r="Q110" s="162"/>
      <c r="R110" s="160"/>
      <c r="S110" s="162"/>
      <c r="T110" s="163"/>
    </row>
    <row r="111" spans="1:20" s="145" customFormat="1" ht="18.95" customHeight="1" x14ac:dyDescent="0.15">
      <c r="A111" s="144"/>
      <c r="B111" s="144"/>
      <c r="C111" s="144" t="s">
        <v>397</v>
      </c>
      <c r="D111" s="157" t="s">
        <v>387</v>
      </c>
      <c r="E111" s="158" t="s">
        <v>398</v>
      </c>
      <c r="F111" s="159" t="s">
        <v>132</v>
      </c>
      <c r="G111" s="152">
        <v>7178</v>
      </c>
      <c r="H111" s="160">
        <v>7178</v>
      </c>
      <c r="I111" s="161"/>
      <c r="J111" s="160">
        <v>9455</v>
      </c>
      <c r="K111" s="162" t="s">
        <v>389</v>
      </c>
      <c r="L111" s="160">
        <v>8409</v>
      </c>
      <c r="M111" s="162" t="s">
        <v>382</v>
      </c>
      <c r="N111" s="160">
        <v>8959</v>
      </c>
      <c r="O111" s="162" t="s">
        <v>390</v>
      </c>
      <c r="P111" s="160"/>
      <c r="Q111" s="162"/>
      <c r="R111" s="160"/>
      <c r="S111" s="162"/>
      <c r="T111" s="163"/>
    </row>
    <row r="112" spans="1:20" s="145" customFormat="1" ht="18.95" customHeight="1" x14ac:dyDescent="0.15">
      <c r="A112" s="144"/>
      <c r="B112" s="144"/>
      <c r="C112" s="144" t="s">
        <v>399</v>
      </c>
      <c r="D112" s="157" t="s">
        <v>387</v>
      </c>
      <c r="E112" s="158" t="s">
        <v>400</v>
      </c>
      <c r="F112" s="159" t="s">
        <v>132</v>
      </c>
      <c r="G112" s="152">
        <v>13672</v>
      </c>
      <c r="H112" s="160">
        <v>13672</v>
      </c>
      <c r="I112" s="161"/>
      <c r="J112" s="160">
        <v>17841</v>
      </c>
      <c r="K112" s="162" t="s">
        <v>389</v>
      </c>
      <c r="L112" s="160">
        <v>15942</v>
      </c>
      <c r="M112" s="162" t="s">
        <v>382</v>
      </c>
      <c r="N112" s="160">
        <v>17170</v>
      </c>
      <c r="O112" s="162" t="s">
        <v>390</v>
      </c>
      <c r="P112" s="160"/>
      <c r="Q112" s="162"/>
      <c r="R112" s="160"/>
      <c r="S112" s="162"/>
      <c r="T112" s="163"/>
    </row>
    <row r="113" spans="1:20" s="145" customFormat="1" ht="18.95" customHeight="1" x14ac:dyDescent="0.15">
      <c r="A113" s="144"/>
      <c r="B113" s="144"/>
      <c r="C113" s="144" t="s">
        <v>401</v>
      </c>
      <c r="D113" s="157" t="s">
        <v>387</v>
      </c>
      <c r="E113" s="158" t="s">
        <v>402</v>
      </c>
      <c r="F113" s="159" t="s">
        <v>132</v>
      </c>
      <c r="G113" s="152">
        <v>17192</v>
      </c>
      <c r="H113" s="160">
        <v>17192</v>
      </c>
      <c r="I113" s="161"/>
      <c r="J113" s="160">
        <v>21232</v>
      </c>
      <c r="K113" s="162" t="s">
        <v>389</v>
      </c>
      <c r="L113" s="160">
        <v>19493</v>
      </c>
      <c r="M113" s="162" t="s">
        <v>382</v>
      </c>
      <c r="N113" s="160">
        <v>21620</v>
      </c>
      <c r="O113" s="162" t="s">
        <v>390</v>
      </c>
      <c r="P113" s="160"/>
      <c r="Q113" s="162"/>
      <c r="R113" s="160"/>
      <c r="S113" s="162"/>
      <c r="T113" s="163"/>
    </row>
    <row r="114" spans="1:20" s="145" customFormat="1" ht="18.95" customHeight="1" x14ac:dyDescent="0.15">
      <c r="A114" s="144"/>
      <c r="B114" s="144"/>
      <c r="C114" s="144" t="s">
        <v>403</v>
      </c>
      <c r="D114" s="157" t="s">
        <v>404</v>
      </c>
      <c r="E114" s="158" t="s">
        <v>405</v>
      </c>
      <c r="F114" s="159" t="s">
        <v>132</v>
      </c>
      <c r="G114" s="152">
        <v>9810</v>
      </c>
      <c r="H114" s="160"/>
      <c r="I114" s="161"/>
      <c r="J114" s="160">
        <v>11475</v>
      </c>
      <c r="K114" s="162" t="s">
        <v>406</v>
      </c>
      <c r="L114" s="160">
        <v>9810</v>
      </c>
      <c r="M114" s="162" t="s">
        <v>407</v>
      </c>
      <c r="N114" s="160"/>
      <c r="O114" s="162"/>
      <c r="P114" s="160"/>
      <c r="Q114" s="162"/>
      <c r="R114" s="160"/>
      <c r="S114" s="162"/>
      <c r="T114" s="163"/>
    </row>
    <row r="115" spans="1:20" s="145" customFormat="1" ht="18.95" customHeight="1" x14ac:dyDescent="0.15">
      <c r="A115" s="144"/>
      <c r="B115" s="144"/>
      <c r="C115" s="144" t="s">
        <v>408</v>
      </c>
      <c r="D115" s="157" t="s">
        <v>409</v>
      </c>
      <c r="E115" s="158" t="s">
        <v>410</v>
      </c>
      <c r="F115" s="159" t="s">
        <v>132</v>
      </c>
      <c r="G115" s="152">
        <v>16300</v>
      </c>
      <c r="H115" s="160">
        <v>16300</v>
      </c>
      <c r="I115" s="161"/>
      <c r="J115" s="160">
        <v>19214</v>
      </c>
      <c r="K115" s="162" t="s">
        <v>381</v>
      </c>
      <c r="L115" s="160">
        <v>17013</v>
      </c>
      <c r="M115" s="162" t="s">
        <v>411</v>
      </c>
      <c r="N115" s="160">
        <v>18338</v>
      </c>
      <c r="O115" s="162" t="s">
        <v>390</v>
      </c>
      <c r="P115" s="160"/>
      <c r="Q115" s="162"/>
      <c r="R115" s="160"/>
      <c r="S115" s="162"/>
      <c r="T115" s="163"/>
    </row>
    <row r="116" spans="1:20" s="145" customFormat="1" ht="18.95" customHeight="1" x14ac:dyDescent="0.15">
      <c r="A116" s="144"/>
      <c r="B116" s="144"/>
      <c r="C116" s="144" t="s">
        <v>412</v>
      </c>
      <c r="D116" s="157" t="s">
        <v>409</v>
      </c>
      <c r="E116" s="158" t="s">
        <v>413</v>
      </c>
      <c r="F116" s="159" t="s">
        <v>132</v>
      </c>
      <c r="G116" s="152">
        <v>31235</v>
      </c>
      <c r="H116" s="160">
        <v>31235</v>
      </c>
      <c r="I116" s="161"/>
      <c r="J116" s="160">
        <v>36265</v>
      </c>
      <c r="K116" s="162" t="s">
        <v>381</v>
      </c>
      <c r="L116" s="160">
        <v>32111</v>
      </c>
      <c r="M116" s="162" t="s">
        <v>411</v>
      </c>
      <c r="N116" s="160">
        <v>35186</v>
      </c>
      <c r="O116" s="162" t="s">
        <v>390</v>
      </c>
      <c r="P116" s="160"/>
      <c r="Q116" s="162"/>
      <c r="R116" s="160"/>
      <c r="S116" s="162"/>
      <c r="T116" s="163"/>
    </row>
    <row r="117" spans="1:20" s="145" customFormat="1" ht="18.95" customHeight="1" x14ac:dyDescent="0.15">
      <c r="A117" s="144"/>
      <c r="B117" s="144"/>
      <c r="C117" s="144" t="s">
        <v>414</v>
      </c>
      <c r="D117" s="157" t="s">
        <v>415</v>
      </c>
      <c r="E117" s="158" t="s">
        <v>413</v>
      </c>
      <c r="F117" s="159" t="s">
        <v>132</v>
      </c>
      <c r="G117" s="152">
        <v>31235</v>
      </c>
      <c r="H117" s="160">
        <v>31235</v>
      </c>
      <c r="I117" s="161"/>
      <c r="J117" s="160">
        <v>36265</v>
      </c>
      <c r="K117" s="162" t="s">
        <v>381</v>
      </c>
      <c r="L117" s="160">
        <v>32111</v>
      </c>
      <c r="M117" s="162" t="s">
        <v>411</v>
      </c>
      <c r="N117" s="160">
        <v>35186</v>
      </c>
      <c r="O117" s="162" t="s">
        <v>390</v>
      </c>
      <c r="P117" s="160"/>
      <c r="Q117" s="162"/>
      <c r="R117" s="160"/>
      <c r="S117" s="162"/>
      <c r="T117" s="163"/>
    </row>
    <row r="118" spans="1:20" s="145" customFormat="1" ht="18.95" customHeight="1" x14ac:dyDescent="0.15">
      <c r="A118" s="144"/>
      <c r="B118" s="144"/>
      <c r="C118" s="144" t="s">
        <v>416</v>
      </c>
      <c r="D118" s="157" t="s">
        <v>417</v>
      </c>
      <c r="E118" s="158" t="s">
        <v>418</v>
      </c>
      <c r="F118" s="159" t="s">
        <v>132</v>
      </c>
      <c r="G118" s="152">
        <v>2800</v>
      </c>
      <c r="H118" s="160">
        <v>2800</v>
      </c>
      <c r="I118" s="161"/>
      <c r="J118" s="160">
        <v>3551</v>
      </c>
      <c r="K118" s="162" t="s">
        <v>381</v>
      </c>
      <c r="L118" s="160">
        <v>2803</v>
      </c>
      <c r="M118" s="162" t="s">
        <v>411</v>
      </c>
      <c r="N118" s="160">
        <v>3142</v>
      </c>
      <c r="O118" s="162" t="s">
        <v>390</v>
      </c>
      <c r="P118" s="160"/>
      <c r="Q118" s="162"/>
      <c r="R118" s="160"/>
      <c r="S118" s="162"/>
      <c r="T118" s="163"/>
    </row>
    <row r="119" spans="1:20" s="145" customFormat="1" ht="18.95" customHeight="1" x14ac:dyDescent="0.15">
      <c r="A119" s="144"/>
      <c r="B119" s="144"/>
      <c r="C119" s="144" t="s">
        <v>419</v>
      </c>
      <c r="D119" s="157" t="s">
        <v>417</v>
      </c>
      <c r="E119" s="158" t="s">
        <v>420</v>
      </c>
      <c r="F119" s="159" t="s">
        <v>132</v>
      </c>
      <c r="G119" s="152">
        <v>3380</v>
      </c>
      <c r="H119" s="160">
        <v>3380</v>
      </c>
      <c r="I119" s="161"/>
      <c r="J119" s="160">
        <v>4497</v>
      </c>
      <c r="K119" s="162" t="s">
        <v>381</v>
      </c>
      <c r="L119" s="160">
        <v>3497</v>
      </c>
      <c r="M119" s="162" t="s">
        <v>411</v>
      </c>
      <c r="N119" s="160">
        <v>4039</v>
      </c>
      <c r="O119" s="162" t="s">
        <v>390</v>
      </c>
      <c r="P119" s="160"/>
      <c r="Q119" s="162"/>
      <c r="R119" s="160"/>
      <c r="S119" s="162"/>
      <c r="T119" s="163"/>
    </row>
    <row r="120" spans="1:20" s="145" customFormat="1" ht="18.95" customHeight="1" x14ac:dyDescent="0.15">
      <c r="A120" s="144"/>
      <c r="B120" s="144"/>
      <c r="C120" s="144" t="s">
        <v>421</v>
      </c>
      <c r="D120" s="157" t="s">
        <v>417</v>
      </c>
      <c r="E120" s="158" t="s">
        <v>422</v>
      </c>
      <c r="F120" s="159" t="s">
        <v>132</v>
      </c>
      <c r="G120" s="152">
        <v>4896</v>
      </c>
      <c r="H120" s="160">
        <v>4896</v>
      </c>
      <c r="I120" s="161"/>
      <c r="J120" s="160">
        <v>6311</v>
      </c>
      <c r="K120" s="162" t="s">
        <v>381</v>
      </c>
      <c r="L120" s="160">
        <v>4909</v>
      </c>
      <c r="M120" s="162" t="s">
        <v>411</v>
      </c>
      <c r="N120" s="160">
        <v>5541</v>
      </c>
      <c r="O120" s="162" t="s">
        <v>390</v>
      </c>
      <c r="P120" s="160"/>
      <c r="Q120" s="162"/>
      <c r="R120" s="160"/>
      <c r="S120" s="162"/>
      <c r="T120" s="163"/>
    </row>
    <row r="121" spans="1:20" s="145" customFormat="1" ht="18.95" customHeight="1" x14ac:dyDescent="0.15">
      <c r="A121" s="144"/>
      <c r="B121" s="144"/>
      <c r="C121" s="144" t="s">
        <v>423</v>
      </c>
      <c r="D121" s="157" t="s">
        <v>417</v>
      </c>
      <c r="E121" s="158" t="s">
        <v>424</v>
      </c>
      <c r="F121" s="159" t="s">
        <v>132</v>
      </c>
      <c r="G121" s="152">
        <v>7660</v>
      </c>
      <c r="H121" s="160">
        <v>7660</v>
      </c>
      <c r="I121" s="161"/>
      <c r="J121" s="160">
        <v>10017</v>
      </c>
      <c r="K121" s="162" t="s">
        <v>381</v>
      </c>
      <c r="L121" s="160">
        <v>7790</v>
      </c>
      <c r="M121" s="162" t="s">
        <v>411</v>
      </c>
      <c r="N121" s="160">
        <v>8931</v>
      </c>
      <c r="O121" s="162" t="s">
        <v>390</v>
      </c>
      <c r="P121" s="160"/>
      <c r="Q121" s="162"/>
      <c r="R121" s="160"/>
      <c r="S121" s="162"/>
      <c r="T121" s="163"/>
    </row>
    <row r="122" spans="1:20" s="145" customFormat="1" ht="18.95" customHeight="1" x14ac:dyDescent="0.15">
      <c r="A122" s="144"/>
      <c r="B122" s="144"/>
      <c r="C122" s="144" t="s">
        <v>425</v>
      </c>
      <c r="D122" s="157" t="s">
        <v>417</v>
      </c>
      <c r="E122" s="158" t="s">
        <v>426</v>
      </c>
      <c r="F122" s="159" t="s">
        <v>132</v>
      </c>
      <c r="G122" s="152">
        <v>12531</v>
      </c>
      <c r="H122" s="160">
        <v>12749</v>
      </c>
      <c r="I122" s="161"/>
      <c r="J122" s="160">
        <v>14871</v>
      </c>
      <c r="K122" s="162" t="s">
        <v>381</v>
      </c>
      <c r="L122" s="160">
        <v>12531</v>
      </c>
      <c r="M122" s="162" t="s">
        <v>411</v>
      </c>
      <c r="N122" s="160">
        <v>13187</v>
      </c>
      <c r="O122" s="162" t="s">
        <v>390</v>
      </c>
      <c r="P122" s="160"/>
      <c r="Q122" s="162"/>
      <c r="R122" s="160"/>
      <c r="S122" s="162"/>
      <c r="T122" s="163"/>
    </row>
    <row r="123" spans="1:20" s="145" customFormat="1" ht="18.95" customHeight="1" x14ac:dyDescent="0.15">
      <c r="A123" s="144"/>
      <c r="B123" s="144"/>
      <c r="C123" s="144" t="s">
        <v>427</v>
      </c>
      <c r="D123" s="157" t="s">
        <v>417</v>
      </c>
      <c r="E123" s="158" t="s">
        <v>428</v>
      </c>
      <c r="F123" s="159" t="s">
        <v>132</v>
      </c>
      <c r="G123" s="152">
        <v>19345</v>
      </c>
      <c r="H123" s="160">
        <v>19667</v>
      </c>
      <c r="I123" s="161"/>
      <c r="J123" s="160">
        <v>22958</v>
      </c>
      <c r="K123" s="162" t="s">
        <v>381</v>
      </c>
      <c r="L123" s="160">
        <v>19345</v>
      </c>
      <c r="M123" s="162" t="s">
        <v>411</v>
      </c>
      <c r="N123" s="160">
        <v>20779</v>
      </c>
      <c r="O123" s="162" t="s">
        <v>390</v>
      </c>
      <c r="P123" s="160"/>
      <c r="Q123" s="162"/>
      <c r="R123" s="160"/>
      <c r="S123" s="162"/>
      <c r="T123" s="163"/>
    </row>
    <row r="124" spans="1:20" s="145" customFormat="1" ht="18.95" customHeight="1" x14ac:dyDescent="0.15">
      <c r="A124" s="144"/>
      <c r="B124" s="144"/>
      <c r="C124" s="144" t="s">
        <v>429</v>
      </c>
      <c r="D124" s="157" t="s">
        <v>430</v>
      </c>
      <c r="E124" s="158" t="s">
        <v>431</v>
      </c>
      <c r="F124" s="159" t="s">
        <v>132</v>
      </c>
      <c r="G124" s="152">
        <v>4832</v>
      </c>
      <c r="H124" s="160">
        <v>4832</v>
      </c>
      <c r="I124" s="161"/>
      <c r="J124" s="160">
        <v>5938</v>
      </c>
      <c r="K124" s="162" t="s">
        <v>432</v>
      </c>
      <c r="L124" s="160">
        <v>5600</v>
      </c>
      <c r="M124" s="162" t="s">
        <v>433</v>
      </c>
      <c r="N124" s="160">
        <v>6150</v>
      </c>
      <c r="O124" s="162" t="s">
        <v>434</v>
      </c>
      <c r="P124" s="160"/>
      <c r="Q124" s="162"/>
      <c r="R124" s="160"/>
      <c r="S124" s="162"/>
      <c r="T124" s="163"/>
    </row>
    <row r="125" spans="1:20" s="145" customFormat="1" ht="18.95" customHeight="1" x14ac:dyDescent="0.15">
      <c r="A125" s="144"/>
      <c r="B125" s="144"/>
      <c r="C125" s="144" t="s">
        <v>435</v>
      </c>
      <c r="D125" s="157" t="s">
        <v>430</v>
      </c>
      <c r="E125" s="158" t="s">
        <v>436</v>
      </c>
      <c r="F125" s="159" t="s">
        <v>132</v>
      </c>
      <c r="G125" s="152">
        <v>8128</v>
      </c>
      <c r="H125" s="160">
        <v>8128</v>
      </c>
      <c r="I125" s="161"/>
      <c r="J125" s="160">
        <v>13306</v>
      </c>
      <c r="K125" s="162" t="s">
        <v>432</v>
      </c>
      <c r="L125" s="160">
        <v>9382</v>
      </c>
      <c r="M125" s="162" t="s">
        <v>433</v>
      </c>
      <c r="N125" s="160">
        <v>9813</v>
      </c>
      <c r="O125" s="162" t="s">
        <v>434</v>
      </c>
      <c r="P125" s="160"/>
      <c r="Q125" s="162"/>
      <c r="R125" s="160"/>
      <c r="S125" s="162"/>
      <c r="T125" s="163"/>
    </row>
    <row r="126" spans="1:20" s="145" customFormat="1" ht="18.95" customHeight="1" x14ac:dyDescent="0.15">
      <c r="A126" s="144"/>
      <c r="B126" s="144"/>
      <c r="C126" s="144" t="s">
        <v>437</v>
      </c>
      <c r="D126" s="157" t="s">
        <v>430</v>
      </c>
      <c r="E126" s="158" t="s">
        <v>438</v>
      </c>
      <c r="F126" s="159" t="s">
        <v>132</v>
      </c>
      <c r="G126" s="152">
        <v>20804</v>
      </c>
      <c r="H126" s="160">
        <v>20804</v>
      </c>
      <c r="I126" s="161"/>
      <c r="J126" s="160">
        <v>27331</v>
      </c>
      <c r="K126" s="162" t="s">
        <v>432</v>
      </c>
      <c r="L126" s="160">
        <v>22830</v>
      </c>
      <c r="M126" s="162" t="s">
        <v>433</v>
      </c>
      <c r="N126" s="160">
        <v>28852</v>
      </c>
      <c r="O126" s="162" t="s">
        <v>434</v>
      </c>
      <c r="P126" s="160"/>
      <c r="Q126" s="162"/>
      <c r="R126" s="160"/>
      <c r="S126" s="162"/>
      <c r="T126" s="163"/>
    </row>
    <row r="127" spans="1:20" s="145" customFormat="1" ht="18.95" customHeight="1" x14ac:dyDescent="0.15">
      <c r="A127" s="144"/>
      <c r="B127" s="144"/>
      <c r="C127" s="144" t="s">
        <v>439</v>
      </c>
      <c r="D127" s="157" t="s">
        <v>440</v>
      </c>
      <c r="E127" s="158" t="s">
        <v>441</v>
      </c>
      <c r="F127" s="159" t="s">
        <v>132</v>
      </c>
      <c r="G127" s="152">
        <v>4905</v>
      </c>
      <c r="H127" s="160"/>
      <c r="I127" s="161"/>
      <c r="J127" s="160">
        <v>4905</v>
      </c>
      <c r="K127" s="162" t="s">
        <v>442</v>
      </c>
      <c r="L127" s="160">
        <v>5022</v>
      </c>
      <c r="M127" s="162" t="s">
        <v>443</v>
      </c>
      <c r="N127" s="160">
        <v>5022</v>
      </c>
      <c r="O127" s="162" t="s">
        <v>444</v>
      </c>
      <c r="P127" s="160"/>
      <c r="Q127" s="162"/>
      <c r="R127" s="160"/>
      <c r="S127" s="162"/>
      <c r="T127" s="163"/>
    </row>
    <row r="128" spans="1:20" s="145" customFormat="1" ht="18.95" customHeight="1" x14ac:dyDescent="0.15">
      <c r="A128" s="144"/>
      <c r="B128" s="144"/>
      <c r="C128" s="144" t="s">
        <v>445</v>
      </c>
      <c r="D128" s="157" t="s">
        <v>446</v>
      </c>
      <c r="E128" s="158" t="s">
        <v>447</v>
      </c>
      <c r="F128" s="159" t="s">
        <v>132</v>
      </c>
      <c r="G128" s="152">
        <v>1643</v>
      </c>
      <c r="H128" s="160">
        <v>1643</v>
      </c>
      <c r="I128" s="161"/>
      <c r="J128" s="160">
        <v>2062</v>
      </c>
      <c r="K128" s="162" t="s">
        <v>448</v>
      </c>
      <c r="L128" s="160">
        <v>2532</v>
      </c>
      <c r="M128" s="162" t="s">
        <v>449</v>
      </c>
      <c r="N128" s="160">
        <v>2232</v>
      </c>
      <c r="O128" s="162" t="s">
        <v>450</v>
      </c>
      <c r="P128" s="160"/>
      <c r="Q128" s="162"/>
      <c r="R128" s="160"/>
      <c r="S128" s="162"/>
      <c r="T128" s="163"/>
    </row>
    <row r="129" spans="1:20" s="145" customFormat="1" ht="18.95" customHeight="1" x14ac:dyDescent="0.15">
      <c r="A129" s="144"/>
      <c r="B129" s="144"/>
      <c r="C129" s="144" t="s">
        <v>451</v>
      </c>
      <c r="D129" s="157" t="s">
        <v>446</v>
      </c>
      <c r="E129" s="158" t="s">
        <v>452</v>
      </c>
      <c r="F129" s="159" t="s">
        <v>132</v>
      </c>
      <c r="G129" s="152">
        <v>2784</v>
      </c>
      <c r="H129" s="160">
        <v>2784</v>
      </c>
      <c r="I129" s="161"/>
      <c r="J129" s="160">
        <v>3297</v>
      </c>
      <c r="K129" s="162" t="s">
        <v>448</v>
      </c>
      <c r="L129" s="160">
        <v>3820</v>
      </c>
      <c r="M129" s="162" t="s">
        <v>449</v>
      </c>
      <c r="N129" s="160">
        <v>3351</v>
      </c>
      <c r="O129" s="162" t="s">
        <v>450</v>
      </c>
      <c r="P129" s="160"/>
      <c r="Q129" s="162"/>
      <c r="R129" s="160"/>
      <c r="S129" s="162"/>
      <c r="T129" s="163"/>
    </row>
    <row r="130" spans="1:20" s="145" customFormat="1" ht="18.95" customHeight="1" x14ac:dyDescent="0.15">
      <c r="A130" s="144"/>
      <c r="B130" s="144"/>
      <c r="C130" s="144" t="s">
        <v>453</v>
      </c>
      <c r="D130" s="157" t="s">
        <v>454</v>
      </c>
      <c r="E130" s="158" t="s">
        <v>455</v>
      </c>
      <c r="F130" s="159" t="s">
        <v>132</v>
      </c>
      <c r="G130" s="152">
        <v>400</v>
      </c>
      <c r="H130" s="160">
        <v>400</v>
      </c>
      <c r="I130" s="161"/>
      <c r="J130" s="160">
        <v>470</v>
      </c>
      <c r="K130" s="162" t="s">
        <v>456</v>
      </c>
      <c r="L130" s="160">
        <v>1100</v>
      </c>
      <c r="M130" s="162" t="s">
        <v>457</v>
      </c>
      <c r="N130" s="160">
        <v>790</v>
      </c>
      <c r="O130" s="162" t="s">
        <v>444</v>
      </c>
      <c r="P130" s="160"/>
      <c r="Q130" s="162"/>
      <c r="R130" s="160"/>
      <c r="S130" s="162"/>
      <c r="T130" s="163"/>
    </row>
    <row r="131" spans="1:20" s="145" customFormat="1" ht="18.95" customHeight="1" x14ac:dyDescent="0.15">
      <c r="A131" s="144"/>
      <c r="B131" s="144"/>
      <c r="C131" s="144" t="s">
        <v>458</v>
      </c>
      <c r="D131" s="157" t="s">
        <v>459</v>
      </c>
      <c r="E131" s="158" t="s">
        <v>455</v>
      </c>
      <c r="F131" s="159" t="s">
        <v>132</v>
      </c>
      <c r="G131" s="152">
        <v>2690</v>
      </c>
      <c r="H131" s="160"/>
      <c r="I131" s="161"/>
      <c r="J131" s="160"/>
      <c r="K131" s="162"/>
      <c r="L131" s="160"/>
      <c r="M131" s="162"/>
      <c r="N131" s="160">
        <v>2690</v>
      </c>
      <c r="O131" s="162" t="s">
        <v>444</v>
      </c>
      <c r="P131" s="160"/>
      <c r="Q131" s="162"/>
      <c r="R131" s="160"/>
      <c r="S131" s="162"/>
      <c r="T131" s="163"/>
    </row>
    <row r="132" spans="1:20" s="145" customFormat="1" ht="18.95" customHeight="1" x14ac:dyDescent="0.15">
      <c r="A132" s="144"/>
      <c r="B132" s="144"/>
      <c r="C132" s="144" t="s">
        <v>460</v>
      </c>
      <c r="D132" s="157" t="s">
        <v>461</v>
      </c>
      <c r="E132" s="158" t="s">
        <v>462</v>
      </c>
      <c r="F132" s="159" t="s">
        <v>181</v>
      </c>
      <c r="G132" s="152">
        <v>1324</v>
      </c>
      <c r="H132" s="160">
        <v>1324</v>
      </c>
      <c r="I132" s="161"/>
      <c r="J132" s="160">
        <v>3920</v>
      </c>
      <c r="K132" s="162" t="s">
        <v>463</v>
      </c>
      <c r="L132" s="160">
        <v>2333</v>
      </c>
      <c r="M132" s="162" t="s">
        <v>464</v>
      </c>
      <c r="N132" s="160">
        <v>1880</v>
      </c>
      <c r="O132" s="162" t="s">
        <v>465</v>
      </c>
      <c r="P132" s="160"/>
      <c r="Q132" s="162"/>
      <c r="R132" s="160"/>
      <c r="S132" s="162"/>
      <c r="T132" s="163"/>
    </row>
    <row r="133" spans="1:20" s="145" customFormat="1" ht="18.95" customHeight="1" x14ac:dyDescent="0.15">
      <c r="A133" s="144"/>
      <c r="B133" s="144"/>
      <c r="C133" s="144" t="s">
        <v>466</v>
      </c>
      <c r="D133" s="157" t="s">
        <v>461</v>
      </c>
      <c r="E133" s="158" t="s">
        <v>467</v>
      </c>
      <c r="F133" s="159" t="s">
        <v>181</v>
      </c>
      <c r="G133" s="152">
        <v>1853</v>
      </c>
      <c r="H133" s="160">
        <v>1853</v>
      </c>
      <c r="I133" s="161"/>
      <c r="J133" s="160">
        <v>5500</v>
      </c>
      <c r="K133" s="162" t="s">
        <v>463</v>
      </c>
      <c r="L133" s="160">
        <v>4425</v>
      </c>
      <c r="M133" s="162" t="s">
        <v>464</v>
      </c>
      <c r="N133" s="160">
        <v>2820</v>
      </c>
      <c r="O133" s="162" t="s">
        <v>465</v>
      </c>
      <c r="P133" s="160"/>
      <c r="Q133" s="162"/>
      <c r="R133" s="160"/>
      <c r="S133" s="162"/>
      <c r="T133" s="163"/>
    </row>
    <row r="134" spans="1:20" s="145" customFormat="1" ht="18.95" customHeight="1" x14ac:dyDescent="0.15">
      <c r="A134" s="144"/>
      <c r="B134" s="144"/>
      <c r="C134" s="144" t="s">
        <v>468</v>
      </c>
      <c r="D134" s="157" t="s">
        <v>461</v>
      </c>
      <c r="E134" s="158" t="s">
        <v>469</v>
      </c>
      <c r="F134" s="159" t="s">
        <v>181</v>
      </c>
      <c r="G134" s="152">
        <v>2395</v>
      </c>
      <c r="H134" s="160">
        <v>2395</v>
      </c>
      <c r="I134" s="161"/>
      <c r="J134" s="160">
        <v>7070</v>
      </c>
      <c r="K134" s="162" t="s">
        <v>463</v>
      </c>
      <c r="L134" s="160">
        <v>5580</v>
      </c>
      <c r="M134" s="162" t="s">
        <v>464</v>
      </c>
      <c r="N134" s="160">
        <v>3640</v>
      </c>
      <c r="O134" s="162" t="s">
        <v>465</v>
      </c>
      <c r="P134" s="160"/>
      <c r="Q134" s="162"/>
      <c r="R134" s="160"/>
      <c r="S134" s="162"/>
      <c r="T134" s="163"/>
    </row>
    <row r="135" spans="1:20" s="145" customFormat="1" ht="18.95" customHeight="1" x14ac:dyDescent="0.15">
      <c r="A135" s="144"/>
      <c r="B135" s="144"/>
      <c r="C135" s="144" t="s">
        <v>470</v>
      </c>
      <c r="D135" s="157" t="s">
        <v>461</v>
      </c>
      <c r="E135" s="158" t="s">
        <v>471</v>
      </c>
      <c r="F135" s="159" t="s">
        <v>181</v>
      </c>
      <c r="G135" s="152">
        <v>1570</v>
      </c>
      <c r="H135" s="160">
        <v>1570</v>
      </c>
      <c r="I135" s="161"/>
      <c r="J135" s="160">
        <v>11000</v>
      </c>
      <c r="K135" s="162" t="s">
        <v>463</v>
      </c>
      <c r="L135" s="160">
        <v>6971</v>
      </c>
      <c r="M135" s="162" t="s">
        <v>464</v>
      </c>
      <c r="N135" s="160">
        <v>5640</v>
      </c>
      <c r="O135" s="162" t="s">
        <v>465</v>
      </c>
      <c r="P135" s="160"/>
      <c r="Q135" s="162"/>
      <c r="R135" s="160"/>
      <c r="S135" s="162"/>
      <c r="T135" s="163"/>
    </row>
    <row r="136" spans="1:20" s="145" customFormat="1" ht="18.95" customHeight="1" x14ac:dyDescent="0.15">
      <c r="A136" s="144"/>
      <c r="B136" s="144"/>
      <c r="C136" s="144" t="s">
        <v>472</v>
      </c>
      <c r="D136" s="157" t="s">
        <v>461</v>
      </c>
      <c r="E136" s="158" t="s">
        <v>473</v>
      </c>
      <c r="F136" s="159" t="s">
        <v>181</v>
      </c>
      <c r="G136" s="152">
        <v>2355</v>
      </c>
      <c r="H136" s="160">
        <v>2355</v>
      </c>
      <c r="I136" s="161"/>
      <c r="J136" s="160">
        <v>12570</v>
      </c>
      <c r="K136" s="162" t="s">
        <v>463</v>
      </c>
      <c r="L136" s="160">
        <v>8145</v>
      </c>
      <c r="M136" s="162" t="s">
        <v>464</v>
      </c>
      <c r="N136" s="160">
        <v>6470</v>
      </c>
      <c r="O136" s="162" t="s">
        <v>465</v>
      </c>
      <c r="P136" s="160"/>
      <c r="Q136" s="162"/>
      <c r="R136" s="160"/>
      <c r="S136" s="162"/>
      <c r="T136" s="163"/>
    </row>
    <row r="137" spans="1:20" s="145" customFormat="1" ht="18.95" customHeight="1" x14ac:dyDescent="0.15">
      <c r="A137" s="144"/>
      <c r="B137" s="144"/>
      <c r="C137" s="144" t="s">
        <v>474</v>
      </c>
      <c r="D137" s="157" t="s">
        <v>475</v>
      </c>
      <c r="E137" s="158" t="s">
        <v>476</v>
      </c>
      <c r="F137" s="159" t="s">
        <v>181</v>
      </c>
      <c r="G137" s="152">
        <v>935</v>
      </c>
      <c r="H137" s="160">
        <v>935</v>
      </c>
      <c r="I137" s="161"/>
      <c r="J137" s="160">
        <v>2417</v>
      </c>
      <c r="K137" s="162" t="s">
        <v>477</v>
      </c>
      <c r="L137" s="160">
        <v>1843</v>
      </c>
      <c r="M137" s="162" t="s">
        <v>464</v>
      </c>
      <c r="N137" s="160">
        <v>2000</v>
      </c>
      <c r="O137" s="162" t="s">
        <v>478</v>
      </c>
      <c r="P137" s="160"/>
      <c r="Q137" s="162"/>
      <c r="R137" s="160"/>
      <c r="S137" s="162"/>
      <c r="T137" s="163"/>
    </row>
    <row r="138" spans="1:20" s="145" customFormat="1" ht="18.95" customHeight="1" x14ac:dyDescent="0.15">
      <c r="A138" s="144"/>
      <c r="B138" s="144"/>
      <c r="C138" s="144" t="s">
        <v>479</v>
      </c>
      <c r="D138" s="157" t="s">
        <v>475</v>
      </c>
      <c r="E138" s="158" t="s">
        <v>480</v>
      </c>
      <c r="F138" s="159" t="s">
        <v>181</v>
      </c>
      <c r="G138" s="152">
        <v>1385</v>
      </c>
      <c r="H138" s="160">
        <v>1385</v>
      </c>
      <c r="I138" s="161"/>
      <c r="J138" s="160">
        <v>2834</v>
      </c>
      <c r="K138" s="162" t="s">
        <v>477</v>
      </c>
      <c r="L138" s="160">
        <v>2273</v>
      </c>
      <c r="M138" s="162" t="s">
        <v>464</v>
      </c>
      <c r="N138" s="160">
        <v>2200</v>
      </c>
      <c r="O138" s="162" t="s">
        <v>478</v>
      </c>
      <c r="P138" s="160"/>
      <c r="Q138" s="162"/>
      <c r="R138" s="160"/>
      <c r="S138" s="162"/>
      <c r="T138" s="163"/>
    </row>
    <row r="139" spans="1:20" s="145" customFormat="1" ht="18.95" customHeight="1" x14ac:dyDescent="0.15">
      <c r="A139" s="144"/>
      <c r="B139" s="144"/>
      <c r="C139" s="144" t="s">
        <v>481</v>
      </c>
      <c r="D139" s="157" t="s">
        <v>482</v>
      </c>
      <c r="E139" s="158" t="s">
        <v>476</v>
      </c>
      <c r="F139" s="159" t="s">
        <v>181</v>
      </c>
      <c r="G139" s="152">
        <v>2037</v>
      </c>
      <c r="H139" s="160">
        <v>2037</v>
      </c>
      <c r="I139" s="161"/>
      <c r="J139" s="160">
        <v>3567</v>
      </c>
      <c r="K139" s="162" t="s">
        <v>477</v>
      </c>
      <c r="L139" s="160">
        <v>3355</v>
      </c>
      <c r="M139" s="162" t="s">
        <v>464</v>
      </c>
      <c r="N139" s="160">
        <v>3600</v>
      </c>
      <c r="O139" s="162" t="s">
        <v>478</v>
      </c>
      <c r="P139" s="160"/>
      <c r="Q139" s="162"/>
      <c r="R139" s="160"/>
      <c r="S139" s="162"/>
      <c r="T139" s="163"/>
    </row>
    <row r="140" spans="1:20" s="145" customFormat="1" ht="18.95" customHeight="1" x14ac:dyDescent="0.15">
      <c r="A140" s="144"/>
      <c r="B140" s="144"/>
      <c r="C140" s="144" t="s">
        <v>483</v>
      </c>
      <c r="D140" s="157" t="s">
        <v>482</v>
      </c>
      <c r="E140" s="158" t="s">
        <v>480</v>
      </c>
      <c r="F140" s="159" t="s">
        <v>181</v>
      </c>
      <c r="G140" s="152">
        <v>2123</v>
      </c>
      <c r="H140" s="160">
        <v>2123</v>
      </c>
      <c r="I140" s="161"/>
      <c r="J140" s="160">
        <v>4251</v>
      </c>
      <c r="K140" s="162" t="s">
        <v>477</v>
      </c>
      <c r="L140" s="160">
        <v>3736</v>
      </c>
      <c r="M140" s="162" t="s">
        <v>464</v>
      </c>
      <c r="N140" s="160">
        <v>4400</v>
      </c>
      <c r="O140" s="162" t="s">
        <v>478</v>
      </c>
      <c r="P140" s="160"/>
      <c r="Q140" s="162"/>
      <c r="R140" s="160"/>
      <c r="S140" s="162"/>
      <c r="T140" s="163"/>
    </row>
    <row r="141" spans="1:20" s="145" customFormat="1" ht="18.95" customHeight="1" x14ac:dyDescent="0.15">
      <c r="A141" s="144"/>
      <c r="B141" s="144"/>
      <c r="C141" s="144" t="s">
        <v>484</v>
      </c>
      <c r="D141" s="157" t="s">
        <v>485</v>
      </c>
      <c r="E141" s="158" t="s">
        <v>486</v>
      </c>
      <c r="F141" s="159" t="s">
        <v>181</v>
      </c>
      <c r="G141" s="152">
        <v>3318</v>
      </c>
      <c r="H141" s="160">
        <v>3318</v>
      </c>
      <c r="I141" s="161"/>
      <c r="J141" s="160"/>
      <c r="K141" s="162"/>
      <c r="L141" s="160">
        <v>6500</v>
      </c>
      <c r="M141" s="162" t="s">
        <v>487</v>
      </c>
      <c r="N141" s="160">
        <v>5780</v>
      </c>
      <c r="O141" s="162" t="s">
        <v>488</v>
      </c>
      <c r="P141" s="160"/>
      <c r="Q141" s="162"/>
      <c r="R141" s="160"/>
      <c r="S141" s="162"/>
      <c r="T141" s="163"/>
    </row>
    <row r="142" spans="1:20" s="145" customFormat="1" ht="18.95" customHeight="1" x14ac:dyDescent="0.15">
      <c r="A142" s="144"/>
      <c r="B142" s="144"/>
      <c r="C142" s="144" t="s">
        <v>489</v>
      </c>
      <c r="D142" s="157" t="s">
        <v>490</v>
      </c>
      <c r="E142" s="158" t="s">
        <v>491</v>
      </c>
      <c r="F142" s="159" t="s">
        <v>492</v>
      </c>
      <c r="G142" s="152">
        <v>82634</v>
      </c>
      <c r="H142" s="160">
        <v>82634</v>
      </c>
      <c r="I142" s="161"/>
      <c r="J142" s="160"/>
      <c r="K142" s="162"/>
      <c r="L142" s="160">
        <v>108000</v>
      </c>
      <c r="M142" s="162" t="s">
        <v>493</v>
      </c>
      <c r="N142" s="160">
        <v>136800</v>
      </c>
      <c r="O142" s="162" t="s">
        <v>488</v>
      </c>
      <c r="P142" s="160"/>
      <c r="Q142" s="162"/>
      <c r="R142" s="160"/>
      <c r="S142" s="162"/>
      <c r="T142" s="163"/>
    </row>
    <row r="143" spans="1:20" s="145" customFormat="1" ht="18.95" customHeight="1" x14ac:dyDescent="0.15">
      <c r="A143" s="144"/>
      <c r="B143" s="144"/>
      <c r="C143" s="144" t="s">
        <v>494</v>
      </c>
      <c r="D143" s="157" t="s">
        <v>490</v>
      </c>
      <c r="E143" s="158" t="s">
        <v>495</v>
      </c>
      <c r="F143" s="159" t="s">
        <v>492</v>
      </c>
      <c r="G143" s="152">
        <v>157319</v>
      </c>
      <c r="H143" s="160">
        <v>157319</v>
      </c>
      <c r="I143" s="161"/>
      <c r="J143" s="160"/>
      <c r="K143" s="162"/>
      <c r="L143" s="160">
        <v>204000</v>
      </c>
      <c r="M143" s="162" t="s">
        <v>493</v>
      </c>
      <c r="N143" s="160">
        <v>261000</v>
      </c>
      <c r="O143" s="162" t="s">
        <v>488</v>
      </c>
      <c r="P143" s="160"/>
      <c r="Q143" s="162"/>
      <c r="R143" s="160"/>
      <c r="S143" s="162"/>
      <c r="T143" s="163"/>
    </row>
    <row r="144" spans="1:20" s="145" customFormat="1" ht="18.95" customHeight="1" x14ac:dyDescent="0.15">
      <c r="A144" s="144"/>
      <c r="B144" s="144"/>
      <c r="C144" s="144" t="s">
        <v>496</v>
      </c>
      <c r="D144" s="157" t="s">
        <v>490</v>
      </c>
      <c r="E144" s="158" t="s">
        <v>497</v>
      </c>
      <c r="F144" s="159" t="s">
        <v>492</v>
      </c>
      <c r="G144" s="152">
        <v>385000</v>
      </c>
      <c r="H144" s="160"/>
      <c r="I144" s="161"/>
      <c r="J144" s="160"/>
      <c r="K144" s="162"/>
      <c r="L144" s="160">
        <v>385000</v>
      </c>
      <c r="M144" s="162" t="s">
        <v>493</v>
      </c>
      <c r="N144" s="160"/>
      <c r="O144" s="162"/>
      <c r="P144" s="160"/>
      <c r="Q144" s="162"/>
      <c r="R144" s="160"/>
      <c r="S144" s="162"/>
      <c r="T144" s="163"/>
    </row>
    <row r="145" spans="1:20" s="145" customFormat="1" ht="18.95" customHeight="1" x14ac:dyDescent="0.15">
      <c r="A145" s="144"/>
      <c r="B145" s="144"/>
      <c r="C145" s="144" t="s">
        <v>498</v>
      </c>
      <c r="D145" s="157" t="s">
        <v>490</v>
      </c>
      <c r="E145" s="158" t="s">
        <v>499</v>
      </c>
      <c r="F145" s="159" t="s">
        <v>492</v>
      </c>
      <c r="G145" s="152">
        <v>385000</v>
      </c>
      <c r="H145" s="160"/>
      <c r="I145" s="161"/>
      <c r="J145" s="160"/>
      <c r="K145" s="162"/>
      <c r="L145" s="160">
        <v>385000</v>
      </c>
      <c r="M145" s="162" t="s">
        <v>493</v>
      </c>
      <c r="N145" s="160"/>
      <c r="O145" s="162"/>
      <c r="P145" s="160"/>
      <c r="Q145" s="162"/>
      <c r="R145" s="160"/>
      <c r="S145" s="162"/>
      <c r="T145" s="163"/>
    </row>
    <row r="146" spans="1:20" s="145" customFormat="1" ht="18.95" customHeight="1" x14ac:dyDescent="0.15">
      <c r="A146" s="144"/>
      <c r="B146" s="144"/>
      <c r="C146" s="144" t="s">
        <v>500</v>
      </c>
      <c r="D146" s="157" t="s">
        <v>501</v>
      </c>
      <c r="E146" s="158" t="s">
        <v>502</v>
      </c>
      <c r="F146" s="159" t="s">
        <v>275</v>
      </c>
      <c r="G146" s="152">
        <v>3555</v>
      </c>
      <c r="H146" s="160"/>
      <c r="I146" s="161"/>
      <c r="J146" s="160">
        <v>3555</v>
      </c>
      <c r="K146" s="162" t="s">
        <v>503</v>
      </c>
      <c r="L146" s="160"/>
      <c r="M146" s="162"/>
      <c r="N146" s="160"/>
      <c r="O146" s="162"/>
      <c r="P146" s="160"/>
      <c r="Q146" s="162"/>
      <c r="R146" s="160"/>
      <c r="S146" s="162"/>
      <c r="T146" s="163"/>
    </row>
    <row r="147" spans="1:20" s="145" customFormat="1" ht="18.95" customHeight="1" x14ac:dyDescent="0.15">
      <c r="A147" s="144"/>
      <c r="B147" s="144"/>
      <c r="C147" s="144" t="s">
        <v>504</v>
      </c>
      <c r="D147" s="157" t="s">
        <v>505</v>
      </c>
      <c r="E147" s="158" t="s">
        <v>506</v>
      </c>
      <c r="F147" s="159" t="s">
        <v>275</v>
      </c>
      <c r="G147" s="152">
        <v>16519</v>
      </c>
      <c r="H147" s="160"/>
      <c r="I147" s="161"/>
      <c r="J147" s="160">
        <v>16519</v>
      </c>
      <c r="K147" s="162" t="s">
        <v>503</v>
      </c>
      <c r="L147" s="160"/>
      <c r="M147" s="162"/>
      <c r="N147" s="160"/>
      <c r="O147" s="162"/>
      <c r="P147" s="160"/>
      <c r="Q147" s="162"/>
      <c r="R147" s="160"/>
      <c r="S147" s="162"/>
      <c r="T147" s="163"/>
    </row>
    <row r="148" spans="1:20" s="145" customFormat="1" ht="18.95" customHeight="1" x14ac:dyDescent="0.15">
      <c r="A148" s="144"/>
      <c r="B148" s="144"/>
      <c r="C148" s="144" t="s">
        <v>507</v>
      </c>
      <c r="D148" s="157" t="s">
        <v>508</v>
      </c>
      <c r="E148" s="158" t="s">
        <v>509</v>
      </c>
      <c r="F148" s="159" t="s">
        <v>181</v>
      </c>
      <c r="G148" s="152">
        <v>3010</v>
      </c>
      <c r="H148" s="160"/>
      <c r="I148" s="161"/>
      <c r="J148" s="160">
        <v>3367</v>
      </c>
      <c r="K148" s="162" t="s">
        <v>510</v>
      </c>
      <c r="L148" s="160">
        <v>5054</v>
      </c>
      <c r="M148" s="162" t="s">
        <v>511</v>
      </c>
      <c r="N148" s="160">
        <v>3010</v>
      </c>
      <c r="O148" s="162" t="s">
        <v>512</v>
      </c>
      <c r="P148" s="160"/>
      <c r="Q148" s="162"/>
      <c r="R148" s="160"/>
      <c r="S148" s="162"/>
      <c r="T148" s="163"/>
    </row>
    <row r="149" spans="1:20" s="145" customFormat="1" ht="18.95" customHeight="1" x14ac:dyDescent="0.15">
      <c r="A149" s="144"/>
      <c r="B149" s="144"/>
      <c r="C149" s="144" t="s">
        <v>513</v>
      </c>
      <c r="D149" s="157" t="s">
        <v>508</v>
      </c>
      <c r="E149" s="158" t="s">
        <v>514</v>
      </c>
      <c r="F149" s="159" t="s">
        <v>181</v>
      </c>
      <c r="G149" s="152">
        <v>5660</v>
      </c>
      <c r="H149" s="160"/>
      <c r="I149" s="161"/>
      <c r="J149" s="160">
        <v>7364</v>
      </c>
      <c r="K149" s="162" t="s">
        <v>510</v>
      </c>
      <c r="L149" s="160">
        <v>9439</v>
      </c>
      <c r="M149" s="162" t="s">
        <v>511</v>
      </c>
      <c r="N149" s="160">
        <v>5660</v>
      </c>
      <c r="O149" s="162" t="s">
        <v>512</v>
      </c>
      <c r="P149" s="160"/>
      <c r="Q149" s="162"/>
      <c r="R149" s="160"/>
      <c r="S149" s="162"/>
      <c r="T149" s="163"/>
    </row>
    <row r="150" spans="1:20" s="145" customFormat="1" ht="18.95" customHeight="1" x14ac:dyDescent="0.15">
      <c r="A150" s="144"/>
      <c r="B150" s="144"/>
      <c r="C150" s="144" t="s">
        <v>515</v>
      </c>
      <c r="D150" s="157" t="s">
        <v>508</v>
      </c>
      <c r="E150" s="158" t="s">
        <v>516</v>
      </c>
      <c r="F150" s="159" t="s">
        <v>181</v>
      </c>
      <c r="G150" s="152">
        <v>3010</v>
      </c>
      <c r="H150" s="160"/>
      <c r="I150" s="161"/>
      <c r="J150" s="160">
        <v>3367</v>
      </c>
      <c r="K150" s="162" t="s">
        <v>510</v>
      </c>
      <c r="L150" s="160">
        <v>5054</v>
      </c>
      <c r="M150" s="162" t="s">
        <v>511</v>
      </c>
      <c r="N150" s="160">
        <v>3010</v>
      </c>
      <c r="O150" s="162" t="s">
        <v>512</v>
      </c>
      <c r="P150" s="160"/>
      <c r="Q150" s="162"/>
      <c r="R150" s="160"/>
      <c r="S150" s="162"/>
      <c r="T150" s="163"/>
    </row>
    <row r="151" spans="1:20" s="145" customFormat="1" ht="18.95" customHeight="1" x14ac:dyDescent="0.15">
      <c r="A151" s="144"/>
      <c r="B151" s="144"/>
      <c r="C151" s="144" t="s">
        <v>517</v>
      </c>
      <c r="D151" s="157" t="s">
        <v>518</v>
      </c>
      <c r="E151" s="158" t="s">
        <v>519</v>
      </c>
      <c r="F151" s="159" t="s">
        <v>181</v>
      </c>
      <c r="G151" s="152">
        <v>127</v>
      </c>
      <c r="H151" s="160">
        <v>127</v>
      </c>
      <c r="I151" s="161"/>
      <c r="J151" s="160">
        <v>200</v>
      </c>
      <c r="K151" s="162" t="s">
        <v>510</v>
      </c>
      <c r="L151" s="160">
        <v>607</v>
      </c>
      <c r="M151" s="162" t="s">
        <v>511</v>
      </c>
      <c r="N151" s="160">
        <v>131</v>
      </c>
      <c r="O151" s="162" t="s">
        <v>512</v>
      </c>
      <c r="P151" s="160"/>
      <c r="Q151" s="162"/>
      <c r="R151" s="160"/>
      <c r="S151" s="162"/>
      <c r="T151" s="163"/>
    </row>
    <row r="152" spans="1:20" s="145" customFormat="1" ht="18.95" customHeight="1" x14ac:dyDescent="0.15">
      <c r="A152" s="144"/>
      <c r="B152" s="144"/>
      <c r="C152" s="144" t="s">
        <v>520</v>
      </c>
      <c r="D152" s="157" t="s">
        <v>518</v>
      </c>
      <c r="E152" s="158" t="s">
        <v>521</v>
      </c>
      <c r="F152" s="159" t="s">
        <v>181</v>
      </c>
      <c r="G152" s="152">
        <v>403</v>
      </c>
      <c r="H152" s="160">
        <v>403</v>
      </c>
      <c r="I152" s="161"/>
      <c r="J152" s="160">
        <v>551</v>
      </c>
      <c r="K152" s="162" t="s">
        <v>510</v>
      </c>
      <c r="L152" s="160">
        <v>1223</v>
      </c>
      <c r="M152" s="162" t="s">
        <v>511</v>
      </c>
      <c r="N152" s="160">
        <v>490</v>
      </c>
      <c r="O152" s="162" t="s">
        <v>512</v>
      </c>
      <c r="P152" s="160"/>
      <c r="Q152" s="162"/>
      <c r="R152" s="160"/>
      <c r="S152" s="162"/>
      <c r="T152" s="163"/>
    </row>
    <row r="153" spans="1:20" s="145" customFormat="1" ht="18.95" customHeight="1" x14ac:dyDescent="0.15">
      <c r="A153" s="144"/>
      <c r="B153" s="144"/>
      <c r="C153" s="144" t="s">
        <v>522</v>
      </c>
      <c r="D153" s="157" t="s">
        <v>518</v>
      </c>
      <c r="E153" s="158" t="s">
        <v>523</v>
      </c>
      <c r="F153" s="159" t="s">
        <v>181</v>
      </c>
      <c r="G153" s="152">
        <v>508</v>
      </c>
      <c r="H153" s="160">
        <v>508</v>
      </c>
      <c r="I153" s="161"/>
      <c r="J153" s="160">
        <v>800</v>
      </c>
      <c r="K153" s="162" t="s">
        <v>510</v>
      </c>
      <c r="L153" s="160">
        <v>2428</v>
      </c>
      <c r="M153" s="162" t="s">
        <v>511</v>
      </c>
      <c r="N153" s="160">
        <v>524</v>
      </c>
      <c r="O153" s="162" t="s">
        <v>512</v>
      </c>
      <c r="P153" s="160"/>
      <c r="Q153" s="162"/>
      <c r="R153" s="160"/>
      <c r="S153" s="162"/>
      <c r="T153" s="163"/>
    </row>
    <row r="154" spans="1:20" s="145" customFormat="1" ht="18.95" customHeight="1" x14ac:dyDescent="0.15">
      <c r="A154" s="144"/>
      <c r="B154" s="144"/>
      <c r="C154" s="144" t="s">
        <v>524</v>
      </c>
      <c r="D154" s="157" t="s">
        <v>518</v>
      </c>
      <c r="E154" s="158" t="s">
        <v>525</v>
      </c>
      <c r="F154" s="159" t="s">
        <v>181</v>
      </c>
      <c r="G154" s="152">
        <v>712</v>
      </c>
      <c r="H154" s="160">
        <v>748</v>
      </c>
      <c r="I154" s="161"/>
      <c r="J154" s="160">
        <v>1040</v>
      </c>
      <c r="K154" s="162" t="s">
        <v>510</v>
      </c>
      <c r="L154" s="160">
        <v>2976</v>
      </c>
      <c r="M154" s="162" t="s">
        <v>511</v>
      </c>
      <c r="N154" s="160">
        <v>712</v>
      </c>
      <c r="O154" s="162" t="s">
        <v>512</v>
      </c>
      <c r="P154" s="160"/>
      <c r="Q154" s="162"/>
      <c r="R154" s="160"/>
      <c r="S154" s="162"/>
      <c r="T154" s="163"/>
    </row>
    <row r="155" spans="1:20" s="145" customFormat="1" ht="18.95" customHeight="1" x14ac:dyDescent="0.15">
      <c r="A155" s="144"/>
      <c r="B155" s="144"/>
      <c r="C155" s="144" t="s">
        <v>526</v>
      </c>
      <c r="D155" s="157" t="s">
        <v>527</v>
      </c>
      <c r="E155" s="158" t="s">
        <v>528</v>
      </c>
      <c r="F155" s="159" t="s">
        <v>275</v>
      </c>
      <c r="G155" s="152">
        <v>3067</v>
      </c>
      <c r="H155" s="160"/>
      <c r="I155" s="161"/>
      <c r="J155" s="160">
        <v>3067</v>
      </c>
      <c r="K155" s="162" t="s">
        <v>503</v>
      </c>
      <c r="L155" s="160"/>
      <c r="M155" s="162"/>
      <c r="N155" s="160"/>
      <c r="O155" s="162"/>
      <c r="P155" s="160"/>
      <c r="Q155" s="162"/>
      <c r="R155" s="160"/>
      <c r="S155" s="162"/>
      <c r="T155" s="163"/>
    </row>
    <row r="156" spans="1:20" s="145" customFormat="1" ht="18.95" customHeight="1" x14ac:dyDescent="0.15">
      <c r="A156" s="144"/>
      <c r="B156" s="144"/>
      <c r="C156" s="144" t="s">
        <v>529</v>
      </c>
      <c r="D156" s="157" t="s">
        <v>527</v>
      </c>
      <c r="E156" s="158" t="s">
        <v>530</v>
      </c>
      <c r="F156" s="159" t="s">
        <v>275</v>
      </c>
      <c r="G156" s="152">
        <v>13200</v>
      </c>
      <c r="H156" s="160"/>
      <c r="I156" s="161"/>
      <c r="J156" s="160"/>
      <c r="K156" s="162"/>
      <c r="L156" s="160"/>
      <c r="M156" s="162"/>
      <c r="N156" s="160"/>
      <c r="O156" s="162"/>
      <c r="P156" s="160">
        <v>13200</v>
      </c>
      <c r="Q156" s="162" t="s">
        <v>531</v>
      </c>
      <c r="R156" s="160"/>
      <c r="S156" s="162"/>
      <c r="T156" s="163"/>
    </row>
    <row r="157" spans="1:20" s="145" customFormat="1" ht="18.95" customHeight="1" x14ac:dyDescent="0.15">
      <c r="A157" s="144"/>
      <c r="B157" s="144"/>
      <c r="C157" s="144" t="s">
        <v>532</v>
      </c>
      <c r="D157" s="157" t="s">
        <v>533</v>
      </c>
      <c r="E157" s="158" t="s">
        <v>534</v>
      </c>
      <c r="F157" s="159" t="s">
        <v>132</v>
      </c>
      <c r="G157" s="152">
        <v>720</v>
      </c>
      <c r="H157" s="160"/>
      <c r="I157" s="161"/>
      <c r="J157" s="160"/>
      <c r="K157" s="162"/>
      <c r="L157" s="160"/>
      <c r="M157" s="162"/>
      <c r="N157" s="160">
        <v>720</v>
      </c>
      <c r="O157" s="162" t="s">
        <v>535</v>
      </c>
      <c r="P157" s="160"/>
      <c r="Q157" s="162"/>
      <c r="R157" s="160"/>
      <c r="S157" s="162"/>
      <c r="T157" s="163"/>
    </row>
    <row r="158" spans="1:20" s="145" customFormat="1" ht="18.95" customHeight="1" x14ac:dyDescent="0.15">
      <c r="A158" s="144"/>
      <c r="B158" s="144"/>
      <c r="C158" s="144" t="s">
        <v>536</v>
      </c>
      <c r="D158" s="157" t="s">
        <v>537</v>
      </c>
      <c r="E158" s="158" t="s">
        <v>538</v>
      </c>
      <c r="F158" s="159" t="s">
        <v>539</v>
      </c>
      <c r="G158" s="152">
        <v>370000</v>
      </c>
      <c r="H158" s="160"/>
      <c r="I158" s="161"/>
      <c r="J158" s="160">
        <v>370000</v>
      </c>
      <c r="K158" s="162" t="s">
        <v>540</v>
      </c>
      <c r="L158" s="160">
        <v>450000</v>
      </c>
      <c r="M158" s="162" t="s">
        <v>541</v>
      </c>
      <c r="N158" s="160"/>
      <c r="O158" s="162"/>
      <c r="P158" s="160"/>
      <c r="Q158" s="162"/>
      <c r="R158" s="160"/>
      <c r="S158" s="162"/>
      <c r="T158" s="163"/>
    </row>
    <row r="159" spans="1:20" s="145" customFormat="1" ht="18.95" customHeight="1" x14ac:dyDescent="0.15">
      <c r="A159" s="144"/>
      <c r="B159" s="144"/>
      <c r="C159" s="144" t="s">
        <v>542</v>
      </c>
      <c r="D159" s="157" t="s">
        <v>543</v>
      </c>
      <c r="E159" s="158" t="s">
        <v>544</v>
      </c>
      <c r="F159" s="159" t="s">
        <v>539</v>
      </c>
      <c r="G159" s="152">
        <v>950000</v>
      </c>
      <c r="H159" s="160"/>
      <c r="I159" s="161"/>
      <c r="J159" s="160">
        <v>1140000</v>
      </c>
      <c r="K159" s="162" t="s">
        <v>545</v>
      </c>
      <c r="L159" s="160">
        <v>950000</v>
      </c>
      <c r="M159" s="162" t="s">
        <v>546</v>
      </c>
      <c r="N159" s="160"/>
      <c r="O159" s="162"/>
      <c r="P159" s="160"/>
      <c r="Q159" s="162"/>
      <c r="R159" s="160"/>
      <c r="S159" s="162"/>
      <c r="T159" s="163"/>
    </row>
    <row r="160" spans="1:20" s="145" customFormat="1" ht="18.95" customHeight="1" x14ac:dyDescent="0.15">
      <c r="A160" s="144"/>
      <c r="B160" s="144"/>
      <c r="C160" s="144" t="s">
        <v>547</v>
      </c>
      <c r="D160" s="157" t="s">
        <v>548</v>
      </c>
      <c r="E160" s="158" t="s">
        <v>549</v>
      </c>
      <c r="F160" s="159" t="s">
        <v>550</v>
      </c>
      <c r="G160" s="152">
        <v>874</v>
      </c>
      <c r="H160" s="160"/>
      <c r="I160" s="161"/>
      <c r="J160" s="160"/>
      <c r="K160" s="162"/>
      <c r="L160" s="160">
        <v>874</v>
      </c>
      <c r="M160" s="162" t="s">
        <v>551</v>
      </c>
      <c r="N160" s="160"/>
      <c r="O160" s="162"/>
      <c r="P160" s="160"/>
      <c r="Q160" s="162"/>
      <c r="R160" s="160"/>
      <c r="S160" s="162"/>
      <c r="T160" s="163"/>
    </row>
    <row r="161" spans="1:20" s="145" customFormat="1" ht="18.95" customHeight="1" x14ac:dyDescent="0.15">
      <c r="A161" s="144"/>
      <c r="B161" s="144"/>
      <c r="C161" s="144" t="s">
        <v>552</v>
      </c>
      <c r="D161" s="157" t="s">
        <v>553</v>
      </c>
      <c r="E161" s="158" t="s">
        <v>554</v>
      </c>
      <c r="F161" s="159" t="s">
        <v>550</v>
      </c>
      <c r="G161" s="152">
        <v>7700</v>
      </c>
      <c r="H161" s="160"/>
      <c r="I161" s="161"/>
      <c r="J161" s="160"/>
      <c r="K161" s="162"/>
      <c r="L161" s="160">
        <v>7700</v>
      </c>
      <c r="M161" s="162" t="s">
        <v>555</v>
      </c>
      <c r="N161" s="160"/>
      <c r="O161" s="162"/>
      <c r="P161" s="160"/>
      <c r="Q161" s="162"/>
      <c r="R161" s="160"/>
      <c r="S161" s="162"/>
      <c r="T161" s="163"/>
    </row>
    <row r="162" spans="1:20" s="145" customFormat="1" ht="18.95" customHeight="1" x14ac:dyDescent="0.15">
      <c r="A162" s="144"/>
      <c r="B162" s="144"/>
      <c r="C162" s="144" t="s">
        <v>556</v>
      </c>
      <c r="D162" s="157" t="s">
        <v>557</v>
      </c>
      <c r="E162" s="158" t="s">
        <v>558</v>
      </c>
      <c r="F162" s="159" t="s">
        <v>181</v>
      </c>
      <c r="G162" s="152">
        <v>246</v>
      </c>
      <c r="H162" s="160"/>
      <c r="I162" s="161"/>
      <c r="J162" s="160"/>
      <c r="K162" s="162"/>
      <c r="L162" s="160">
        <v>246</v>
      </c>
      <c r="M162" s="162" t="s">
        <v>559</v>
      </c>
      <c r="N162" s="160"/>
      <c r="O162" s="162"/>
      <c r="P162" s="160"/>
      <c r="Q162" s="162"/>
      <c r="R162" s="160"/>
      <c r="S162" s="162"/>
      <c r="T162" s="163"/>
    </row>
    <row r="163" spans="1:20" s="145" customFormat="1" ht="18.95" customHeight="1" x14ac:dyDescent="0.15">
      <c r="A163" s="144"/>
      <c r="B163" s="144"/>
      <c r="C163" s="144" t="s">
        <v>560</v>
      </c>
      <c r="D163" s="157" t="s">
        <v>561</v>
      </c>
      <c r="E163" s="158" t="s">
        <v>562</v>
      </c>
      <c r="F163" s="159" t="s">
        <v>181</v>
      </c>
      <c r="G163" s="152">
        <v>29</v>
      </c>
      <c r="H163" s="160"/>
      <c r="I163" s="161"/>
      <c r="J163" s="160"/>
      <c r="K163" s="162"/>
      <c r="L163" s="160">
        <v>29</v>
      </c>
      <c r="M163" s="162" t="s">
        <v>563</v>
      </c>
      <c r="N163" s="160"/>
      <c r="O163" s="162"/>
      <c r="P163" s="160"/>
      <c r="Q163" s="162"/>
      <c r="R163" s="160"/>
      <c r="S163" s="162"/>
      <c r="T163" s="163"/>
    </row>
    <row r="164" spans="1:20" s="145" customFormat="1" ht="18.95" customHeight="1" x14ac:dyDescent="0.15">
      <c r="A164" s="144"/>
      <c r="B164" s="144"/>
      <c r="C164" s="144" t="s">
        <v>564</v>
      </c>
      <c r="D164" s="157" t="s">
        <v>561</v>
      </c>
      <c r="E164" s="158" t="s">
        <v>558</v>
      </c>
      <c r="F164" s="159" t="s">
        <v>275</v>
      </c>
      <c r="G164" s="152">
        <v>29</v>
      </c>
      <c r="H164" s="160"/>
      <c r="I164" s="161"/>
      <c r="J164" s="160"/>
      <c r="K164" s="162"/>
      <c r="L164" s="160">
        <v>29</v>
      </c>
      <c r="M164" s="162" t="s">
        <v>563</v>
      </c>
      <c r="N164" s="160"/>
      <c r="O164" s="162"/>
      <c r="P164" s="160"/>
      <c r="Q164" s="162"/>
      <c r="R164" s="160"/>
      <c r="S164" s="162"/>
      <c r="T164" s="163"/>
    </row>
    <row r="165" spans="1:20" s="145" customFormat="1" ht="18.95" customHeight="1" x14ac:dyDescent="0.15">
      <c r="A165" s="144"/>
      <c r="B165" s="144"/>
      <c r="C165" s="144" t="s">
        <v>565</v>
      </c>
      <c r="D165" s="157" t="s">
        <v>566</v>
      </c>
      <c r="E165" s="158" t="s">
        <v>567</v>
      </c>
      <c r="F165" s="159" t="s">
        <v>275</v>
      </c>
      <c r="G165" s="152">
        <v>10</v>
      </c>
      <c r="H165" s="160"/>
      <c r="I165" s="161"/>
      <c r="J165" s="160"/>
      <c r="K165" s="162"/>
      <c r="L165" s="160">
        <v>10</v>
      </c>
      <c r="M165" s="162" t="s">
        <v>376</v>
      </c>
      <c r="N165" s="160"/>
      <c r="O165" s="162"/>
      <c r="P165" s="160"/>
      <c r="Q165" s="162"/>
      <c r="R165" s="160"/>
      <c r="S165" s="162"/>
      <c r="T165" s="163"/>
    </row>
    <row r="166" spans="1:20" s="145" customFormat="1" ht="18.95" customHeight="1" x14ac:dyDescent="0.15">
      <c r="A166" s="144"/>
      <c r="B166" s="144"/>
      <c r="C166" s="144" t="s">
        <v>568</v>
      </c>
      <c r="D166" s="157" t="s">
        <v>569</v>
      </c>
      <c r="E166" s="158" t="s">
        <v>570</v>
      </c>
      <c r="F166" s="159" t="s">
        <v>571</v>
      </c>
      <c r="G166" s="164">
        <v>30000</v>
      </c>
      <c r="H166" s="160"/>
      <c r="I166" s="161"/>
      <c r="J166" s="160"/>
      <c r="K166" s="162"/>
      <c r="L166" s="165">
        <v>30000</v>
      </c>
      <c r="M166" s="162" t="s">
        <v>572</v>
      </c>
      <c r="N166" s="160"/>
      <c r="O166" s="162"/>
      <c r="P166" s="160"/>
      <c r="Q166" s="162"/>
      <c r="R166" s="160"/>
      <c r="S166" s="162"/>
      <c r="T166" s="163"/>
    </row>
    <row r="167" spans="1:20" s="145" customFormat="1" ht="18.95" customHeight="1" x14ac:dyDescent="0.15">
      <c r="A167" s="144"/>
      <c r="B167" s="144"/>
      <c r="C167" s="144" t="s">
        <v>573</v>
      </c>
      <c r="D167" s="157" t="s">
        <v>574</v>
      </c>
      <c r="E167" s="158" t="s">
        <v>575</v>
      </c>
      <c r="F167" s="159" t="s">
        <v>576</v>
      </c>
      <c r="G167" s="152">
        <v>60000</v>
      </c>
      <c r="H167" s="160"/>
      <c r="I167" s="161"/>
      <c r="J167" s="160"/>
      <c r="K167" s="162"/>
      <c r="L167" s="160"/>
      <c r="M167" s="162"/>
      <c r="N167" s="160">
        <v>60000</v>
      </c>
      <c r="O167" s="162" t="s">
        <v>577</v>
      </c>
      <c r="P167" s="160"/>
      <c r="Q167" s="162"/>
      <c r="R167" s="160"/>
      <c r="S167" s="162"/>
      <c r="T167" s="163"/>
    </row>
    <row r="168" spans="1:20" s="145" customFormat="1" ht="18.95" customHeight="1" x14ac:dyDescent="0.15">
      <c r="A168" s="144"/>
      <c r="B168" s="144"/>
      <c r="C168" s="144" t="s">
        <v>578</v>
      </c>
      <c r="D168" s="157" t="s">
        <v>579</v>
      </c>
      <c r="E168" s="158"/>
      <c r="F168" s="159" t="s">
        <v>275</v>
      </c>
      <c r="G168" s="152">
        <v>80000</v>
      </c>
      <c r="H168" s="160"/>
      <c r="I168" s="161"/>
      <c r="J168" s="160"/>
      <c r="K168" s="162"/>
      <c r="L168" s="160"/>
      <c r="M168" s="162"/>
      <c r="N168" s="160">
        <v>80000</v>
      </c>
      <c r="O168" s="162" t="s">
        <v>580</v>
      </c>
      <c r="P168" s="160"/>
      <c r="Q168" s="162"/>
      <c r="R168" s="160"/>
      <c r="S168" s="162"/>
      <c r="T168" s="163"/>
    </row>
    <row r="169" spans="1:20" s="145" customFormat="1" ht="18.95" customHeight="1" x14ac:dyDescent="0.15">
      <c r="A169" s="144"/>
      <c r="B169" s="144"/>
      <c r="C169" s="144" t="s">
        <v>581</v>
      </c>
      <c r="D169" s="157" t="s">
        <v>582</v>
      </c>
      <c r="E169" s="158"/>
      <c r="F169" s="159" t="s">
        <v>275</v>
      </c>
      <c r="G169" s="152">
        <v>240000</v>
      </c>
      <c r="H169" s="160"/>
      <c r="I169" s="161"/>
      <c r="J169" s="160"/>
      <c r="K169" s="162"/>
      <c r="L169" s="160"/>
      <c r="M169" s="162"/>
      <c r="N169" s="160">
        <v>240000</v>
      </c>
      <c r="O169" s="162" t="s">
        <v>580</v>
      </c>
      <c r="P169" s="160"/>
      <c r="Q169" s="162"/>
      <c r="R169" s="160"/>
      <c r="S169" s="162"/>
      <c r="T169" s="163"/>
    </row>
    <row r="170" spans="1:20" s="145" customFormat="1" ht="18.95" customHeight="1" x14ac:dyDescent="0.15">
      <c r="A170" s="144"/>
      <c r="B170" s="144"/>
      <c r="C170" s="144" t="s">
        <v>498</v>
      </c>
      <c r="D170" s="157" t="s">
        <v>583</v>
      </c>
      <c r="E170" s="158" t="s">
        <v>584</v>
      </c>
      <c r="F170" s="159" t="s">
        <v>275</v>
      </c>
      <c r="G170" s="152">
        <v>84000</v>
      </c>
      <c r="H170" s="160"/>
      <c r="I170" s="161"/>
      <c r="J170" s="160"/>
      <c r="K170" s="162"/>
      <c r="L170" s="160">
        <v>92000</v>
      </c>
      <c r="M170" s="162" t="s">
        <v>585</v>
      </c>
      <c r="N170" s="160">
        <v>90000</v>
      </c>
      <c r="O170" s="162" t="s">
        <v>586</v>
      </c>
      <c r="P170" s="160">
        <v>84000</v>
      </c>
      <c r="Q170" s="162" t="s">
        <v>587</v>
      </c>
      <c r="R170" s="160"/>
      <c r="S170" s="162"/>
      <c r="T170" s="163"/>
    </row>
    <row r="171" spans="1:20" s="145" customFormat="1" ht="18.95" customHeight="1" x14ac:dyDescent="0.15">
      <c r="A171" s="144"/>
      <c r="B171" s="144"/>
      <c r="C171" s="144" t="s">
        <v>498</v>
      </c>
      <c r="D171" s="157" t="s">
        <v>583</v>
      </c>
      <c r="E171" s="158" t="s">
        <v>588</v>
      </c>
      <c r="F171" s="159" t="s">
        <v>275</v>
      </c>
      <c r="G171" s="152">
        <v>27500</v>
      </c>
      <c r="H171" s="160"/>
      <c r="I171" s="161"/>
      <c r="J171" s="160"/>
      <c r="K171" s="162"/>
      <c r="L171" s="160">
        <v>33000</v>
      </c>
      <c r="M171" s="162" t="s">
        <v>585</v>
      </c>
      <c r="N171" s="160">
        <v>32000</v>
      </c>
      <c r="O171" s="162" t="s">
        <v>586</v>
      </c>
      <c r="P171" s="160">
        <v>27500</v>
      </c>
      <c r="Q171" s="162" t="s">
        <v>587</v>
      </c>
      <c r="R171" s="160"/>
      <c r="S171" s="162"/>
      <c r="T171" s="163"/>
    </row>
    <row r="172" spans="1:20" s="145" customFormat="1" ht="18.95" customHeight="1" x14ac:dyDescent="0.15">
      <c r="A172" s="144"/>
      <c r="B172" s="144"/>
      <c r="C172" s="144" t="s">
        <v>498</v>
      </c>
      <c r="D172" s="157" t="s">
        <v>583</v>
      </c>
      <c r="E172" s="158" t="s">
        <v>589</v>
      </c>
      <c r="F172" s="159" t="s">
        <v>275</v>
      </c>
      <c r="G172" s="152">
        <v>90000</v>
      </c>
      <c r="H172" s="160"/>
      <c r="I172" s="161"/>
      <c r="J172" s="160"/>
      <c r="K172" s="162"/>
      <c r="L172" s="160">
        <v>100000</v>
      </c>
      <c r="M172" s="162" t="s">
        <v>585</v>
      </c>
      <c r="N172" s="160">
        <v>99000</v>
      </c>
      <c r="O172" s="162" t="s">
        <v>586</v>
      </c>
      <c r="P172" s="160">
        <v>90000</v>
      </c>
      <c r="Q172" s="162" t="s">
        <v>587</v>
      </c>
      <c r="R172" s="160"/>
      <c r="S172" s="162"/>
      <c r="T172" s="163"/>
    </row>
    <row r="173" spans="1:20" s="145" customFormat="1" ht="18.95" customHeight="1" x14ac:dyDescent="0.15">
      <c r="A173" s="144"/>
      <c r="B173" s="144"/>
      <c r="C173" s="144" t="s">
        <v>498</v>
      </c>
      <c r="D173" s="157" t="s">
        <v>583</v>
      </c>
      <c r="E173" s="158" t="s">
        <v>590</v>
      </c>
      <c r="F173" s="159" t="s">
        <v>275</v>
      </c>
      <c r="G173" s="152">
        <v>45000</v>
      </c>
      <c r="H173" s="160"/>
      <c r="I173" s="161"/>
      <c r="J173" s="160"/>
      <c r="K173" s="162"/>
      <c r="L173" s="160">
        <v>51000</v>
      </c>
      <c r="M173" s="162" t="s">
        <v>585</v>
      </c>
      <c r="N173" s="160">
        <v>50000</v>
      </c>
      <c r="O173" s="162" t="s">
        <v>586</v>
      </c>
      <c r="P173" s="160">
        <v>45000</v>
      </c>
      <c r="Q173" s="162" t="s">
        <v>587</v>
      </c>
      <c r="R173" s="160"/>
      <c r="S173" s="162"/>
      <c r="T173" s="163"/>
    </row>
    <row r="174" spans="1:20" s="145" customFormat="1" ht="18.95" customHeight="1" x14ac:dyDescent="0.15">
      <c r="A174" s="144"/>
      <c r="B174" s="144"/>
      <c r="C174" s="144" t="s">
        <v>498</v>
      </c>
      <c r="D174" s="157" t="s">
        <v>583</v>
      </c>
      <c r="E174" s="158" t="s">
        <v>591</v>
      </c>
      <c r="F174" s="159" t="s">
        <v>275</v>
      </c>
      <c r="G174" s="152">
        <v>50000</v>
      </c>
      <c r="H174" s="160"/>
      <c r="I174" s="161"/>
      <c r="J174" s="160"/>
      <c r="K174" s="162"/>
      <c r="L174" s="160">
        <v>60000</v>
      </c>
      <c r="M174" s="162" t="s">
        <v>585</v>
      </c>
      <c r="N174" s="160">
        <v>55000</v>
      </c>
      <c r="O174" s="162" t="s">
        <v>586</v>
      </c>
      <c r="P174" s="160">
        <v>50000</v>
      </c>
      <c r="Q174" s="162" t="s">
        <v>587</v>
      </c>
      <c r="R174" s="160"/>
      <c r="S174" s="162"/>
      <c r="T174" s="163"/>
    </row>
    <row r="175" spans="1:20" s="145" customFormat="1" ht="18.95" customHeight="1" x14ac:dyDescent="0.15">
      <c r="A175" s="144"/>
      <c r="B175" s="144"/>
      <c r="C175" s="144" t="s">
        <v>498</v>
      </c>
      <c r="D175" s="157" t="s">
        <v>583</v>
      </c>
      <c r="E175" s="158" t="s">
        <v>592</v>
      </c>
      <c r="F175" s="159" t="s">
        <v>275</v>
      </c>
      <c r="G175" s="152">
        <v>120000</v>
      </c>
      <c r="H175" s="160"/>
      <c r="I175" s="161"/>
      <c r="J175" s="160"/>
      <c r="K175" s="162"/>
      <c r="L175" s="160">
        <v>129000</v>
      </c>
      <c r="M175" s="162" t="s">
        <v>585</v>
      </c>
      <c r="N175" s="160">
        <v>132000</v>
      </c>
      <c r="O175" s="162" t="s">
        <v>586</v>
      </c>
      <c r="P175" s="160">
        <v>120000</v>
      </c>
      <c r="Q175" s="162" t="s">
        <v>587</v>
      </c>
      <c r="R175" s="160"/>
      <c r="S175" s="162"/>
      <c r="T175" s="163"/>
    </row>
    <row r="176" spans="1:20" s="145" customFormat="1" ht="18.95" customHeight="1" x14ac:dyDescent="0.15">
      <c r="A176" s="144"/>
      <c r="B176" s="144"/>
      <c r="C176" s="144" t="s">
        <v>498</v>
      </c>
      <c r="D176" s="157" t="s">
        <v>593</v>
      </c>
      <c r="E176" s="158" t="s">
        <v>594</v>
      </c>
      <c r="F176" s="159" t="s">
        <v>492</v>
      </c>
      <c r="G176" s="152">
        <v>26661000</v>
      </c>
      <c r="H176" s="160"/>
      <c r="I176" s="161"/>
      <c r="J176" s="160"/>
      <c r="K176" s="162"/>
      <c r="L176" s="160">
        <v>31993000</v>
      </c>
      <c r="M176" s="162" t="s">
        <v>595</v>
      </c>
      <c r="N176" s="160">
        <v>29327000</v>
      </c>
      <c r="O176" s="162" t="s">
        <v>596</v>
      </c>
      <c r="P176" s="160">
        <v>26661000</v>
      </c>
      <c r="Q176" s="162" t="s">
        <v>597</v>
      </c>
      <c r="R176" s="160"/>
      <c r="S176" s="162"/>
      <c r="T176" s="163"/>
    </row>
    <row r="177" spans="1:20" s="145" customFormat="1" ht="18.95" customHeight="1" x14ac:dyDescent="0.15">
      <c r="A177" s="144"/>
      <c r="B177" s="144"/>
      <c r="C177" s="144" t="s">
        <v>498</v>
      </c>
      <c r="D177" s="157" t="s">
        <v>598</v>
      </c>
      <c r="E177" s="158" t="s">
        <v>599</v>
      </c>
      <c r="F177" s="159" t="s">
        <v>492</v>
      </c>
      <c r="G177" s="152">
        <v>10841000</v>
      </c>
      <c r="H177" s="160"/>
      <c r="I177" s="161"/>
      <c r="J177" s="160"/>
      <c r="K177" s="162"/>
      <c r="L177" s="160">
        <v>13009000</v>
      </c>
      <c r="M177" s="162" t="s">
        <v>595</v>
      </c>
      <c r="N177" s="160">
        <v>11925000</v>
      </c>
      <c r="O177" s="162" t="s">
        <v>596</v>
      </c>
      <c r="P177" s="160">
        <v>10841000</v>
      </c>
      <c r="Q177" s="162" t="s">
        <v>597</v>
      </c>
      <c r="R177" s="160"/>
      <c r="S177" s="162"/>
      <c r="T177" s="163"/>
    </row>
    <row r="178" spans="1:20" s="145" customFormat="1" ht="18.95" customHeight="1" x14ac:dyDescent="0.15">
      <c r="A178" s="144"/>
      <c r="B178" s="144"/>
      <c r="C178" s="144" t="s">
        <v>498</v>
      </c>
      <c r="D178" s="157" t="s">
        <v>600</v>
      </c>
      <c r="E178" s="158" t="s">
        <v>601</v>
      </c>
      <c r="F178" s="159" t="s">
        <v>492</v>
      </c>
      <c r="G178" s="152">
        <v>10406000</v>
      </c>
      <c r="H178" s="160"/>
      <c r="I178" s="161"/>
      <c r="J178" s="160"/>
      <c r="K178" s="162"/>
      <c r="L178" s="160">
        <v>12487000</v>
      </c>
      <c r="M178" s="162" t="s">
        <v>595</v>
      </c>
      <c r="N178" s="160">
        <v>11446000</v>
      </c>
      <c r="O178" s="162" t="s">
        <v>596</v>
      </c>
      <c r="P178" s="160">
        <v>10406000</v>
      </c>
      <c r="Q178" s="162" t="s">
        <v>597</v>
      </c>
      <c r="R178" s="160"/>
      <c r="S178" s="162"/>
      <c r="T178" s="163"/>
    </row>
    <row r="179" spans="1:20" s="145" customFormat="1" ht="18.95" customHeight="1" x14ac:dyDescent="0.15">
      <c r="A179" s="144"/>
      <c r="B179" s="144"/>
      <c r="C179" s="144" t="s">
        <v>498</v>
      </c>
      <c r="D179" s="157" t="s">
        <v>600</v>
      </c>
      <c r="E179" s="158" t="s">
        <v>602</v>
      </c>
      <c r="F179" s="159" t="s">
        <v>492</v>
      </c>
      <c r="G179" s="152">
        <v>2161000</v>
      </c>
      <c r="H179" s="160"/>
      <c r="I179" s="161"/>
      <c r="J179" s="160"/>
      <c r="K179" s="162"/>
      <c r="L179" s="160">
        <v>2593000</v>
      </c>
      <c r="M179" s="162" t="s">
        <v>595</v>
      </c>
      <c r="N179" s="160">
        <v>2377000</v>
      </c>
      <c r="O179" s="162" t="s">
        <v>596</v>
      </c>
      <c r="P179" s="160">
        <v>2161000</v>
      </c>
      <c r="Q179" s="162" t="s">
        <v>597</v>
      </c>
      <c r="R179" s="160"/>
      <c r="S179" s="162"/>
      <c r="T179" s="163"/>
    </row>
    <row r="180" spans="1:20" s="145" customFormat="1" ht="18.95" customHeight="1" x14ac:dyDescent="0.15">
      <c r="A180" s="144"/>
      <c r="B180" s="144"/>
      <c r="C180" s="144" t="s">
        <v>498</v>
      </c>
      <c r="D180" s="157" t="s">
        <v>600</v>
      </c>
      <c r="E180" s="158" t="s">
        <v>603</v>
      </c>
      <c r="F180" s="159" t="s">
        <v>492</v>
      </c>
      <c r="G180" s="152">
        <v>4828000</v>
      </c>
      <c r="H180" s="160"/>
      <c r="I180" s="161"/>
      <c r="J180" s="160"/>
      <c r="K180" s="162"/>
      <c r="L180" s="160">
        <v>5793000</v>
      </c>
      <c r="M180" s="162" t="s">
        <v>595</v>
      </c>
      <c r="N180" s="160">
        <v>5310000</v>
      </c>
      <c r="O180" s="162" t="s">
        <v>596</v>
      </c>
      <c r="P180" s="160">
        <v>4828000</v>
      </c>
      <c r="Q180" s="162" t="s">
        <v>597</v>
      </c>
      <c r="R180" s="160"/>
      <c r="S180" s="162"/>
      <c r="T180" s="163"/>
    </row>
    <row r="181" spans="1:20" s="145" customFormat="1" ht="18.95" customHeight="1" x14ac:dyDescent="0.15">
      <c r="A181" s="144"/>
      <c r="B181" s="144"/>
      <c r="C181" s="144" t="s">
        <v>498</v>
      </c>
      <c r="D181" s="157" t="s">
        <v>600</v>
      </c>
      <c r="E181" s="158" t="s">
        <v>604</v>
      </c>
      <c r="F181" s="159" t="s">
        <v>492</v>
      </c>
      <c r="G181" s="152">
        <v>1640000</v>
      </c>
      <c r="H181" s="160"/>
      <c r="I181" s="161"/>
      <c r="J181" s="160"/>
      <c r="K181" s="162"/>
      <c r="L181" s="160">
        <v>1968000</v>
      </c>
      <c r="M181" s="162" t="s">
        <v>595</v>
      </c>
      <c r="N181" s="160">
        <v>1804000</v>
      </c>
      <c r="O181" s="162" t="s">
        <v>596</v>
      </c>
      <c r="P181" s="160">
        <v>1640000</v>
      </c>
      <c r="Q181" s="162" t="s">
        <v>597</v>
      </c>
      <c r="R181" s="160"/>
      <c r="S181" s="162"/>
      <c r="T181" s="163"/>
    </row>
    <row r="182" spans="1:20" s="145" customFormat="1" ht="18.95" customHeight="1" x14ac:dyDescent="0.15">
      <c r="A182" s="144"/>
      <c r="B182" s="144"/>
      <c r="C182" s="144" t="s">
        <v>498</v>
      </c>
      <c r="D182" s="157" t="s">
        <v>600</v>
      </c>
      <c r="E182" s="158" t="s">
        <v>605</v>
      </c>
      <c r="F182" s="159" t="s">
        <v>492</v>
      </c>
      <c r="G182" s="152">
        <v>1655000</v>
      </c>
      <c r="H182" s="160"/>
      <c r="I182" s="161"/>
      <c r="J182" s="160"/>
      <c r="K182" s="162"/>
      <c r="L182" s="160">
        <v>1986000</v>
      </c>
      <c r="M182" s="162" t="s">
        <v>595</v>
      </c>
      <c r="N182" s="160">
        <v>1820000</v>
      </c>
      <c r="O182" s="162" t="s">
        <v>596</v>
      </c>
      <c r="P182" s="160">
        <v>1655000</v>
      </c>
      <c r="Q182" s="162" t="s">
        <v>597</v>
      </c>
      <c r="R182" s="160"/>
      <c r="S182" s="162"/>
      <c r="T182" s="163"/>
    </row>
    <row r="183" spans="1:20" s="145" customFormat="1" ht="18.95" customHeight="1" x14ac:dyDescent="0.15">
      <c r="A183" s="144"/>
      <c r="B183" s="144"/>
      <c r="C183" s="144" t="s">
        <v>498</v>
      </c>
      <c r="D183" s="157" t="s">
        <v>600</v>
      </c>
      <c r="E183" s="158" t="s">
        <v>606</v>
      </c>
      <c r="F183" s="159" t="s">
        <v>492</v>
      </c>
      <c r="G183" s="152">
        <v>1655000</v>
      </c>
      <c r="H183" s="160"/>
      <c r="I183" s="161"/>
      <c r="J183" s="160"/>
      <c r="K183" s="162"/>
      <c r="L183" s="160">
        <v>1986000</v>
      </c>
      <c r="M183" s="162" t="s">
        <v>595</v>
      </c>
      <c r="N183" s="160">
        <v>1820000</v>
      </c>
      <c r="O183" s="162" t="s">
        <v>596</v>
      </c>
      <c r="P183" s="160">
        <v>1655000</v>
      </c>
      <c r="Q183" s="162" t="s">
        <v>597</v>
      </c>
      <c r="R183" s="160"/>
      <c r="S183" s="162"/>
      <c r="T183" s="163"/>
    </row>
    <row r="184" spans="1:20" s="145" customFormat="1" ht="18.95" customHeight="1" x14ac:dyDescent="0.15">
      <c r="A184" s="144"/>
      <c r="B184" s="144"/>
      <c r="C184" s="144" t="s">
        <v>498</v>
      </c>
      <c r="D184" s="157" t="s">
        <v>600</v>
      </c>
      <c r="E184" s="158" t="s">
        <v>607</v>
      </c>
      <c r="F184" s="159" t="s">
        <v>492</v>
      </c>
      <c r="G184" s="152">
        <v>1655000</v>
      </c>
      <c r="H184" s="160"/>
      <c r="I184" s="161"/>
      <c r="J184" s="160"/>
      <c r="K184" s="162"/>
      <c r="L184" s="160">
        <v>1986000</v>
      </c>
      <c r="M184" s="162" t="s">
        <v>595</v>
      </c>
      <c r="N184" s="160">
        <v>1820000</v>
      </c>
      <c r="O184" s="162" t="s">
        <v>596</v>
      </c>
      <c r="P184" s="160">
        <v>1655000</v>
      </c>
      <c r="Q184" s="162" t="s">
        <v>597</v>
      </c>
      <c r="R184" s="160"/>
      <c r="S184" s="162"/>
      <c r="T184" s="163"/>
    </row>
    <row r="185" spans="1:20" s="145" customFormat="1" ht="18.95" customHeight="1" x14ac:dyDescent="0.15">
      <c r="A185" s="144"/>
      <c r="B185" s="144"/>
      <c r="C185" s="144" t="s">
        <v>498</v>
      </c>
      <c r="D185" s="157" t="s">
        <v>600</v>
      </c>
      <c r="E185" s="158" t="s">
        <v>608</v>
      </c>
      <c r="F185" s="159" t="s">
        <v>492</v>
      </c>
      <c r="G185" s="152">
        <v>4158000</v>
      </c>
      <c r="H185" s="160"/>
      <c r="I185" s="161"/>
      <c r="J185" s="160"/>
      <c r="K185" s="162"/>
      <c r="L185" s="160">
        <v>4989000</v>
      </c>
      <c r="M185" s="162" t="s">
        <v>595</v>
      </c>
      <c r="N185" s="160">
        <v>4573000</v>
      </c>
      <c r="O185" s="162" t="s">
        <v>596</v>
      </c>
      <c r="P185" s="160">
        <v>4158000</v>
      </c>
      <c r="Q185" s="162" t="s">
        <v>597</v>
      </c>
      <c r="R185" s="160"/>
      <c r="S185" s="162"/>
      <c r="T185" s="163"/>
    </row>
    <row r="186" spans="1:20" s="145" customFormat="1" ht="18.95" customHeight="1" x14ac:dyDescent="0.15">
      <c r="A186" s="144"/>
      <c r="B186" s="144"/>
      <c r="C186" s="144" t="s">
        <v>498</v>
      </c>
      <c r="D186" s="157" t="s">
        <v>600</v>
      </c>
      <c r="E186" s="158" t="s">
        <v>609</v>
      </c>
      <c r="F186" s="159" t="s">
        <v>492</v>
      </c>
      <c r="G186" s="152">
        <v>1640000</v>
      </c>
      <c r="H186" s="160"/>
      <c r="I186" s="161"/>
      <c r="J186" s="160"/>
      <c r="K186" s="162"/>
      <c r="L186" s="160">
        <v>1968000</v>
      </c>
      <c r="M186" s="162" t="s">
        <v>595</v>
      </c>
      <c r="N186" s="160">
        <v>1804000</v>
      </c>
      <c r="O186" s="162" t="s">
        <v>596</v>
      </c>
      <c r="P186" s="160">
        <v>1640000</v>
      </c>
      <c r="Q186" s="162" t="s">
        <v>597</v>
      </c>
      <c r="R186" s="160"/>
      <c r="S186" s="162"/>
      <c r="T186" s="163"/>
    </row>
    <row r="187" spans="1:20" s="145" customFormat="1" ht="18.95" customHeight="1" x14ac:dyDescent="0.15">
      <c r="A187" s="144"/>
      <c r="B187" s="144"/>
      <c r="C187" s="144" t="s">
        <v>498</v>
      </c>
      <c r="D187" s="157" t="s">
        <v>600</v>
      </c>
      <c r="E187" s="158" t="s">
        <v>610</v>
      </c>
      <c r="F187" s="159" t="s">
        <v>492</v>
      </c>
      <c r="G187" s="152">
        <v>1655000</v>
      </c>
      <c r="H187" s="160"/>
      <c r="I187" s="161"/>
      <c r="J187" s="160"/>
      <c r="K187" s="162"/>
      <c r="L187" s="160">
        <v>1986000</v>
      </c>
      <c r="M187" s="162" t="s">
        <v>595</v>
      </c>
      <c r="N187" s="160">
        <v>1820000</v>
      </c>
      <c r="O187" s="162" t="s">
        <v>596</v>
      </c>
      <c r="P187" s="160">
        <v>1655000</v>
      </c>
      <c r="Q187" s="162" t="s">
        <v>597</v>
      </c>
      <c r="R187" s="160"/>
      <c r="S187" s="162"/>
      <c r="T187" s="163"/>
    </row>
    <row r="188" spans="1:20" s="145" customFormat="1" ht="18.95" customHeight="1" x14ac:dyDescent="0.15">
      <c r="A188" s="144"/>
      <c r="B188" s="144"/>
      <c r="C188" s="144" t="s">
        <v>498</v>
      </c>
      <c r="D188" s="157" t="s">
        <v>600</v>
      </c>
      <c r="E188" s="158" t="s">
        <v>611</v>
      </c>
      <c r="F188" s="159" t="s">
        <v>492</v>
      </c>
      <c r="G188" s="152">
        <v>1655000</v>
      </c>
      <c r="H188" s="160"/>
      <c r="I188" s="161"/>
      <c r="J188" s="160"/>
      <c r="K188" s="162"/>
      <c r="L188" s="160">
        <v>1986000</v>
      </c>
      <c r="M188" s="162" t="s">
        <v>595</v>
      </c>
      <c r="N188" s="160">
        <v>1820000</v>
      </c>
      <c r="O188" s="162" t="s">
        <v>596</v>
      </c>
      <c r="P188" s="160">
        <v>1655000</v>
      </c>
      <c r="Q188" s="162" t="s">
        <v>597</v>
      </c>
      <c r="R188" s="160"/>
      <c r="S188" s="162"/>
      <c r="T188" s="163"/>
    </row>
    <row r="189" spans="1:20" s="145" customFormat="1" ht="18.95" customHeight="1" x14ac:dyDescent="0.15">
      <c r="A189" s="144"/>
      <c r="B189" s="144"/>
      <c r="C189" s="144" t="s">
        <v>498</v>
      </c>
      <c r="D189" s="157" t="s">
        <v>600</v>
      </c>
      <c r="E189" s="158" t="s">
        <v>612</v>
      </c>
      <c r="F189" s="159" t="s">
        <v>492</v>
      </c>
      <c r="G189" s="152">
        <v>1351000</v>
      </c>
      <c r="H189" s="160"/>
      <c r="I189" s="161"/>
      <c r="J189" s="160"/>
      <c r="K189" s="162"/>
      <c r="L189" s="160">
        <v>1621000</v>
      </c>
      <c r="M189" s="162" t="s">
        <v>595</v>
      </c>
      <c r="N189" s="160">
        <v>1486000</v>
      </c>
      <c r="O189" s="162" t="s">
        <v>596</v>
      </c>
      <c r="P189" s="160">
        <v>1351000</v>
      </c>
      <c r="Q189" s="162" t="s">
        <v>597</v>
      </c>
      <c r="R189" s="160"/>
      <c r="S189" s="162"/>
      <c r="T189" s="163"/>
    </row>
    <row r="190" spans="1:20" s="145" customFormat="1" ht="18.95" customHeight="1" x14ac:dyDescent="0.15">
      <c r="A190" s="144"/>
      <c r="B190" s="144"/>
      <c r="C190" s="144" t="s">
        <v>498</v>
      </c>
      <c r="D190" s="157" t="s">
        <v>600</v>
      </c>
      <c r="E190" s="158" t="s">
        <v>613</v>
      </c>
      <c r="F190" s="159" t="s">
        <v>492</v>
      </c>
      <c r="G190" s="152">
        <v>3374000</v>
      </c>
      <c r="H190" s="160"/>
      <c r="I190" s="161"/>
      <c r="J190" s="160"/>
      <c r="K190" s="162"/>
      <c r="L190" s="160">
        <v>4048000</v>
      </c>
      <c r="M190" s="162" t="s">
        <v>595</v>
      </c>
      <c r="N190" s="160">
        <v>3711000</v>
      </c>
      <c r="O190" s="162" t="s">
        <v>596</v>
      </c>
      <c r="P190" s="160">
        <v>3374000</v>
      </c>
      <c r="Q190" s="162" t="s">
        <v>597</v>
      </c>
      <c r="R190" s="160"/>
      <c r="S190" s="162"/>
      <c r="T190" s="163"/>
    </row>
    <row r="191" spans="1:20" s="145" customFormat="1" ht="18.95" customHeight="1" x14ac:dyDescent="0.15">
      <c r="A191" s="144"/>
      <c r="B191" s="144"/>
      <c r="C191" s="144" t="s">
        <v>498</v>
      </c>
      <c r="D191" s="157" t="s">
        <v>614</v>
      </c>
      <c r="E191" s="158" t="s">
        <v>615</v>
      </c>
      <c r="F191" s="159" t="s">
        <v>616</v>
      </c>
      <c r="G191" s="152">
        <v>196382000</v>
      </c>
      <c r="H191" s="160"/>
      <c r="I191" s="161"/>
      <c r="J191" s="160"/>
      <c r="K191" s="162"/>
      <c r="L191" s="160"/>
      <c r="M191" s="162"/>
      <c r="N191" s="160"/>
      <c r="O191" s="162"/>
      <c r="P191" s="160">
        <v>196382000</v>
      </c>
      <c r="Q191" s="162" t="s">
        <v>617</v>
      </c>
      <c r="R191" s="160"/>
      <c r="S191" s="162"/>
      <c r="T191" s="163"/>
    </row>
    <row r="192" spans="1:20" s="145" customFormat="1" ht="18.95" customHeight="1" x14ac:dyDescent="0.15">
      <c r="A192" s="144"/>
      <c r="B192" s="144"/>
      <c r="C192" s="144" t="s">
        <v>498</v>
      </c>
      <c r="D192" s="157" t="s">
        <v>618</v>
      </c>
      <c r="E192" s="158"/>
      <c r="F192" s="159" t="s">
        <v>616</v>
      </c>
      <c r="G192" s="152">
        <v>40000000</v>
      </c>
      <c r="H192" s="160"/>
      <c r="I192" s="161"/>
      <c r="J192" s="160"/>
      <c r="K192" s="162"/>
      <c r="L192" s="160"/>
      <c r="M192" s="162"/>
      <c r="N192" s="160"/>
      <c r="O192" s="162"/>
      <c r="P192" s="160">
        <v>40000000</v>
      </c>
      <c r="Q192" s="162" t="s">
        <v>619</v>
      </c>
      <c r="R192" s="160"/>
      <c r="S192" s="162"/>
      <c r="T192" s="163"/>
    </row>
    <row r="193" spans="1:20" s="145" customFormat="1" ht="18.95" customHeight="1" x14ac:dyDescent="0.15">
      <c r="A193" s="144"/>
      <c r="B193" s="144"/>
      <c r="C193" s="144" t="s">
        <v>498</v>
      </c>
      <c r="D193" s="157" t="s">
        <v>620</v>
      </c>
      <c r="E193" s="158" t="s">
        <v>621</v>
      </c>
      <c r="F193" s="159" t="s">
        <v>275</v>
      </c>
      <c r="G193" s="152">
        <v>7500</v>
      </c>
      <c r="H193" s="160"/>
      <c r="I193" s="161"/>
      <c r="J193" s="160"/>
      <c r="K193" s="162"/>
      <c r="L193" s="160">
        <v>7500</v>
      </c>
      <c r="M193" s="162" t="s">
        <v>622</v>
      </c>
      <c r="N193" s="160"/>
      <c r="O193" s="162"/>
      <c r="P193" s="160"/>
      <c r="Q193" s="162"/>
      <c r="R193" s="160"/>
      <c r="S193" s="162"/>
      <c r="T193" s="163"/>
    </row>
    <row r="194" spans="1:20" s="145" customFormat="1" ht="18.95" customHeight="1" x14ac:dyDescent="0.15">
      <c r="A194" s="144"/>
      <c r="B194" s="144"/>
      <c r="C194" s="144" t="s">
        <v>498</v>
      </c>
      <c r="D194" s="157" t="s">
        <v>623</v>
      </c>
      <c r="E194" s="158" t="s">
        <v>624</v>
      </c>
      <c r="F194" s="159" t="s">
        <v>275</v>
      </c>
      <c r="G194" s="152">
        <v>3200</v>
      </c>
      <c r="H194" s="160"/>
      <c r="I194" s="161"/>
      <c r="J194" s="160"/>
      <c r="K194" s="162"/>
      <c r="L194" s="160">
        <v>3200</v>
      </c>
      <c r="M194" s="162" t="s">
        <v>622</v>
      </c>
      <c r="N194" s="160"/>
      <c r="O194" s="162"/>
      <c r="P194" s="160"/>
      <c r="Q194" s="162"/>
      <c r="R194" s="160"/>
      <c r="S194" s="162"/>
      <c r="T194" s="163"/>
    </row>
    <row r="195" spans="1:20" s="145" customFormat="1" ht="18.95" customHeight="1" x14ac:dyDescent="0.15">
      <c r="A195" s="144"/>
      <c r="B195" s="144"/>
      <c r="C195" s="144" t="s">
        <v>498</v>
      </c>
      <c r="D195" s="157" t="s">
        <v>625</v>
      </c>
      <c r="E195" s="158" t="s">
        <v>626</v>
      </c>
      <c r="F195" s="159" t="s">
        <v>275</v>
      </c>
      <c r="G195" s="152">
        <v>450000</v>
      </c>
      <c r="H195" s="160"/>
      <c r="I195" s="161"/>
      <c r="J195" s="160"/>
      <c r="K195" s="162"/>
      <c r="L195" s="160">
        <v>450000</v>
      </c>
      <c r="M195" s="162" t="s">
        <v>622</v>
      </c>
      <c r="N195" s="160"/>
      <c r="O195" s="162"/>
      <c r="P195" s="160"/>
      <c r="Q195" s="162"/>
      <c r="R195" s="160"/>
      <c r="S195" s="162"/>
      <c r="T195" s="163"/>
    </row>
    <row r="196" spans="1:20" s="145" customFormat="1" ht="18.95" customHeight="1" x14ac:dyDescent="0.15">
      <c r="A196" s="144"/>
      <c r="B196" s="144"/>
      <c r="C196" s="144" t="s">
        <v>498</v>
      </c>
      <c r="D196" s="157" t="s">
        <v>627</v>
      </c>
      <c r="E196" s="158" t="s">
        <v>628</v>
      </c>
      <c r="F196" s="159" t="s">
        <v>629</v>
      </c>
      <c r="G196" s="152">
        <v>45000</v>
      </c>
      <c r="H196" s="160"/>
      <c r="I196" s="161"/>
      <c r="J196" s="160"/>
      <c r="K196" s="162"/>
      <c r="L196" s="160">
        <v>45000</v>
      </c>
      <c r="M196" s="162" t="s">
        <v>622</v>
      </c>
      <c r="N196" s="160"/>
      <c r="O196" s="162"/>
      <c r="P196" s="160"/>
      <c r="Q196" s="162"/>
      <c r="R196" s="160"/>
      <c r="S196" s="162"/>
      <c r="T196" s="163"/>
    </row>
    <row r="197" spans="1:20" s="145" customFormat="1" ht="18.95" customHeight="1" x14ac:dyDescent="0.15">
      <c r="A197" s="144"/>
      <c r="B197" s="144"/>
      <c r="C197" s="144" t="s">
        <v>498</v>
      </c>
      <c r="D197" s="157" t="s">
        <v>630</v>
      </c>
      <c r="E197" s="158" t="s">
        <v>631</v>
      </c>
      <c r="F197" s="159" t="s">
        <v>275</v>
      </c>
      <c r="G197" s="152">
        <v>40000</v>
      </c>
      <c r="H197" s="160"/>
      <c r="I197" s="161"/>
      <c r="J197" s="160"/>
      <c r="K197" s="162"/>
      <c r="L197" s="160">
        <v>40000</v>
      </c>
      <c r="M197" s="162" t="s">
        <v>622</v>
      </c>
      <c r="N197" s="160"/>
      <c r="O197" s="162"/>
      <c r="P197" s="160"/>
      <c r="Q197" s="162"/>
      <c r="R197" s="160"/>
      <c r="S197" s="162"/>
      <c r="T197" s="163"/>
    </row>
    <row r="198" spans="1:20" s="145" customFormat="1" ht="18.95" customHeight="1" x14ac:dyDescent="0.15">
      <c r="A198" s="144"/>
      <c r="B198" s="144"/>
      <c r="C198" s="144" t="s">
        <v>498</v>
      </c>
      <c r="D198" s="157" t="s">
        <v>632</v>
      </c>
      <c r="E198" s="158"/>
      <c r="F198" s="159" t="s">
        <v>633</v>
      </c>
      <c r="G198" s="152">
        <v>0</v>
      </c>
      <c r="H198" s="160"/>
      <c r="I198" s="161"/>
      <c r="J198" s="160"/>
      <c r="K198" s="162"/>
      <c r="L198" s="160"/>
      <c r="M198" s="162"/>
      <c r="N198" s="160"/>
      <c r="O198" s="162"/>
      <c r="P198" s="160"/>
      <c r="Q198" s="162"/>
      <c r="R198" s="160"/>
      <c r="S198" s="162"/>
      <c r="T198" s="163"/>
    </row>
    <row r="199" spans="1:20" s="145" customFormat="1" ht="18.95" customHeight="1" x14ac:dyDescent="0.15">
      <c r="A199" s="144"/>
      <c r="B199" s="144"/>
      <c r="C199" s="144" t="s">
        <v>498</v>
      </c>
      <c r="D199" s="157" t="s">
        <v>634</v>
      </c>
      <c r="E199" s="158"/>
      <c r="F199" s="159" t="s">
        <v>635</v>
      </c>
      <c r="G199" s="152">
        <v>0</v>
      </c>
      <c r="H199" s="160"/>
      <c r="I199" s="161"/>
      <c r="J199" s="160"/>
      <c r="K199" s="162"/>
      <c r="L199" s="160"/>
      <c r="M199" s="162"/>
      <c r="N199" s="160"/>
      <c r="O199" s="162"/>
      <c r="P199" s="160"/>
      <c r="Q199" s="162"/>
      <c r="R199" s="160"/>
      <c r="S199" s="162"/>
      <c r="T199" s="163"/>
    </row>
    <row r="200" spans="1:20" s="145" customFormat="1" ht="18.95" customHeight="1" x14ac:dyDescent="0.15">
      <c r="A200" s="144"/>
      <c r="B200" s="144"/>
      <c r="C200" s="144" t="s">
        <v>498</v>
      </c>
      <c r="D200" s="157" t="s">
        <v>636</v>
      </c>
      <c r="E200" s="158" t="s">
        <v>637</v>
      </c>
      <c r="F200" s="159" t="s">
        <v>132</v>
      </c>
      <c r="G200" s="152">
        <v>4230</v>
      </c>
      <c r="H200" s="160"/>
      <c r="I200" s="161"/>
      <c r="J200" s="160"/>
      <c r="K200" s="162"/>
      <c r="L200" s="160">
        <v>4230</v>
      </c>
      <c r="M200" s="162" t="s">
        <v>622</v>
      </c>
      <c r="N200" s="160"/>
      <c r="O200" s="162"/>
      <c r="P200" s="160"/>
      <c r="Q200" s="162"/>
      <c r="R200" s="160"/>
      <c r="S200" s="162"/>
      <c r="T200" s="163"/>
    </row>
    <row r="201" spans="1:20" s="145" customFormat="1" ht="18.95" customHeight="1" x14ac:dyDescent="0.15">
      <c r="A201" s="144"/>
      <c r="B201" s="144"/>
      <c r="C201" s="144" t="s">
        <v>498</v>
      </c>
      <c r="D201" s="157" t="s">
        <v>638</v>
      </c>
      <c r="E201" s="158" t="s">
        <v>639</v>
      </c>
      <c r="F201" s="159" t="s">
        <v>275</v>
      </c>
      <c r="G201" s="152">
        <v>6500</v>
      </c>
      <c r="H201" s="160"/>
      <c r="I201" s="161"/>
      <c r="J201" s="160"/>
      <c r="K201" s="162"/>
      <c r="L201" s="160">
        <v>6500</v>
      </c>
      <c r="M201" s="162" t="s">
        <v>622</v>
      </c>
      <c r="N201" s="160"/>
      <c r="O201" s="162"/>
      <c r="P201" s="160"/>
      <c r="Q201" s="162"/>
      <c r="R201" s="160"/>
      <c r="S201" s="162"/>
      <c r="T201" s="163"/>
    </row>
    <row r="202" spans="1:20" s="145" customFormat="1" ht="18.95" customHeight="1" x14ac:dyDescent="0.15">
      <c r="A202" s="144"/>
      <c r="B202" s="144"/>
      <c r="C202" s="144" t="s">
        <v>498</v>
      </c>
      <c r="D202" s="157" t="s">
        <v>640</v>
      </c>
      <c r="E202" s="158" t="s">
        <v>641</v>
      </c>
      <c r="F202" s="159" t="s">
        <v>275</v>
      </c>
      <c r="G202" s="152">
        <v>7000</v>
      </c>
      <c r="H202" s="160"/>
      <c r="I202" s="161"/>
      <c r="J202" s="160"/>
      <c r="K202" s="162"/>
      <c r="L202" s="160">
        <v>7000</v>
      </c>
      <c r="M202" s="162" t="s">
        <v>622</v>
      </c>
      <c r="N202" s="160"/>
      <c r="O202" s="162"/>
      <c r="P202" s="160"/>
      <c r="Q202" s="162"/>
      <c r="R202" s="160"/>
      <c r="S202" s="162"/>
      <c r="T202" s="163"/>
    </row>
    <row r="203" spans="1:20" s="145" customFormat="1" ht="18.95" customHeight="1" x14ac:dyDescent="0.15">
      <c r="A203" s="144"/>
      <c r="B203" s="144"/>
      <c r="C203" s="144" t="s">
        <v>498</v>
      </c>
      <c r="D203" s="157" t="s">
        <v>642</v>
      </c>
      <c r="E203" s="158" t="s">
        <v>643</v>
      </c>
      <c r="F203" s="159" t="s">
        <v>275</v>
      </c>
      <c r="G203" s="152">
        <v>4500</v>
      </c>
      <c r="H203" s="160"/>
      <c r="I203" s="161"/>
      <c r="J203" s="160"/>
      <c r="K203" s="162"/>
      <c r="L203" s="160">
        <v>4500</v>
      </c>
      <c r="M203" s="162" t="s">
        <v>622</v>
      </c>
      <c r="N203" s="160"/>
      <c r="O203" s="162"/>
      <c r="P203" s="160"/>
      <c r="Q203" s="162"/>
      <c r="R203" s="160"/>
      <c r="S203" s="162"/>
      <c r="T203" s="163"/>
    </row>
    <row r="204" spans="1:20" s="145" customFormat="1" ht="18.95" customHeight="1" x14ac:dyDescent="0.15">
      <c r="A204" s="144"/>
      <c r="B204" s="144"/>
      <c r="C204" s="144" t="s">
        <v>498</v>
      </c>
      <c r="D204" s="157" t="s">
        <v>644</v>
      </c>
      <c r="E204" s="158" t="s">
        <v>645</v>
      </c>
      <c r="F204" s="159" t="s">
        <v>275</v>
      </c>
      <c r="G204" s="152">
        <v>200</v>
      </c>
      <c r="H204" s="160"/>
      <c r="I204" s="161"/>
      <c r="J204" s="160"/>
      <c r="K204" s="162"/>
      <c r="L204" s="160">
        <v>200</v>
      </c>
      <c r="M204" s="162" t="s">
        <v>622</v>
      </c>
      <c r="N204" s="160"/>
      <c r="O204" s="162"/>
      <c r="P204" s="160"/>
      <c r="Q204" s="162"/>
      <c r="R204" s="160"/>
      <c r="S204" s="162"/>
      <c r="T204" s="163"/>
    </row>
    <row r="205" spans="1:20" s="145" customFormat="1" ht="18.95" customHeight="1" x14ac:dyDescent="0.15">
      <c r="A205" s="144"/>
      <c r="B205" s="144"/>
      <c r="C205" s="144" t="s">
        <v>498</v>
      </c>
      <c r="D205" s="157" t="s">
        <v>646</v>
      </c>
      <c r="E205" s="158" t="s">
        <v>647</v>
      </c>
      <c r="F205" s="159" t="s">
        <v>275</v>
      </c>
      <c r="G205" s="152">
        <v>50000</v>
      </c>
      <c r="H205" s="160"/>
      <c r="I205" s="161"/>
      <c r="J205" s="160"/>
      <c r="K205" s="162"/>
      <c r="L205" s="160">
        <v>50000</v>
      </c>
      <c r="M205" s="162" t="s">
        <v>622</v>
      </c>
      <c r="N205" s="160"/>
      <c r="O205" s="162"/>
      <c r="P205" s="160"/>
      <c r="Q205" s="162"/>
      <c r="R205" s="160"/>
      <c r="S205" s="162"/>
      <c r="T205" s="163"/>
    </row>
    <row r="206" spans="1:20" s="145" customFormat="1" ht="18.95" customHeight="1" x14ac:dyDescent="0.15">
      <c r="A206" s="144"/>
      <c r="B206" s="144"/>
      <c r="C206" s="144" t="s">
        <v>498</v>
      </c>
      <c r="D206" s="157" t="s">
        <v>621</v>
      </c>
      <c r="E206" s="158" t="s">
        <v>620</v>
      </c>
      <c r="F206" s="159" t="s">
        <v>275</v>
      </c>
      <c r="G206" s="152">
        <v>7500</v>
      </c>
      <c r="H206" s="160"/>
      <c r="I206" s="161"/>
      <c r="J206" s="160"/>
      <c r="K206" s="162"/>
      <c r="L206" s="160">
        <v>7500</v>
      </c>
      <c r="M206" s="162" t="s">
        <v>622</v>
      </c>
      <c r="N206" s="160"/>
      <c r="O206" s="162"/>
      <c r="P206" s="160"/>
      <c r="Q206" s="162"/>
      <c r="R206" s="160"/>
      <c r="S206" s="162"/>
      <c r="T206" s="163"/>
    </row>
    <row r="207" spans="1:20" s="145" customFormat="1" ht="18.95" customHeight="1" x14ac:dyDescent="0.15">
      <c r="A207" s="144"/>
      <c r="B207" s="144"/>
      <c r="C207" s="144" t="s">
        <v>498</v>
      </c>
      <c r="D207" s="157" t="s">
        <v>648</v>
      </c>
      <c r="E207" s="158"/>
      <c r="F207" s="159" t="s">
        <v>275</v>
      </c>
      <c r="G207" s="152">
        <v>30000</v>
      </c>
      <c r="H207" s="160"/>
      <c r="I207" s="161"/>
      <c r="J207" s="160"/>
      <c r="K207" s="162"/>
      <c r="L207" s="160">
        <v>30000</v>
      </c>
      <c r="M207" s="162" t="s">
        <v>622</v>
      </c>
      <c r="N207" s="160"/>
      <c r="O207" s="162"/>
      <c r="P207" s="160"/>
      <c r="Q207" s="162"/>
      <c r="R207" s="160"/>
      <c r="S207" s="162"/>
      <c r="T207" s="163"/>
    </row>
    <row r="208" spans="1:20" s="145" customFormat="1" ht="18.95" customHeight="1" x14ac:dyDescent="0.15">
      <c r="A208" s="144"/>
      <c r="B208" s="144"/>
      <c r="C208" s="144" t="s">
        <v>498</v>
      </c>
      <c r="D208" s="157" t="s">
        <v>649</v>
      </c>
      <c r="E208" s="158"/>
      <c r="F208" s="159" t="s">
        <v>275</v>
      </c>
      <c r="G208" s="152">
        <v>12000</v>
      </c>
      <c r="H208" s="160"/>
      <c r="I208" s="161"/>
      <c r="J208" s="160"/>
      <c r="K208" s="162"/>
      <c r="L208" s="160">
        <v>12000</v>
      </c>
      <c r="M208" s="162" t="s">
        <v>650</v>
      </c>
      <c r="N208" s="160"/>
      <c r="O208" s="162"/>
      <c r="P208" s="160"/>
      <c r="Q208" s="162"/>
      <c r="R208" s="160"/>
      <c r="S208" s="162"/>
      <c r="T208" s="163"/>
    </row>
    <row r="209" spans="1:20" s="145" customFormat="1" ht="18.95" customHeight="1" x14ac:dyDescent="0.15">
      <c r="A209" s="144"/>
      <c r="B209" s="144"/>
      <c r="C209" s="144" t="s">
        <v>498</v>
      </c>
      <c r="D209" s="157" t="s">
        <v>651</v>
      </c>
      <c r="E209" s="158" t="s">
        <v>652</v>
      </c>
      <c r="F209" s="159" t="s">
        <v>275</v>
      </c>
      <c r="G209" s="152">
        <v>7700</v>
      </c>
      <c r="H209" s="160"/>
      <c r="I209" s="161"/>
      <c r="J209" s="160"/>
      <c r="K209" s="162"/>
      <c r="L209" s="160">
        <v>7700</v>
      </c>
      <c r="M209" s="162" t="s">
        <v>622</v>
      </c>
      <c r="N209" s="160"/>
      <c r="O209" s="162"/>
      <c r="P209" s="160"/>
      <c r="Q209" s="162"/>
      <c r="R209" s="160"/>
      <c r="S209" s="162"/>
      <c r="T209" s="163"/>
    </row>
    <row r="210" spans="1:20" s="145" customFormat="1" ht="18.95" customHeight="1" x14ac:dyDescent="0.15">
      <c r="A210" s="144"/>
      <c r="B210" s="144"/>
      <c r="C210" s="144" t="s">
        <v>653</v>
      </c>
      <c r="D210" s="157" t="s">
        <v>654</v>
      </c>
      <c r="E210" s="158" t="s">
        <v>655</v>
      </c>
      <c r="F210" s="159" t="s">
        <v>616</v>
      </c>
      <c r="G210" s="166">
        <v>204000</v>
      </c>
      <c r="H210" s="160"/>
      <c r="I210" s="161"/>
      <c r="J210" s="160"/>
      <c r="K210" s="162"/>
      <c r="L210" s="160"/>
      <c r="M210" s="162"/>
      <c r="N210" s="160"/>
      <c r="O210" s="162"/>
      <c r="P210" s="160"/>
      <c r="Q210" s="162"/>
      <c r="R210" s="160"/>
      <c r="S210" s="162"/>
      <c r="T210" s="163"/>
    </row>
    <row r="211" spans="1:20" s="145" customFormat="1" ht="18.95" customHeight="1" x14ac:dyDescent="0.15">
      <c r="A211" s="144"/>
      <c r="B211" s="144"/>
      <c r="C211" s="144" t="s">
        <v>656</v>
      </c>
      <c r="D211" s="157" t="s">
        <v>657</v>
      </c>
      <c r="E211" s="158" t="s">
        <v>655</v>
      </c>
      <c r="F211" s="159" t="s">
        <v>616</v>
      </c>
      <c r="G211" s="166">
        <v>95000</v>
      </c>
      <c r="H211" s="160"/>
      <c r="I211" s="161"/>
      <c r="J211" s="160"/>
      <c r="K211" s="162"/>
      <c r="L211" s="160"/>
      <c r="M211" s="162"/>
      <c r="N211" s="160"/>
      <c r="O211" s="162"/>
      <c r="P211" s="160"/>
      <c r="Q211" s="162"/>
      <c r="R211" s="160"/>
      <c r="S211" s="162"/>
      <c r="T211" s="163"/>
    </row>
    <row r="212" spans="1:20" s="145" customFormat="1" ht="18.95" customHeight="1" x14ac:dyDescent="0.15">
      <c r="A212" s="144"/>
      <c r="B212" s="144"/>
      <c r="C212" s="144" t="s">
        <v>658</v>
      </c>
      <c r="D212" s="157" t="s">
        <v>659</v>
      </c>
      <c r="E212" s="158" t="s">
        <v>655</v>
      </c>
      <c r="F212" s="159" t="s">
        <v>616</v>
      </c>
      <c r="G212" s="166">
        <v>202000</v>
      </c>
      <c r="H212" s="160"/>
      <c r="I212" s="161"/>
      <c r="J212" s="160"/>
      <c r="K212" s="162"/>
      <c r="L212" s="160"/>
      <c r="M212" s="162"/>
      <c r="N212" s="160"/>
      <c r="O212" s="162"/>
      <c r="P212" s="160"/>
      <c r="Q212" s="162"/>
      <c r="R212" s="160"/>
      <c r="S212" s="162"/>
      <c r="T212" s="163"/>
    </row>
    <row r="213" spans="1:20" s="145" customFormat="1" ht="18.95" customHeight="1" x14ac:dyDescent="0.15">
      <c r="A213" s="144"/>
      <c r="B213" s="144"/>
      <c r="C213" s="144" t="s">
        <v>660</v>
      </c>
      <c r="D213" s="157" t="s">
        <v>661</v>
      </c>
      <c r="E213" s="158" t="s">
        <v>655</v>
      </c>
      <c r="F213" s="159" t="s">
        <v>616</v>
      </c>
      <c r="G213" s="166">
        <v>1060000</v>
      </c>
      <c r="H213" s="160"/>
      <c r="I213" s="161"/>
      <c r="J213" s="160"/>
      <c r="K213" s="162"/>
      <c r="L213" s="160"/>
      <c r="M213" s="162"/>
      <c r="N213" s="160"/>
      <c r="O213" s="162"/>
      <c r="P213" s="160"/>
      <c r="Q213" s="162"/>
      <c r="R213" s="160"/>
      <c r="S213" s="162"/>
      <c r="T213" s="163"/>
    </row>
    <row r="214" spans="1:20" s="145" customFormat="1" ht="18.95" customHeight="1" x14ac:dyDescent="0.15">
      <c r="A214" s="144"/>
      <c r="B214" s="144"/>
      <c r="C214" s="144" t="s">
        <v>662</v>
      </c>
      <c r="D214" s="157" t="s">
        <v>663</v>
      </c>
      <c r="E214" s="158" t="s">
        <v>664</v>
      </c>
      <c r="F214" s="159" t="s">
        <v>616</v>
      </c>
      <c r="G214" s="166">
        <v>265000</v>
      </c>
      <c r="H214" s="160"/>
      <c r="I214" s="161"/>
      <c r="J214" s="160"/>
      <c r="K214" s="162"/>
      <c r="L214" s="160"/>
      <c r="M214" s="162"/>
      <c r="N214" s="160"/>
      <c r="O214" s="162"/>
      <c r="P214" s="160"/>
      <c r="Q214" s="162"/>
      <c r="R214" s="160"/>
      <c r="S214" s="162"/>
      <c r="T214" s="163"/>
    </row>
    <row r="215" spans="1:20" s="145" customFormat="1" ht="18.95" customHeight="1" x14ac:dyDescent="0.15">
      <c r="A215" s="144"/>
      <c r="B215" s="144"/>
      <c r="C215" s="144" t="s">
        <v>665</v>
      </c>
      <c r="D215" s="157" t="s">
        <v>666</v>
      </c>
      <c r="E215" s="158" t="s">
        <v>667</v>
      </c>
      <c r="F215" s="159" t="s">
        <v>571</v>
      </c>
      <c r="G215" s="167"/>
      <c r="H215" s="160">
        <v>427</v>
      </c>
      <c r="I215" s="161" t="s">
        <v>668</v>
      </c>
      <c r="J215" s="160">
        <v>1302</v>
      </c>
      <c r="K215" s="162" t="s">
        <v>669</v>
      </c>
      <c r="L215" s="160">
        <v>589</v>
      </c>
      <c r="M215" s="162" t="s">
        <v>81</v>
      </c>
      <c r="N215" s="160"/>
      <c r="O215" s="162"/>
      <c r="P215" s="160"/>
      <c r="Q215" s="162"/>
      <c r="R215" s="160"/>
      <c r="S215" s="162"/>
      <c r="T215" s="163"/>
    </row>
    <row r="216" spans="1:20" s="145" customFormat="1" ht="18.95" customHeight="1" x14ac:dyDescent="0.15">
      <c r="A216" s="144"/>
      <c r="B216" s="144"/>
      <c r="C216" s="144" t="s">
        <v>670</v>
      </c>
      <c r="D216" s="157" t="s">
        <v>671</v>
      </c>
      <c r="E216" s="158" t="s">
        <v>667</v>
      </c>
      <c r="F216" s="159" t="s">
        <v>571</v>
      </c>
      <c r="G216" s="167"/>
      <c r="H216" s="160">
        <v>427</v>
      </c>
      <c r="I216" s="161" t="s">
        <v>668</v>
      </c>
      <c r="J216" s="160">
        <v>1302</v>
      </c>
      <c r="K216" s="162" t="s">
        <v>669</v>
      </c>
      <c r="L216" s="160">
        <v>589</v>
      </c>
      <c r="M216" s="162" t="s">
        <v>81</v>
      </c>
      <c r="N216" s="160"/>
      <c r="O216" s="162"/>
      <c r="P216" s="160"/>
      <c r="Q216" s="162"/>
      <c r="R216" s="160"/>
      <c r="S216" s="162"/>
      <c r="T216" s="163"/>
    </row>
    <row r="217" spans="1:20" s="145" customFormat="1" ht="18.95" customHeight="1" x14ac:dyDescent="0.15">
      <c r="A217" s="144"/>
      <c r="B217" s="144"/>
      <c r="C217" s="144" t="s">
        <v>672</v>
      </c>
      <c r="D217" s="157" t="s">
        <v>673</v>
      </c>
      <c r="E217" s="158" t="s">
        <v>674</v>
      </c>
      <c r="F217" s="159" t="s">
        <v>675</v>
      </c>
      <c r="G217" s="167"/>
      <c r="H217" s="160">
        <v>16012</v>
      </c>
      <c r="I217" s="161" t="s">
        <v>668</v>
      </c>
      <c r="J217" s="160">
        <v>48663</v>
      </c>
      <c r="K217" s="162" t="s">
        <v>669</v>
      </c>
      <c r="L217" s="160">
        <v>21743</v>
      </c>
      <c r="M217" s="162" t="s">
        <v>81</v>
      </c>
      <c r="N217" s="160"/>
      <c r="O217" s="162"/>
      <c r="P217" s="160"/>
      <c r="Q217" s="162"/>
      <c r="R217" s="160"/>
      <c r="S217" s="162"/>
      <c r="T217" s="163"/>
    </row>
    <row r="218" spans="1:20" s="145" customFormat="1" ht="18.95" customHeight="1" x14ac:dyDescent="0.15">
      <c r="A218" s="144"/>
      <c r="B218" s="144"/>
      <c r="C218" s="144" t="s">
        <v>676</v>
      </c>
      <c r="D218" s="157" t="s">
        <v>70</v>
      </c>
      <c r="E218" s="158" t="s">
        <v>677</v>
      </c>
      <c r="F218" s="159" t="s">
        <v>678</v>
      </c>
      <c r="G218" s="167">
        <v>268915</v>
      </c>
      <c r="H218" s="160"/>
      <c r="I218" s="161"/>
      <c r="J218" s="160"/>
      <c r="K218" s="162"/>
      <c r="L218" s="160"/>
      <c r="M218" s="162"/>
      <c r="N218" s="160"/>
      <c r="O218" s="162"/>
      <c r="P218" s="160"/>
      <c r="Q218" s="162"/>
      <c r="R218" s="160"/>
      <c r="S218" s="162"/>
      <c r="T218" s="163"/>
    </row>
    <row r="219" spans="1:20" s="145" customFormat="1" ht="18.95" customHeight="1" x14ac:dyDescent="0.15">
      <c r="A219" s="144"/>
      <c r="B219" s="144"/>
      <c r="C219" s="144" t="s">
        <v>679</v>
      </c>
      <c r="D219" s="157" t="s">
        <v>70</v>
      </c>
      <c r="E219" s="158" t="s">
        <v>680</v>
      </c>
      <c r="F219" s="159" t="s">
        <v>678</v>
      </c>
      <c r="G219" s="167">
        <v>300337</v>
      </c>
      <c r="H219" s="160"/>
      <c r="I219" s="161"/>
      <c r="J219" s="160"/>
      <c r="K219" s="162"/>
      <c r="L219" s="160"/>
      <c r="M219" s="162"/>
      <c r="N219" s="160"/>
      <c r="O219" s="162"/>
      <c r="P219" s="160"/>
      <c r="Q219" s="162"/>
      <c r="R219" s="160"/>
      <c r="S219" s="162"/>
      <c r="T219" s="163"/>
    </row>
    <row r="220" spans="1:20" s="145" customFormat="1" ht="18.95" customHeight="1" x14ac:dyDescent="0.15">
      <c r="A220" s="144"/>
      <c r="B220" s="144"/>
      <c r="C220" s="144" t="s">
        <v>681</v>
      </c>
      <c r="D220" s="157" t="s">
        <v>70</v>
      </c>
      <c r="E220" s="158" t="s">
        <v>682</v>
      </c>
      <c r="F220" s="159" t="s">
        <v>678</v>
      </c>
      <c r="G220" s="167">
        <v>408559</v>
      </c>
      <c r="H220" s="160"/>
      <c r="I220" s="161"/>
      <c r="J220" s="160"/>
      <c r="K220" s="162"/>
      <c r="L220" s="160"/>
      <c r="M220" s="162"/>
      <c r="N220" s="160"/>
      <c r="O220" s="162"/>
      <c r="P220" s="160"/>
      <c r="Q220" s="162"/>
      <c r="R220" s="160"/>
      <c r="S220" s="162"/>
      <c r="T220" s="163"/>
    </row>
    <row r="221" spans="1:20" s="145" customFormat="1" ht="18.95" customHeight="1" x14ac:dyDescent="0.15">
      <c r="A221" s="144"/>
      <c r="B221" s="144"/>
      <c r="C221" s="144" t="s">
        <v>683</v>
      </c>
      <c r="D221" s="157" t="s">
        <v>70</v>
      </c>
      <c r="E221" s="158" t="s">
        <v>684</v>
      </c>
      <c r="F221" s="159" t="s">
        <v>678</v>
      </c>
      <c r="G221" s="167">
        <v>627960</v>
      </c>
      <c r="H221" s="160"/>
      <c r="I221" s="161"/>
      <c r="J221" s="160"/>
      <c r="K221" s="162"/>
      <c r="L221" s="160"/>
      <c r="M221" s="162"/>
      <c r="N221" s="160"/>
      <c r="O221" s="162"/>
      <c r="P221" s="160"/>
      <c r="Q221" s="162"/>
      <c r="R221" s="160"/>
      <c r="S221" s="162"/>
      <c r="T221" s="163"/>
    </row>
    <row r="222" spans="1:20" s="145" customFormat="1" ht="18.95" customHeight="1" x14ac:dyDescent="0.15">
      <c r="A222" s="144"/>
      <c r="B222" s="144"/>
      <c r="C222" s="144" t="s">
        <v>685</v>
      </c>
      <c r="D222" s="157" t="s">
        <v>70</v>
      </c>
      <c r="E222" s="158" t="s">
        <v>686</v>
      </c>
      <c r="F222" s="159" t="s">
        <v>678</v>
      </c>
      <c r="G222" s="167">
        <v>289211</v>
      </c>
      <c r="H222" s="160"/>
      <c r="I222" s="161"/>
      <c r="J222" s="160"/>
      <c r="K222" s="162"/>
      <c r="L222" s="160"/>
      <c r="M222" s="162"/>
      <c r="N222" s="160"/>
      <c r="O222" s="162"/>
      <c r="P222" s="160"/>
      <c r="Q222" s="162"/>
      <c r="R222" s="160"/>
      <c r="S222" s="162"/>
      <c r="T222" s="163"/>
    </row>
    <row r="223" spans="1:20" s="145" customFormat="1" ht="18.95" customHeight="1" x14ac:dyDescent="0.15">
      <c r="A223" s="144"/>
      <c r="B223" s="144"/>
      <c r="C223" s="144" t="s">
        <v>687</v>
      </c>
      <c r="D223" s="157" t="s">
        <v>70</v>
      </c>
      <c r="E223" s="158" t="s">
        <v>688</v>
      </c>
      <c r="F223" s="159" t="s">
        <v>678</v>
      </c>
      <c r="G223" s="167">
        <v>433400</v>
      </c>
      <c r="H223" s="160"/>
      <c r="I223" s="161"/>
      <c r="J223" s="160"/>
      <c r="K223" s="162"/>
      <c r="L223" s="160"/>
      <c r="M223" s="162"/>
      <c r="N223" s="160"/>
      <c r="O223" s="162"/>
      <c r="P223" s="160"/>
      <c r="Q223" s="162"/>
      <c r="R223" s="160"/>
      <c r="S223" s="162"/>
      <c r="T223" s="163"/>
    </row>
    <row r="224" spans="1:20" s="145" customFormat="1" ht="18.95" customHeight="1" x14ac:dyDescent="0.15">
      <c r="A224" s="144"/>
      <c r="B224" s="144"/>
      <c r="C224" s="144" t="s">
        <v>689</v>
      </c>
      <c r="D224" s="157" t="s">
        <v>70</v>
      </c>
      <c r="E224" s="158" t="s">
        <v>690</v>
      </c>
      <c r="F224" s="159" t="s">
        <v>678</v>
      </c>
      <c r="G224" s="167">
        <v>169804</v>
      </c>
      <c r="H224" s="160"/>
      <c r="I224" s="161"/>
      <c r="J224" s="160"/>
      <c r="K224" s="162"/>
      <c r="L224" s="160"/>
      <c r="M224" s="162"/>
      <c r="N224" s="160"/>
      <c r="O224" s="162"/>
      <c r="P224" s="160"/>
      <c r="Q224" s="162"/>
      <c r="R224" s="160"/>
      <c r="S224" s="162"/>
      <c r="T224" s="163"/>
    </row>
    <row r="225" spans="1:20" s="145" customFormat="1" ht="18.95" customHeight="1" x14ac:dyDescent="0.15">
      <c r="A225" s="144"/>
      <c r="B225" s="144"/>
      <c r="C225" s="144" t="s">
        <v>691</v>
      </c>
      <c r="D225" s="157" t="s">
        <v>70</v>
      </c>
      <c r="E225" s="158" t="s">
        <v>692</v>
      </c>
      <c r="F225" s="159" t="s">
        <v>678</v>
      </c>
      <c r="G225" s="167">
        <v>221506</v>
      </c>
      <c r="H225" s="160"/>
      <c r="I225" s="161"/>
      <c r="J225" s="160"/>
      <c r="K225" s="162"/>
      <c r="L225" s="160"/>
      <c r="M225" s="162"/>
      <c r="N225" s="160"/>
      <c r="O225" s="162"/>
      <c r="P225" s="160"/>
      <c r="Q225" s="162"/>
      <c r="R225" s="160"/>
      <c r="S225" s="162"/>
      <c r="T225" s="163"/>
    </row>
    <row r="226" spans="1:20" s="145" customFormat="1" ht="18.95" customHeight="1" x14ac:dyDescent="0.15">
      <c r="A226" s="144"/>
      <c r="B226" s="144"/>
      <c r="C226" s="144" t="s">
        <v>693</v>
      </c>
      <c r="D226" s="157" t="s">
        <v>70</v>
      </c>
      <c r="E226" s="158" t="s">
        <v>694</v>
      </c>
      <c r="F226" s="159" t="s">
        <v>678</v>
      </c>
      <c r="G226" s="167">
        <v>252249</v>
      </c>
      <c r="H226" s="160"/>
      <c r="I226" s="161"/>
      <c r="J226" s="160"/>
      <c r="K226" s="162"/>
      <c r="L226" s="160"/>
      <c r="M226" s="162"/>
      <c r="N226" s="160"/>
      <c r="O226" s="162"/>
      <c r="P226" s="160"/>
      <c r="Q226" s="162"/>
      <c r="R226" s="160"/>
      <c r="S226" s="162"/>
      <c r="T226" s="163"/>
    </row>
    <row r="227" spans="1:20" s="145" customFormat="1" ht="18.95" customHeight="1" x14ac:dyDescent="0.15">
      <c r="A227" s="144"/>
      <c r="B227" s="144"/>
      <c r="C227" s="144" t="s">
        <v>695</v>
      </c>
      <c r="D227" s="157" t="s">
        <v>70</v>
      </c>
      <c r="E227" s="158" t="s">
        <v>696</v>
      </c>
      <c r="F227" s="159" t="s">
        <v>678</v>
      </c>
      <c r="G227" s="167">
        <v>220722</v>
      </c>
      <c r="H227" s="160"/>
      <c r="I227" s="161"/>
      <c r="J227" s="160"/>
      <c r="K227" s="162"/>
      <c r="L227" s="160"/>
      <c r="M227" s="162"/>
      <c r="N227" s="160"/>
      <c r="O227" s="162"/>
      <c r="P227" s="160"/>
      <c r="Q227" s="162"/>
      <c r="R227" s="160"/>
      <c r="S227" s="162"/>
      <c r="T227" s="163"/>
    </row>
    <row r="228" spans="1:20" s="145" customFormat="1" ht="18.95" customHeight="1" x14ac:dyDescent="0.15">
      <c r="A228" s="144"/>
      <c r="B228" s="144"/>
      <c r="C228" s="144" t="s">
        <v>697</v>
      </c>
      <c r="D228" s="157" t="s">
        <v>70</v>
      </c>
      <c r="E228" s="158" t="s">
        <v>698</v>
      </c>
      <c r="F228" s="159" t="s">
        <v>678</v>
      </c>
      <c r="G228" s="167">
        <v>202696</v>
      </c>
      <c r="H228" s="160"/>
      <c r="I228" s="161"/>
      <c r="J228" s="160"/>
      <c r="K228" s="162"/>
      <c r="L228" s="160"/>
      <c r="M228" s="162"/>
      <c r="N228" s="160"/>
      <c r="O228" s="162"/>
      <c r="P228" s="160"/>
      <c r="Q228" s="162"/>
      <c r="R228" s="160"/>
      <c r="S228" s="162"/>
      <c r="T228" s="163"/>
    </row>
    <row r="229" spans="1:20" s="145" customFormat="1" ht="18.95" customHeight="1" x14ac:dyDescent="0.15">
      <c r="A229" s="144"/>
      <c r="B229" s="144"/>
      <c r="C229" s="144" t="s">
        <v>699</v>
      </c>
      <c r="D229" s="157" t="s">
        <v>70</v>
      </c>
      <c r="E229" s="158" t="s">
        <v>700</v>
      </c>
      <c r="F229" s="159" t="s">
        <v>678</v>
      </c>
      <c r="G229" s="167">
        <v>213033</v>
      </c>
      <c r="H229" s="160"/>
      <c r="I229" s="161"/>
      <c r="J229" s="160"/>
      <c r="K229" s="162"/>
      <c r="L229" s="160"/>
      <c r="M229" s="162"/>
      <c r="N229" s="160"/>
      <c r="O229" s="162"/>
      <c r="P229" s="160"/>
      <c r="Q229" s="162"/>
      <c r="R229" s="160"/>
      <c r="S229" s="162"/>
      <c r="T229" s="163"/>
    </row>
    <row r="230" spans="1:20" s="145" customFormat="1" ht="20.45" customHeight="1" x14ac:dyDescent="0.15">
      <c r="B230" s="144" t="s">
        <v>997</v>
      </c>
      <c r="C230" s="144"/>
      <c r="D230" s="302" t="s">
        <v>2194</v>
      </c>
      <c r="E230" s="303"/>
      <c r="F230" s="303"/>
      <c r="G230" s="303"/>
      <c r="H230" s="303"/>
      <c r="I230" s="303"/>
      <c r="J230" s="303"/>
      <c r="K230" s="303"/>
      <c r="L230" s="303"/>
      <c r="M230" s="303"/>
      <c r="N230" s="303"/>
      <c r="O230" s="303"/>
      <c r="P230" s="303"/>
      <c r="Q230" s="303"/>
      <c r="R230" s="303"/>
      <c r="S230" s="303"/>
      <c r="T230" s="304"/>
    </row>
    <row r="231" spans="1:20" s="145" customFormat="1" ht="18.95" customHeight="1" x14ac:dyDescent="0.15">
      <c r="A231" s="144"/>
      <c r="B231" s="144"/>
      <c r="C231" s="144" t="s">
        <v>2224</v>
      </c>
      <c r="D231" s="157" t="s">
        <v>2225</v>
      </c>
      <c r="E231" s="158" t="s">
        <v>2226</v>
      </c>
      <c r="F231" s="159" t="s">
        <v>181</v>
      </c>
      <c r="G231" s="167">
        <v>6100</v>
      </c>
      <c r="H231" s="160"/>
      <c r="I231" s="161"/>
      <c r="J231" s="160"/>
      <c r="K231" s="162"/>
      <c r="L231" s="160">
        <v>9300</v>
      </c>
      <c r="M231" s="162" t="s">
        <v>361</v>
      </c>
      <c r="N231" s="160">
        <v>6100</v>
      </c>
      <c r="O231" s="162" t="s">
        <v>2248</v>
      </c>
      <c r="P231" s="160"/>
      <c r="Q231" s="162"/>
      <c r="R231" s="160"/>
      <c r="S231" s="162"/>
      <c r="T231" s="163"/>
    </row>
    <row r="232" spans="1:20" s="145" customFormat="1" ht="18.95" customHeight="1" x14ac:dyDescent="0.15">
      <c r="A232" s="144"/>
      <c r="B232" s="144"/>
      <c r="C232" s="144" t="s">
        <v>391</v>
      </c>
      <c r="D232" s="157" t="s">
        <v>387</v>
      </c>
      <c r="E232" s="158" t="s">
        <v>392</v>
      </c>
      <c r="F232" s="159" t="s">
        <v>132</v>
      </c>
      <c r="G232" s="167">
        <v>1045</v>
      </c>
      <c r="H232" s="160">
        <v>1045</v>
      </c>
      <c r="I232" s="161"/>
      <c r="J232" s="160">
        <v>1403</v>
      </c>
      <c r="K232" s="162" t="s">
        <v>389</v>
      </c>
      <c r="L232" s="160">
        <v>1239</v>
      </c>
      <c r="M232" s="162" t="s">
        <v>382</v>
      </c>
      <c r="N232" s="160">
        <v>1478</v>
      </c>
      <c r="O232" s="162" t="s">
        <v>390</v>
      </c>
      <c r="P232" s="160"/>
      <c r="Q232" s="162"/>
      <c r="R232" s="160"/>
      <c r="S232" s="162"/>
      <c r="T232" s="163"/>
    </row>
    <row r="233" spans="1:20" s="145" customFormat="1" ht="18.95" customHeight="1" x14ac:dyDescent="0.15">
      <c r="A233" s="144"/>
      <c r="B233" s="144"/>
      <c r="C233" s="144" t="s">
        <v>484</v>
      </c>
      <c r="D233" s="157" t="s">
        <v>485</v>
      </c>
      <c r="E233" s="158" t="s">
        <v>486</v>
      </c>
      <c r="F233" s="159" t="s">
        <v>181</v>
      </c>
      <c r="G233" s="167">
        <v>3318</v>
      </c>
      <c r="H233" s="160">
        <v>3318</v>
      </c>
      <c r="I233" s="161"/>
      <c r="J233" s="160"/>
      <c r="K233" s="162"/>
      <c r="L233" s="160">
        <v>6500</v>
      </c>
      <c r="M233" s="162" t="s">
        <v>487</v>
      </c>
      <c r="N233" s="160">
        <v>5780</v>
      </c>
      <c r="O233" s="162" t="s">
        <v>488</v>
      </c>
      <c r="P233" s="160"/>
      <c r="Q233" s="162"/>
      <c r="R233" s="160"/>
      <c r="S233" s="162"/>
      <c r="T233" s="163"/>
    </row>
    <row r="234" spans="1:20" s="145" customFormat="1" ht="18.95" customHeight="1" x14ac:dyDescent="0.15">
      <c r="A234" s="144"/>
      <c r="B234" s="144"/>
      <c r="C234" s="144" t="s">
        <v>2216</v>
      </c>
      <c r="D234" s="157" t="s">
        <v>2217</v>
      </c>
      <c r="E234" s="158" t="s">
        <v>2218</v>
      </c>
      <c r="F234" s="159" t="s">
        <v>181</v>
      </c>
      <c r="G234" s="167">
        <v>3248</v>
      </c>
      <c r="H234" s="160">
        <v>3248</v>
      </c>
      <c r="I234" s="161"/>
      <c r="J234" s="160"/>
      <c r="K234" s="162"/>
      <c r="L234" s="160"/>
      <c r="M234" s="162"/>
      <c r="N234" s="160">
        <v>6800</v>
      </c>
      <c r="O234" s="162" t="s">
        <v>488</v>
      </c>
      <c r="P234" s="160"/>
      <c r="Q234" s="162"/>
      <c r="R234" s="160"/>
      <c r="S234" s="162"/>
      <c r="T234" s="163"/>
    </row>
    <row r="235" spans="1:20" s="145" customFormat="1" ht="18.95" customHeight="1" x14ac:dyDescent="0.15">
      <c r="A235" s="144"/>
      <c r="B235" s="144"/>
      <c r="C235" s="144" t="s">
        <v>2220</v>
      </c>
      <c r="D235" s="157" t="s">
        <v>2221</v>
      </c>
      <c r="E235" s="158" t="s">
        <v>2222</v>
      </c>
      <c r="F235" s="159" t="s">
        <v>275</v>
      </c>
      <c r="G235" s="167">
        <v>70000</v>
      </c>
      <c r="H235" s="160"/>
      <c r="I235" s="161"/>
      <c r="J235" s="160"/>
      <c r="K235" s="162"/>
      <c r="L235" s="160"/>
      <c r="M235" s="162"/>
      <c r="N235" s="160">
        <v>70000</v>
      </c>
      <c r="O235" s="162" t="s">
        <v>210</v>
      </c>
      <c r="P235" s="160"/>
      <c r="Q235" s="162"/>
      <c r="R235" s="160"/>
      <c r="S235" s="162"/>
      <c r="T235" s="163"/>
    </row>
    <row r="236" spans="1:20" s="145" customFormat="1" ht="18.95" customHeight="1" x14ac:dyDescent="0.15">
      <c r="A236" s="144"/>
      <c r="B236" s="144"/>
      <c r="C236" s="144" t="s">
        <v>2237</v>
      </c>
      <c r="D236" s="157" t="s">
        <v>2203</v>
      </c>
      <c r="E236" s="158" t="s">
        <v>2204</v>
      </c>
      <c r="F236" s="159" t="s">
        <v>275</v>
      </c>
      <c r="G236" s="167">
        <v>55000</v>
      </c>
      <c r="H236" s="160"/>
      <c r="I236" s="161"/>
      <c r="J236" s="160">
        <v>55000</v>
      </c>
      <c r="K236" s="162" t="s">
        <v>2249</v>
      </c>
      <c r="L236" s="160"/>
      <c r="M236" s="162"/>
      <c r="N236" s="160">
        <v>55000</v>
      </c>
      <c r="O236" s="162" t="s">
        <v>2250</v>
      </c>
      <c r="P236" s="160"/>
      <c r="Q236" s="162"/>
      <c r="R236" s="160"/>
      <c r="S236" s="162"/>
      <c r="T236" s="163"/>
    </row>
    <row r="237" spans="1:20" s="145" customFormat="1" ht="18.95" customHeight="1" x14ac:dyDescent="0.15">
      <c r="A237" s="144"/>
      <c r="B237" s="144"/>
      <c r="C237" s="144" t="s">
        <v>498</v>
      </c>
      <c r="D237" s="157" t="s">
        <v>2251</v>
      </c>
      <c r="E237" s="158" t="s">
        <v>2206</v>
      </c>
      <c r="F237" s="159" t="s">
        <v>275</v>
      </c>
      <c r="G237" s="167">
        <v>640000</v>
      </c>
      <c r="H237" s="160"/>
      <c r="I237" s="161"/>
      <c r="J237" s="160"/>
      <c r="K237" s="162"/>
      <c r="L237" s="160">
        <v>780000</v>
      </c>
      <c r="M237" s="162" t="s">
        <v>585</v>
      </c>
      <c r="N237" s="160">
        <v>720000</v>
      </c>
      <c r="O237" s="162" t="s">
        <v>586</v>
      </c>
      <c r="P237" s="160">
        <v>640000</v>
      </c>
      <c r="Q237" s="162" t="s">
        <v>587</v>
      </c>
      <c r="R237" s="160"/>
      <c r="S237" s="162"/>
      <c r="T237" s="163"/>
    </row>
    <row r="238" spans="1:20" s="145" customFormat="1" ht="18.95" customHeight="1" x14ac:dyDescent="0.15">
      <c r="A238" s="144"/>
      <c r="B238" s="144"/>
      <c r="C238" s="144" t="s">
        <v>498</v>
      </c>
      <c r="D238" s="157" t="s">
        <v>2252</v>
      </c>
      <c r="E238" s="158"/>
      <c r="F238" s="159" t="s">
        <v>275</v>
      </c>
      <c r="G238" s="167">
        <v>25000</v>
      </c>
      <c r="H238" s="160"/>
      <c r="I238" s="161"/>
      <c r="J238" s="160"/>
      <c r="K238" s="162"/>
      <c r="L238" s="160">
        <v>30000</v>
      </c>
      <c r="M238" s="162" t="s">
        <v>585</v>
      </c>
      <c r="N238" s="160">
        <v>35000</v>
      </c>
      <c r="O238" s="162" t="s">
        <v>586</v>
      </c>
      <c r="P238" s="160">
        <v>25000</v>
      </c>
      <c r="Q238" s="162" t="s">
        <v>587</v>
      </c>
      <c r="R238" s="160"/>
      <c r="S238" s="162"/>
      <c r="T238" s="163"/>
    </row>
    <row r="239" spans="1:20" s="145" customFormat="1" ht="18.95" customHeight="1" x14ac:dyDescent="0.15">
      <c r="A239" s="144"/>
      <c r="B239" s="144"/>
      <c r="C239" s="144" t="s">
        <v>498</v>
      </c>
      <c r="D239" s="157" t="s">
        <v>2211</v>
      </c>
      <c r="E239" s="158" t="s">
        <v>2209</v>
      </c>
      <c r="F239" s="159" t="s">
        <v>275</v>
      </c>
      <c r="G239" s="167">
        <v>390000</v>
      </c>
      <c r="H239" s="160"/>
      <c r="I239" s="161"/>
      <c r="J239" s="160"/>
      <c r="K239" s="162"/>
      <c r="L239" s="160">
        <v>440000</v>
      </c>
      <c r="M239" s="162" t="s">
        <v>585</v>
      </c>
      <c r="N239" s="160">
        <v>420000</v>
      </c>
      <c r="O239" s="162" t="s">
        <v>586</v>
      </c>
      <c r="P239" s="160">
        <v>390000</v>
      </c>
      <c r="Q239" s="162" t="s">
        <v>587</v>
      </c>
      <c r="R239" s="160"/>
      <c r="S239" s="162"/>
      <c r="T239" s="163"/>
    </row>
    <row r="240" spans="1:20" s="145" customFormat="1" ht="18.95" customHeight="1" x14ac:dyDescent="0.15">
      <c r="A240" s="144"/>
      <c r="B240" s="144"/>
      <c r="C240" s="144" t="s">
        <v>653</v>
      </c>
      <c r="D240" s="157" t="s">
        <v>2253</v>
      </c>
      <c r="E240" s="158" t="s">
        <v>655</v>
      </c>
      <c r="F240" s="159" t="s">
        <v>616</v>
      </c>
      <c r="G240" s="167">
        <v>34000</v>
      </c>
      <c r="H240" s="160"/>
      <c r="I240" s="161"/>
      <c r="J240" s="160"/>
      <c r="K240" s="162"/>
      <c r="L240" s="160"/>
      <c r="M240" s="162"/>
      <c r="N240" s="160"/>
      <c r="O240" s="162"/>
      <c r="P240" s="160"/>
      <c r="Q240" s="162"/>
      <c r="R240" s="160"/>
      <c r="S240" s="162"/>
      <c r="T240" s="163"/>
    </row>
    <row r="241" spans="1:20" s="145" customFormat="1" ht="18.95" customHeight="1" x14ac:dyDescent="0.15">
      <c r="A241" s="144"/>
      <c r="B241" s="144"/>
      <c r="C241" s="144" t="s">
        <v>672</v>
      </c>
      <c r="D241" s="157" t="s">
        <v>673</v>
      </c>
      <c r="E241" s="158" t="s">
        <v>674</v>
      </c>
      <c r="F241" s="159" t="s">
        <v>675</v>
      </c>
      <c r="G241" s="167"/>
      <c r="H241" s="160">
        <v>16112</v>
      </c>
      <c r="I241" s="161" t="s">
        <v>668</v>
      </c>
      <c r="J241" s="160">
        <v>47155</v>
      </c>
      <c r="K241" s="162" t="s">
        <v>669</v>
      </c>
      <c r="L241" s="160">
        <v>21743</v>
      </c>
      <c r="M241" s="162" t="s">
        <v>81</v>
      </c>
      <c r="N241" s="160"/>
      <c r="O241" s="162"/>
      <c r="P241" s="160"/>
      <c r="Q241" s="162"/>
      <c r="R241" s="160"/>
      <c r="S241" s="162"/>
      <c r="T241" s="163"/>
    </row>
    <row r="242" spans="1:20" s="145" customFormat="1" ht="18.95" customHeight="1" x14ac:dyDescent="0.15">
      <c r="A242" s="144"/>
      <c r="B242" s="144"/>
      <c r="C242" s="144" t="s">
        <v>2228</v>
      </c>
      <c r="D242" s="157" t="s">
        <v>2229</v>
      </c>
      <c r="E242" s="158" t="s">
        <v>2230</v>
      </c>
      <c r="F242" s="159" t="s">
        <v>675</v>
      </c>
      <c r="G242" s="167"/>
      <c r="H242" s="160">
        <v>7886</v>
      </c>
      <c r="I242" s="161" t="s">
        <v>668</v>
      </c>
      <c r="J242" s="160">
        <v>55610</v>
      </c>
      <c r="K242" s="162" t="s">
        <v>669</v>
      </c>
      <c r="L242" s="160">
        <v>13041</v>
      </c>
      <c r="M242" s="162" t="s">
        <v>81</v>
      </c>
      <c r="N242" s="160"/>
      <c r="O242" s="162"/>
      <c r="P242" s="160"/>
      <c r="Q242" s="162"/>
      <c r="R242" s="160"/>
      <c r="S242" s="162"/>
      <c r="T242" s="163"/>
    </row>
    <row r="243" spans="1:20" s="145" customFormat="1" ht="18.95" customHeight="1" x14ac:dyDescent="0.15">
      <c r="A243" s="144"/>
      <c r="B243" s="144"/>
      <c r="C243" s="144" t="s">
        <v>676</v>
      </c>
      <c r="D243" s="157" t="s">
        <v>70</v>
      </c>
      <c r="E243" s="158" t="s">
        <v>677</v>
      </c>
      <c r="F243" s="159" t="s">
        <v>678</v>
      </c>
      <c r="G243" s="167">
        <v>268915</v>
      </c>
      <c r="H243" s="160"/>
      <c r="I243" s="161"/>
      <c r="J243" s="160"/>
      <c r="K243" s="162"/>
      <c r="L243" s="160"/>
      <c r="M243" s="162"/>
      <c r="N243" s="160"/>
      <c r="O243" s="162"/>
      <c r="P243" s="160"/>
      <c r="Q243" s="162"/>
      <c r="R243" s="160"/>
      <c r="S243" s="162"/>
      <c r="T243" s="163"/>
    </row>
    <row r="244" spans="1:20" s="145" customFormat="1" ht="18.95" customHeight="1" x14ac:dyDescent="0.15">
      <c r="A244" s="144"/>
      <c r="B244" s="144"/>
      <c r="C244" s="144" t="s">
        <v>689</v>
      </c>
      <c r="D244" s="157" t="s">
        <v>70</v>
      </c>
      <c r="E244" s="158" t="s">
        <v>690</v>
      </c>
      <c r="F244" s="159" t="s">
        <v>678</v>
      </c>
      <c r="G244" s="167">
        <v>169804</v>
      </c>
      <c r="H244" s="160"/>
      <c r="I244" s="161"/>
      <c r="J244" s="160"/>
      <c r="K244" s="162"/>
      <c r="L244" s="160"/>
      <c r="M244" s="162"/>
      <c r="N244" s="160"/>
      <c r="O244" s="162"/>
      <c r="P244" s="160"/>
      <c r="Q244" s="162"/>
      <c r="R244" s="160"/>
      <c r="S244" s="162"/>
      <c r="T244" s="163"/>
    </row>
    <row r="245" spans="1:20" s="145" customFormat="1" ht="18.95" customHeight="1" x14ac:dyDescent="0.15">
      <c r="A245" s="144"/>
      <c r="B245" s="144"/>
      <c r="C245" s="144"/>
      <c r="D245" s="157"/>
      <c r="E245" s="158"/>
      <c r="F245" s="159"/>
      <c r="G245" s="167"/>
      <c r="H245" s="160"/>
      <c r="I245" s="161"/>
      <c r="J245" s="160"/>
      <c r="K245" s="162"/>
      <c r="L245" s="160"/>
      <c r="M245" s="162"/>
      <c r="N245" s="160"/>
      <c r="O245" s="162"/>
      <c r="P245" s="160"/>
      <c r="Q245" s="162"/>
      <c r="R245" s="160"/>
      <c r="S245" s="162"/>
      <c r="T245" s="163"/>
    </row>
    <row r="246" spans="1:20" s="145" customFormat="1" ht="18.95" customHeight="1" x14ac:dyDescent="0.15">
      <c r="A246" s="144"/>
      <c r="B246" s="144"/>
      <c r="C246" s="144"/>
      <c r="D246" s="302" t="s">
        <v>2254</v>
      </c>
      <c r="E246" s="303"/>
      <c r="F246" s="303"/>
      <c r="G246" s="303"/>
      <c r="H246" s="303"/>
      <c r="I246" s="303"/>
      <c r="J246" s="303"/>
      <c r="K246" s="303"/>
      <c r="L246" s="303"/>
      <c r="M246" s="303"/>
      <c r="N246" s="303"/>
      <c r="O246" s="303"/>
      <c r="P246" s="303"/>
      <c r="Q246" s="303"/>
      <c r="R246" s="303"/>
      <c r="S246" s="303"/>
      <c r="T246" s="304"/>
    </row>
    <row r="247" spans="1:20" s="145" customFormat="1" ht="18.95" customHeight="1" x14ac:dyDescent="0.15">
      <c r="A247" s="144"/>
      <c r="B247" s="144"/>
      <c r="C247" s="144" t="s">
        <v>146</v>
      </c>
      <c r="D247" s="168" t="s">
        <v>139</v>
      </c>
      <c r="E247" s="169" t="s">
        <v>147</v>
      </c>
      <c r="F247" s="170" t="s">
        <v>132</v>
      </c>
      <c r="G247" s="171">
        <v>4834</v>
      </c>
      <c r="H247" s="172">
        <v>4834</v>
      </c>
      <c r="I247" s="173"/>
      <c r="J247" s="172">
        <v>4847</v>
      </c>
      <c r="K247" s="174" t="s">
        <v>133</v>
      </c>
      <c r="L247" s="172">
        <v>5840</v>
      </c>
      <c r="M247" s="174" t="s">
        <v>134</v>
      </c>
      <c r="N247" s="172">
        <v>5840</v>
      </c>
      <c r="O247" s="174" t="s">
        <v>141</v>
      </c>
      <c r="P247" s="172"/>
      <c r="Q247" s="174"/>
      <c r="R247" s="172"/>
      <c r="S247" s="174"/>
      <c r="T247" s="175"/>
    </row>
    <row r="248" spans="1:20" s="145" customFormat="1" ht="18.95" customHeight="1" x14ac:dyDescent="0.15">
      <c r="A248" s="144"/>
      <c r="B248" s="144"/>
      <c r="C248" s="144" t="s">
        <v>148</v>
      </c>
      <c r="D248" s="176" t="s">
        <v>139</v>
      </c>
      <c r="E248" s="177" t="s">
        <v>149</v>
      </c>
      <c r="F248" s="159" t="s">
        <v>132</v>
      </c>
      <c r="G248" s="167">
        <v>6381</v>
      </c>
      <c r="H248" s="160">
        <v>6381</v>
      </c>
      <c r="I248" s="161"/>
      <c r="J248" s="160">
        <v>6436</v>
      </c>
      <c r="K248" s="162" t="s">
        <v>133</v>
      </c>
      <c r="L248" s="160">
        <v>7784</v>
      </c>
      <c r="M248" s="162" t="s">
        <v>134</v>
      </c>
      <c r="N248" s="160">
        <v>7784</v>
      </c>
      <c r="O248" s="162" t="s">
        <v>141</v>
      </c>
      <c r="P248" s="160"/>
      <c r="Q248" s="162"/>
      <c r="R248" s="160"/>
      <c r="S248" s="162"/>
      <c r="T248" s="163"/>
    </row>
    <row r="249" spans="1:20" s="145" customFormat="1" ht="18.95" customHeight="1" x14ac:dyDescent="0.15">
      <c r="A249" s="144"/>
      <c r="B249" s="144"/>
      <c r="C249" s="144" t="s">
        <v>155</v>
      </c>
      <c r="D249" s="176" t="s">
        <v>156</v>
      </c>
      <c r="E249" s="177" t="s">
        <v>157</v>
      </c>
      <c r="F249" s="159" t="s">
        <v>132</v>
      </c>
      <c r="G249" s="167">
        <v>294</v>
      </c>
      <c r="H249" s="160">
        <v>294</v>
      </c>
      <c r="I249" s="161"/>
      <c r="J249" s="160">
        <v>332</v>
      </c>
      <c r="K249" s="162" t="s">
        <v>158</v>
      </c>
      <c r="L249" s="160">
        <v>440</v>
      </c>
      <c r="M249" s="162" t="s">
        <v>159</v>
      </c>
      <c r="N249" s="160">
        <v>390</v>
      </c>
      <c r="O249" s="162" t="s">
        <v>160</v>
      </c>
      <c r="P249" s="160"/>
      <c r="Q249" s="162"/>
      <c r="R249" s="160"/>
      <c r="S249" s="162"/>
      <c r="T249" s="163"/>
    </row>
    <row r="250" spans="1:20" s="145" customFormat="1" ht="18.95" customHeight="1" x14ac:dyDescent="0.15">
      <c r="A250" s="144"/>
      <c r="B250" s="144"/>
      <c r="C250" s="144" t="s">
        <v>161</v>
      </c>
      <c r="D250" s="176" t="s">
        <v>156</v>
      </c>
      <c r="E250" s="177" t="s">
        <v>162</v>
      </c>
      <c r="F250" s="159" t="s">
        <v>132</v>
      </c>
      <c r="G250" s="167">
        <v>700</v>
      </c>
      <c r="H250" s="160">
        <v>700</v>
      </c>
      <c r="I250" s="161"/>
      <c r="J250" s="160">
        <v>774</v>
      </c>
      <c r="K250" s="162" t="s">
        <v>158</v>
      </c>
      <c r="L250" s="160">
        <v>1021</v>
      </c>
      <c r="M250" s="162" t="s">
        <v>159</v>
      </c>
      <c r="N250" s="160">
        <v>890</v>
      </c>
      <c r="O250" s="162" t="s">
        <v>160</v>
      </c>
      <c r="P250" s="160"/>
      <c r="Q250" s="162"/>
      <c r="R250" s="160"/>
      <c r="S250" s="162"/>
      <c r="T250" s="163"/>
    </row>
    <row r="251" spans="1:20" s="145" customFormat="1" ht="18.95" customHeight="1" x14ac:dyDescent="0.15">
      <c r="A251" s="144"/>
      <c r="B251" s="144"/>
      <c r="C251" s="144" t="s">
        <v>155</v>
      </c>
      <c r="D251" s="176" t="s">
        <v>1290</v>
      </c>
      <c r="E251" s="177" t="s">
        <v>157</v>
      </c>
      <c r="F251" s="159" t="s">
        <v>132</v>
      </c>
      <c r="G251" s="167">
        <v>294</v>
      </c>
      <c r="H251" s="160">
        <v>294</v>
      </c>
      <c r="I251" s="161"/>
      <c r="J251" s="160">
        <v>332</v>
      </c>
      <c r="K251" s="162" t="s">
        <v>158</v>
      </c>
      <c r="L251" s="160">
        <v>440</v>
      </c>
      <c r="M251" s="162" t="s">
        <v>159</v>
      </c>
      <c r="N251" s="160">
        <v>390</v>
      </c>
      <c r="O251" s="162" t="s">
        <v>160</v>
      </c>
      <c r="P251" s="160"/>
      <c r="Q251" s="162"/>
      <c r="R251" s="160"/>
      <c r="S251" s="162"/>
      <c r="T251" s="163"/>
    </row>
    <row r="252" spans="1:20" s="145" customFormat="1" ht="18.95" customHeight="1" x14ac:dyDescent="0.15">
      <c r="A252" s="144"/>
      <c r="B252" s="144"/>
      <c r="C252" s="144" t="s">
        <v>165</v>
      </c>
      <c r="D252" s="176" t="s">
        <v>166</v>
      </c>
      <c r="E252" s="177" t="s">
        <v>167</v>
      </c>
      <c r="F252" s="159" t="s">
        <v>132</v>
      </c>
      <c r="G252" s="167">
        <v>168</v>
      </c>
      <c r="H252" s="160">
        <v>168</v>
      </c>
      <c r="I252" s="161"/>
      <c r="J252" s="160">
        <v>305</v>
      </c>
      <c r="K252" s="162" t="s">
        <v>168</v>
      </c>
      <c r="L252" s="160">
        <v>275</v>
      </c>
      <c r="M252" s="162" t="s">
        <v>159</v>
      </c>
      <c r="N252" s="160">
        <v>200</v>
      </c>
      <c r="O252" s="162" t="s">
        <v>169</v>
      </c>
      <c r="P252" s="160"/>
      <c r="Q252" s="162"/>
      <c r="R252" s="160"/>
      <c r="S252" s="162"/>
      <c r="T252" s="163"/>
    </row>
    <row r="253" spans="1:20" s="145" customFormat="1" ht="18.95" customHeight="1" x14ac:dyDescent="0.15">
      <c r="A253" s="144"/>
      <c r="B253" s="144"/>
      <c r="C253" s="144" t="s">
        <v>170</v>
      </c>
      <c r="D253" s="176" t="s">
        <v>166</v>
      </c>
      <c r="E253" s="177" t="s">
        <v>171</v>
      </c>
      <c r="F253" s="159" t="s">
        <v>132</v>
      </c>
      <c r="G253" s="167">
        <v>253</v>
      </c>
      <c r="H253" s="160">
        <v>253</v>
      </c>
      <c r="I253" s="161"/>
      <c r="J253" s="160">
        <v>427</v>
      </c>
      <c r="K253" s="162" t="s">
        <v>168</v>
      </c>
      <c r="L253" s="160">
        <v>412</v>
      </c>
      <c r="M253" s="162" t="s">
        <v>159</v>
      </c>
      <c r="N253" s="160">
        <v>300</v>
      </c>
      <c r="O253" s="162" t="s">
        <v>169</v>
      </c>
      <c r="P253" s="160"/>
      <c r="Q253" s="162"/>
      <c r="R253" s="160"/>
      <c r="S253" s="162"/>
      <c r="T253" s="163"/>
    </row>
    <row r="254" spans="1:20" s="145" customFormat="1" ht="18.95" customHeight="1" x14ac:dyDescent="0.15">
      <c r="A254" s="144"/>
      <c r="B254" s="144"/>
      <c r="C254" s="144" t="s">
        <v>2336</v>
      </c>
      <c r="D254" s="176" t="s">
        <v>175</v>
      </c>
      <c r="E254" s="177" t="s">
        <v>2337</v>
      </c>
      <c r="F254" s="159" t="s">
        <v>132</v>
      </c>
      <c r="G254" s="167">
        <v>343</v>
      </c>
      <c r="H254" s="160">
        <v>343</v>
      </c>
      <c r="I254" s="161"/>
      <c r="J254" s="160">
        <v>391</v>
      </c>
      <c r="K254" s="162" t="s">
        <v>168</v>
      </c>
      <c r="L254" s="160">
        <v>480</v>
      </c>
      <c r="M254" s="162" t="s">
        <v>134</v>
      </c>
      <c r="N254" s="160">
        <v>360</v>
      </c>
      <c r="O254" s="162" t="s">
        <v>177</v>
      </c>
      <c r="P254" s="160"/>
      <c r="Q254" s="162"/>
      <c r="R254" s="160"/>
      <c r="S254" s="162"/>
      <c r="T254" s="163"/>
    </row>
    <row r="255" spans="1:20" s="145" customFormat="1" ht="18.95" customHeight="1" x14ac:dyDescent="0.15">
      <c r="A255" s="144"/>
      <c r="B255" s="144"/>
      <c r="C255" s="144" t="s">
        <v>2340</v>
      </c>
      <c r="D255" s="176" t="s">
        <v>175</v>
      </c>
      <c r="E255" s="177" t="s">
        <v>2341</v>
      </c>
      <c r="F255" s="159" t="s">
        <v>132</v>
      </c>
      <c r="G255" s="167">
        <v>523</v>
      </c>
      <c r="H255" s="160">
        <v>523</v>
      </c>
      <c r="I255" s="161"/>
      <c r="J255" s="160">
        <v>563</v>
      </c>
      <c r="K255" s="162" t="s">
        <v>168</v>
      </c>
      <c r="L255" s="160">
        <v>607</v>
      </c>
      <c r="M255" s="162" t="s">
        <v>134</v>
      </c>
      <c r="N255" s="160">
        <v>550</v>
      </c>
      <c r="O255" s="162" t="s">
        <v>177</v>
      </c>
      <c r="P255" s="160"/>
      <c r="Q255" s="162"/>
      <c r="R255" s="160"/>
      <c r="S255" s="162"/>
      <c r="T255" s="163"/>
    </row>
    <row r="256" spans="1:20" s="145" customFormat="1" ht="18.95" customHeight="1" x14ac:dyDescent="0.15">
      <c r="A256" s="144"/>
      <c r="B256" s="144"/>
      <c r="C256" s="144" t="s">
        <v>2344</v>
      </c>
      <c r="D256" s="176" t="s">
        <v>175</v>
      </c>
      <c r="E256" s="177" t="s">
        <v>2345</v>
      </c>
      <c r="F256" s="159" t="s">
        <v>132</v>
      </c>
      <c r="G256" s="167">
        <v>680</v>
      </c>
      <c r="H256" s="160">
        <v>680</v>
      </c>
      <c r="I256" s="161"/>
      <c r="J256" s="160">
        <v>750</v>
      </c>
      <c r="K256" s="162" t="s">
        <v>168</v>
      </c>
      <c r="L256" s="160">
        <v>860</v>
      </c>
      <c r="M256" s="162" t="s">
        <v>134</v>
      </c>
      <c r="N256" s="160">
        <v>730</v>
      </c>
      <c r="O256" s="162" t="s">
        <v>177</v>
      </c>
      <c r="P256" s="160"/>
      <c r="Q256" s="162"/>
      <c r="R256" s="160"/>
      <c r="S256" s="162"/>
      <c r="T256" s="163"/>
    </row>
    <row r="257" spans="1:20" s="145" customFormat="1" ht="18.95" customHeight="1" x14ac:dyDescent="0.15">
      <c r="A257" s="144"/>
      <c r="B257" s="144"/>
      <c r="C257" s="144" t="s">
        <v>178</v>
      </c>
      <c r="D257" s="176" t="s">
        <v>179</v>
      </c>
      <c r="E257" s="177" t="s">
        <v>180</v>
      </c>
      <c r="F257" s="159" t="s">
        <v>181</v>
      </c>
      <c r="G257" s="167">
        <v>354</v>
      </c>
      <c r="H257" s="160">
        <v>354</v>
      </c>
      <c r="I257" s="161"/>
      <c r="J257" s="160">
        <v>1100</v>
      </c>
      <c r="K257" s="162" t="s">
        <v>182</v>
      </c>
      <c r="L257" s="160">
        <v>723</v>
      </c>
      <c r="M257" s="162" t="s">
        <v>183</v>
      </c>
      <c r="N257" s="160">
        <v>1100</v>
      </c>
      <c r="O257" s="162" t="s">
        <v>184</v>
      </c>
      <c r="P257" s="160"/>
      <c r="Q257" s="162"/>
      <c r="R257" s="160"/>
      <c r="S257" s="162"/>
      <c r="T257" s="163"/>
    </row>
    <row r="258" spans="1:20" s="145" customFormat="1" ht="18.95" customHeight="1" x14ac:dyDescent="0.15">
      <c r="A258" s="144"/>
      <c r="B258" s="144"/>
      <c r="C258" s="144" t="s">
        <v>2278</v>
      </c>
      <c r="D258" s="176" t="s">
        <v>179</v>
      </c>
      <c r="E258" s="177" t="s">
        <v>2279</v>
      </c>
      <c r="F258" s="159" t="s">
        <v>181</v>
      </c>
      <c r="G258" s="167">
        <v>1738</v>
      </c>
      <c r="H258" s="160">
        <v>3252</v>
      </c>
      <c r="I258" s="161"/>
      <c r="J258" s="160">
        <v>5290</v>
      </c>
      <c r="K258" s="162" t="s">
        <v>182</v>
      </c>
      <c r="L258" s="160">
        <v>1738</v>
      </c>
      <c r="M258" s="162" t="s">
        <v>183</v>
      </c>
      <c r="N258" s="160">
        <v>5290</v>
      </c>
      <c r="O258" s="162" t="s">
        <v>184</v>
      </c>
      <c r="P258" s="160"/>
      <c r="Q258" s="162"/>
      <c r="R258" s="160"/>
      <c r="S258" s="162"/>
      <c r="T258" s="163"/>
    </row>
    <row r="259" spans="1:20" s="145" customFormat="1" ht="18.95" customHeight="1" x14ac:dyDescent="0.15">
      <c r="A259" s="144"/>
      <c r="B259" s="144"/>
      <c r="C259" s="144" t="s">
        <v>191</v>
      </c>
      <c r="D259" s="176" t="s">
        <v>179</v>
      </c>
      <c r="E259" s="177" t="s">
        <v>192</v>
      </c>
      <c r="F259" s="159" t="s">
        <v>132</v>
      </c>
      <c r="G259" s="167">
        <v>544</v>
      </c>
      <c r="H259" s="160">
        <v>600</v>
      </c>
      <c r="I259" s="161"/>
      <c r="J259" s="160">
        <v>1380</v>
      </c>
      <c r="K259" s="162" t="s">
        <v>182</v>
      </c>
      <c r="L259" s="160">
        <v>544</v>
      </c>
      <c r="M259" s="162" t="s">
        <v>183</v>
      </c>
      <c r="N259" s="160">
        <v>1380</v>
      </c>
      <c r="O259" s="162" t="s">
        <v>184</v>
      </c>
      <c r="P259" s="160"/>
      <c r="Q259" s="162"/>
      <c r="R259" s="160"/>
      <c r="S259" s="162"/>
      <c r="T259" s="163"/>
    </row>
    <row r="260" spans="1:20" s="145" customFormat="1" ht="18.95" customHeight="1" x14ac:dyDescent="0.15">
      <c r="A260" s="144"/>
      <c r="B260" s="144"/>
      <c r="C260" s="144" t="s">
        <v>2349</v>
      </c>
      <c r="D260" s="176" t="s">
        <v>179</v>
      </c>
      <c r="E260" s="177" t="s">
        <v>2280</v>
      </c>
      <c r="F260" s="159" t="s">
        <v>132</v>
      </c>
      <c r="G260" s="167">
        <v>3323</v>
      </c>
      <c r="H260" s="160">
        <v>3323</v>
      </c>
      <c r="I260" s="161"/>
      <c r="J260" s="160">
        <v>6830</v>
      </c>
      <c r="K260" s="162" t="s">
        <v>182</v>
      </c>
      <c r="L260" s="160">
        <v>3575</v>
      </c>
      <c r="M260" s="162" t="s">
        <v>183</v>
      </c>
      <c r="N260" s="160">
        <v>6830</v>
      </c>
      <c r="O260" s="162" t="s">
        <v>184</v>
      </c>
      <c r="P260" s="160"/>
      <c r="Q260" s="162"/>
      <c r="R260" s="160"/>
      <c r="S260" s="162"/>
      <c r="T260" s="163"/>
    </row>
    <row r="261" spans="1:20" s="145" customFormat="1" ht="18.95" customHeight="1" x14ac:dyDescent="0.15">
      <c r="A261" s="144"/>
      <c r="B261" s="144"/>
      <c r="C261" s="144" t="s">
        <v>2306</v>
      </c>
      <c r="D261" s="176" t="s">
        <v>200</v>
      </c>
      <c r="E261" s="177" t="s">
        <v>2307</v>
      </c>
      <c r="F261" s="159" t="s">
        <v>181</v>
      </c>
      <c r="G261" s="167">
        <v>21720</v>
      </c>
      <c r="H261" s="160">
        <v>21720</v>
      </c>
      <c r="I261" s="161"/>
      <c r="J261" s="160"/>
      <c r="K261" s="162"/>
      <c r="L261" s="160"/>
      <c r="M261" s="162"/>
      <c r="N261" s="160"/>
      <c r="O261" s="162"/>
      <c r="P261" s="160"/>
      <c r="Q261" s="162"/>
      <c r="R261" s="160"/>
      <c r="S261" s="162"/>
      <c r="T261" s="163"/>
    </row>
    <row r="262" spans="1:20" s="145" customFormat="1" ht="18.95" customHeight="1" x14ac:dyDescent="0.15">
      <c r="A262" s="144"/>
      <c r="B262" s="144"/>
      <c r="C262" s="144" t="s">
        <v>202</v>
      </c>
      <c r="D262" s="176" t="s">
        <v>203</v>
      </c>
      <c r="E262" s="177"/>
      <c r="F262" s="159" t="s">
        <v>181</v>
      </c>
      <c r="G262" s="167">
        <v>2472</v>
      </c>
      <c r="H262" s="160">
        <v>2472</v>
      </c>
      <c r="I262" s="161"/>
      <c r="J262" s="160"/>
      <c r="K262" s="162"/>
      <c r="L262" s="160"/>
      <c r="M262" s="162"/>
      <c r="N262" s="160"/>
      <c r="O262" s="162"/>
      <c r="P262" s="160"/>
      <c r="Q262" s="162"/>
      <c r="R262" s="160"/>
      <c r="S262" s="162"/>
      <c r="T262" s="163"/>
    </row>
    <row r="263" spans="1:20" s="145" customFormat="1" ht="18.95" customHeight="1" x14ac:dyDescent="0.15">
      <c r="A263" s="144"/>
      <c r="B263" s="144"/>
      <c r="C263" s="144" t="s">
        <v>498</v>
      </c>
      <c r="D263" s="176" t="s">
        <v>205</v>
      </c>
      <c r="E263" s="177" t="s">
        <v>2302</v>
      </c>
      <c r="F263" s="159" t="s">
        <v>181</v>
      </c>
      <c r="G263" s="167">
        <v>10560</v>
      </c>
      <c r="H263" s="160"/>
      <c r="I263" s="161"/>
      <c r="J263" s="160"/>
      <c r="K263" s="162"/>
      <c r="L263" s="160"/>
      <c r="M263" s="162"/>
      <c r="N263" s="160">
        <v>10560</v>
      </c>
      <c r="O263" s="162" t="s">
        <v>177</v>
      </c>
      <c r="P263" s="160"/>
      <c r="Q263" s="162"/>
      <c r="R263" s="160"/>
      <c r="S263" s="162"/>
      <c r="T263" s="163"/>
    </row>
    <row r="264" spans="1:20" s="145" customFormat="1" ht="18.95" customHeight="1" x14ac:dyDescent="0.15">
      <c r="A264" s="144"/>
      <c r="B264" s="144"/>
      <c r="C264" s="144" t="s">
        <v>2322</v>
      </c>
      <c r="D264" s="176" t="s">
        <v>205</v>
      </c>
      <c r="E264" s="177" t="s">
        <v>2323</v>
      </c>
      <c r="F264" s="159" t="s">
        <v>181</v>
      </c>
      <c r="G264" s="167">
        <v>11752</v>
      </c>
      <c r="H264" s="160">
        <v>11752</v>
      </c>
      <c r="I264" s="161"/>
      <c r="J264" s="160"/>
      <c r="K264" s="162"/>
      <c r="L264" s="160"/>
      <c r="M264" s="162"/>
      <c r="N264" s="160">
        <v>11880</v>
      </c>
      <c r="O264" s="162" t="s">
        <v>177</v>
      </c>
      <c r="P264" s="160"/>
      <c r="Q264" s="162"/>
      <c r="R264" s="160"/>
      <c r="S264" s="162"/>
      <c r="T264" s="163"/>
    </row>
    <row r="265" spans="1:20" s="145" customFormat="1" ht="18.95" customHeight="1" x14ac:dyDescent="0.15">
      <c r="A265" s="144"/>
      <c r="B265" s="144"/>
      <c r="C265" s="144" t="s">
        <v>498</v>
      </c>
      <c r="D265" s="176" t="s">
        <v>208</v>
      </c>
      <c r="E265" s="177" t="s">
        <v>2304</v>
      </c>
      <c r="F265" s="159" t="s">
        <v>181</v>
      </c>
      <c r="G265" s="167">
        <v>2700</v>
      </c>
      <c r="H265" s="160"/>
      <c r="I265" s="161"/>
      <c r="J265" s="160"/>
      <c r="K265" s="162"/>
      <c r="L265" s="160"/>
      <c r="M265" s="162"/>
      <c r="N265" s="160">
        <v>2700</v>
      </c>
      <c r="O265" s="162" t="s">
        <v>210</v>
      </c>
      <c r="P265" s="160"/>
      <c r="Q265" s="162"/>
      <c r="R265" s="160"/>
      <c r="S265" s="162"/>
      <c r="T265" s="163"/>
    </row>
    <row r="266" spans="1:20" s="145" customFormat="1" ht="18.95" customHeight="1" x14ac:dyDescent="0.15">
      <c r="A266" s="144"/>
      <c r="B266" s="144"/>
      <c r="C266" s="144" t="s">
        <v>2325</v>
      </c>
      <c r="D266" s="176" t="s">
        <v>208</v>
      </c>
      <c r="E266" s="177" t="s">
        <v>2326</v>
      </c>
      <c r="F266" s="159" t="s">
        <v>181</v>
      </c>
      <c r="G266" s="167">
        <v>2709</v>
      </c>
      <c r="H266" s="160">
        <v>2709</v>
      </c>
      <c r="I266" s="161"/>
      <c r="J266" s="160"/>
      <c r="K266" s="162"/>
      <c r="L266" s="160"/>
      <c r="M266" s="162"/>
      <c r="N266" s="160">
        <v>3300</v>
      </c>
      <c r="O266" s="162" t="s">
        <v>210</v>
      </c>
      <c r="P266" s="160"/>
      <c r="Q266" s="162"/>
      <c r="R266" s="160"/>
      <c r="S266" s="162"/>
      <c r="T266" s="163"/>
    </row>
    <row r="267" spans="1:20" s="145" customFormat="1" ht="18.95" customHeight="1" x14ac:dyDescent="0.15">
      <c r="A267" s="144"/>
      <c r="B267" s="144"/>
      <c r="C267" s="144" t="s">
        <v>218</v>
      </c>
      <c r="D267" s="176" t="s">
        <v>212</v>
      </c>
      <c r="E267" s="177" t="s">
        <v>219</v>
      </c>
      <c r="F267" s="159" t="s">
        <v>181</v>
      </c>
      <c r="G267" s="167">
        <v>1625</v>
      </c>
      <c r="H267" s="160">
        <v>1625</v>
      </c>
      <c r="I267" s="161"/>
      <c r="J267" s="160">
        <v>2250</v>
      </c>
      <c r="K267" s="162" t="s">
        <v>133</v>
      </c>
      <c r="L267" s="160">
        <v>2131</v>
      </c>
      <c r="M267" s="162" t="s">
        <v>134</v>
      </c>
      <c r="N267" s="160">
        <v>2131</v>
      </c>
      <c r="O267" s="162" t="s">
        <v>141</v>
      </c>
      <c r="P267" s="160"/>
      <c r="Q267" s="162"/>
      <c r="R267" s="160"/>
      <c r="S267" s="162"/>
      <c r="T267" s="163"/>
    </row>
    <row r="268" spans="1:20" s="145" customFormat="1" ht="18.95" customHeight="1" x14ac:dyDescent="0.15">
      <c r="A268" s="144"/>
      <c r="B268" s="144"/>
      <c r="C268" s="144" t="s">
        <v>220</v>
      </c>
      <c r="D268" s="176" t="s">
        <v>212</v>
      </c>
      <c r="E268" s="177" t="s">
        <v>221</v>
      </c>
      <c r="F268" s="159" t="s">
        <v>181</v>
      </c>
      <c r="G268" s="167">
        <v>2436</v>
      </c>
      <c r="H268" s="160">
        <v>2436</v>
      </c>
      <c r="I268" s="161"/>
      <c r="J268" s="160">
        <v>3370</v>
      </c>
      <c r="K268" s="162" t="s">
        <v>133</v>
      </c>
      <c r="L268" s="160">
        <v>3203</v>
      </c>
      <c r="M268" s="162" t="s">
        <v>134</v>
      </c>
      <c r="N268" s="160">
        <v>3203</v>
      </c>
      <c r="O268" s="162" t="s">
        <v>141</v>
      </c>
      <c r="P268" s="160"/>
      <c r="Q268" s="162"/>
      <c r="R268" s="160"/>
      <c r="S268" s="162"/>
      <c r="T268" s="163"/>
    </row>
    <row r="269" spans="1:20" s="145" customFormat="1" ht="18.95" customHeight="1" x14ac:dyDescent="0.15">
      <c r="A269" s="144"/>
      <c r="B269" s="144"/>
      <c r="C269" s="144" t="s">
        <v>230</v>
      </c>
      <c r="D269" s="176" t="s">
        <v>212</v>
      </c>
      <c r="E269" s="177" t="s">
        <v>231</v>
      </c>
      <c r="F269" s="159" t="s">
        <v>181</v>
      </c>
      <c r="G269" s="167">
        <v>1983</v>
      </c>
      <c r="H269" s="160">
        <v>1983</v>
      </c>
      <c r="I269" s="161"/>
      <c r="J269" s="160">
        <v>2620</v>
      </c>
      <c r="K269" s="162" t="s">
        <v>133</v>
      </c>
      <c r="L269" s="160">
        <v>2334</v>
      </c>
      <c r="M269" s="162" t="s">
        <v>134</v>
      </c>
      <c r="N269" s="160">
        <v>2334</v>
      </c>
      <c r="O269" s="162" t="s">
        <v>141</v>
      </c>
      <c r="P269" s="160"/>
      <c r="Q269" s="162"/>
      <c r="R269" s="160"/>
      <c r="S269" s="162"/>
      <c r="T269" s="163"/>
    </row>
    <row r="270" spans="1:20" s="145" customFormat="1" ht="18.95" customHeight="1" x14ac:dyDescent="0.15">
      <c r="A270" s="144"/>
      <c r="B270" s="144"/>
      <c r="C270" s="144" t="s">
        <v>232</v>
      </c>
      <c r="D270" s="176" t="s">
        <v>212</v>
      </c>
      <c r="E270" s="177" t="s">
        <v>233</v>
      </c>
      <c r="F270" s="159" t="s">
        <v>181</v>
      </c>
      <c r="G270" s="167">
        <v>2981</v>
      </c>
      <c r="H270" s="160">
        <v>2981</v>
      </c>
      <c r="I270" s="161"/>
      <c r="J270" s="160">
        <v>3950</v>
      </c>
      <c r="K270" s="162" t="s">
        <v>133</v>
      </c>
      <c r="L270" s="160">
        <v>3508</v>
      </c>
      <c r="M270" s="162" t="s">
        <v>134</v>
      </c>
      <c r="N270" s="160">
        <v>3508</v>
      </c>
      <c r="O270" s="162" t="s">
        <v>141</v>
      </c>
      <c r="P270" s="160"/>
      <c r="Q270" s="162"/>
      <c r="R270" s="160"/>
      <c r="S270" s="162"/>
      <c r="T270" s="163"/>
    </row>
    <row r="271" spans="1:20" s="145" customFormat="1" ht="18.95" customHeight="1" x14ac:dyDescent="0.15">
      <c r="A271" s="144"/>
      <c r="B271" s="144"/>
      <c r="C271" s="144" t="s">
        <v>240</v>
      </c>
      <c r="D271" s="176" t="s">
        <v>237</v>
      </c>
      <c r="E271" s="177" t="s">
        <v>147</v>
      </c>
      <c r="F271" s="159" t="s">
        <v>181</v>
      </c>
      <c r="G271" s="167">
        <v>4090</v>
      </c>
      <c r="H271" s="160">
        <v>4090</v>
      </c>
      <c r="I271" s="161"/>
      <c r="J271" s="160">
        <v>5830</v>
      </c>
      <c r="K271" s="162" t="s">
        <v>133</v>
      </c>
      <c r="L271" s="160">
        <v>5620</v>
      </c>
      <c r="M271" s="162" t="s">
        <v>134</v>
      </c>
      <c r="N271" s="160">
        <v>5620</v>
      </c>
      <c r="O271" s="162" t="s">
        <v>141</v>
      </c>
      <c r="P271" s="160"/>
      <c r="Q271" s="162"/>
      <c r="R271" s="160"/>
      <c r="S271" s="162"/>
      <c r="T271" s="163"/>
    </row>
    <row r="272" spans="1:20" s="145" customFormat="1" ht="18.95" customHeight="1" x14ac:dyDescent="0.15">
      <c r="A272" s="144"/>
      <c r="B272" s="144"/>
      <c r="C272" s="144" t="s">
        <v>241</v>
      </c>
      <c r="D272" s="176" t="s">
        <v>237</v>
      </c>
      <c r="E272" s="177" t="s">
        <v>149</v>
      </c>
      <c r="F272" s="159" t="s">
        <v>181</v>
      </c>
      <c r="G272" s="167">
        <v>5818</v>
      </c>
      <c r="H272" s="160">
        <v>5818</v>
      </c>
      <c r="I272" s="161"/>
      <c r="J272" s="160">
        <v>8290</v>
      </c>
      <c r="K272" s="162" t="s">
        <v>133</v>
      </c>
      <c r="L272" s="160">
        <v>8120</v>
      </c>
      <c r="M272" s="162" t="s">
        <v>134</v>
      </c>
      <c r="N272" s="160">
        <v>8120</v>
      </c>
      <c r="O272" s="162" t="s">
        <v>141</v>
      </c>
      <c r="P272" s="160"/>
      <c r="Q272" s="162"/>
      <c r="R272" s="160"/>
      <c r="S272" s="162"/>
      <c r="T272" s="163"/>
    </row>
    <row r="273" spans="1:20" s="145" customFormat="1" ht="18.95" customHeight="1" x14ac:dyDescent="0.15">
      <c r="A273" s="144"/>
      <c r="B273" s="144"/>
      <c r="C273" s="144" t="s">
        <v>250</v>
      </c>
      <c r="D273" s="176" t="s">
        <v>251</v>
      </c>
      <c r="E273" s="177" t="s">
        <v>252</v>
      </c>
      <c r="F273" s="159" t="s">
        <v>181</v>
      </c>
      <c r="G273" s="167">
        <v>627</v>
      </c>
      <c r="H273" s="160">
        <v>627</v>
      </c>
      <c r="I273" s="161"/>
      <c r="J273" s="160">
        <v>800</v>
      </c>
      <c r="K273" s="162" t="s">
        <v>253</v>
      </c>
      <c r="L273" s="160">
        <v>845</v>
      </c>
      <c r="M273" s="162" t="s">
        <v>254</v>
      </c>
      <c r="N273" s="160">
        <v>790</v>
      </c>
      <c r="O273" s="162" t="s">
        <v>255</v>
      </c>
      <c r="P273" s="160"/>
      <c r="Q273" s="162"/>
      <c r="R273" s="160"/>
      <c r="S273" s="162"/>
      <c r="T273" s="163"/>
    </row>
    <row r="274" spans="1:20" s="145" customFormat="1" ht="18.95" customHeight="1" x14ac:dyDescent="0.15">
      <c r="A274" s="144"/>
      <c r="B274" s="144"/>
      <c r="C274" s="144" t="s">
        <v>256</v>
      </c>
      <c r="D274" s="176" t="s">
        <v>251</v>
      </c>
      <c r="E274" s="177" t="s">
        <v>257</v>
      </c>
      <c r="F274" s="159" t="s">
        <v>181</v>
      </c>
      <c r="G274" s="167">
        <v>920</v>
      </c>
      <c r="H274" s="160"/>
      <c r="I274" s="161"/>
      <c r="J274" s="160">
        <v>1000</v>
      </c>
      <c r="K274" s="162" t="s">
        <v>253</v>
      </c>
      <c r="L274" s="160">
        <v>973</v>
      </c>
      <c r="M274" s="162" t="s">
        <v>254</v>
      </c>
      <c r="N274" s="160">
        <v>920</v>
      </c>
      <c r="O274" s="162" t="s">
        <v>255</v>
      </c>
      <c r="P274" s="160"/>
      <c r="Q274" s="162"/>
      <c r="R274" s="160"/>
      <c r="S274" s="162"/>
      <c r="T274" s="163"/>
    </row>
    <row r="275" spans="1:20" s="145" customFormat="1" ht="18.95" customHeight="1" x14ac:dyDescent="0.15">
      <c r="A275" s="144"/>
      <c r="B275" s="144"/>
      <c r="C275" s="144" t="s">
        <v>258</v>
      </c>
      <c r="D275" s="176" t="s">
        <v>259</v>
      </c>
      <c r="E275" s="177" t="s">
        <v>260</v>
      </c>
      <c r="F275" s="159" t="s">
        <v>181</v>
      </c>
      <c r="G275" s="167">
        <v>592</v>
      </c>
      <c r="H275" s="160">
        <v>592</v>
      </c>
      <c r="I275" s="161"/>
      <c r="J275" s="160">
        <v>650</v>
      </c>
      <c r="K275" s="162" t="s">
        <v>253</v>
      </c>
      <c r="L275" s="160">
        <v>700</v>
      </c>
      <c r="M275" s="162" t="s">
        <v>254</v>
      </c>
      <c r="N275" s="160">
        <v>650</v>
      </c>
      <c r="O275" s="162" t="s">
        <v>255</v>
      </c>
      <c r="P275" s="160"/>
      <c r="Q275" s="162"/>
      <c r="R275" s="160"/>
      <c r="S275" s="162"/>
      <c r="T275" s="163"/>
    </row>
    <row r="276" spans="1:20" s="145" customFormat="1" ht="18.95" customHeight="1" x14ac:dyDescent="0.15">
      <c r="A276" s="144"/>
      <c r="B276" s="144"/>
      <c r="C276" s="144" t="s">
        <v>261</v>
      </c>
      <c r="D276" s="176" t="s">
        <v>259</v>
      </c>
      <c r="E276" s="177" t="s">
        <v>262</v>
      </c>
      <c r="F276" s="159" t="s">
        <v>181</v>
      </c>
      <c r="G276" s="167">
        <v>726</v>
      </c>
      <c r="H276" s="160">
        <v>824</v>
      </c>
      <c r="I276" s="161"/>
      <c r="J276" s="160">
        <v>1000</v>
      </c>
      <c r="K276" s="162" t="s">
        <v>253</v>
      </c>
      <c r="L276" s="160">
        <v>726</v>
      </c>
      <c r="M276" s="162" t="s">
        <v>254</v>
      </c>
      <c r="N276" s="160">
        <v>920</v>
      </c>
      <c r="O276" s="162" t="s">
        <v>255</v>
      </c>
      <c r="P276" s="160"/>
      <c r="Q276" s="162"/>
      <c r="R276" s="160"/>
      <c r="S276" s="162"/>
      <c r="T276" s="163"/>
    </row>
    <row r="277" spans="1:20" s="145" customFormat="1" ht="18.95" customHeight="1" x14ac:dyDescent="0.15">
      <c r="A277" s="144"/>
      <c r="B277" s="144"/>
      <c r="C277" s="144" t="s">
        <v>263</v>
      </c>
      <c r="D277" s="176" t="s">
        <v>264</v>
      </c>
      <c r="E277" s="177" t="s">
        <v>265</v>
      </c>
      <c r="F277" s="159" t="s">
        <v>181</v>
      </c>
      <c r="G277" s="167">
        <v>290</v>
      </c>
      <c r="H277" s="160"/>
      <c r="I277" s="161"/>
      <c r="J277" s="160">
        <v>400</v>
      </c>
      <c r="K277" s="162" t="s">
        <v>253</v>
      </c>
      <c r="L277" s="160">
        <v>343</v>
      </c>
      <c r="M277" s="162" t="s">
        <v>254</v>
      </c>
      <c r="N277" s="160">
        <v>290</v>
      </c>
      <c r="O277" s="162" t="s">
        <v>255</v>
      </c>
      <c r="P277" s="160"/>
      <c r="Q277" s="162"/>
      <c r="R277" s="160"/>
      <c r="S277" s="162"/>
      <c r="T277" s="163"/>
    </row>
    <row r="278" spans="1:20" s="145" customFormat="1" ht="18.95" customHeight="1" x14ac:dyDescent="0.15">
      <c r="A278" s="144"/>
      <c r="B278" s="144"/>
      <c r="C278" s="144" t="s">
        <v>266</v>
      </c>
      <c r="D278" s="176" t="s">
        <v>264</v>
      </c>
      <c r="E278" s="177" t="s">
        <v>267</v>
      </c>
      <c r="F278" s="159" t="s">
        <v>181</v>
      </c>
      <c r="G278" s="167">
        <v>343</v>
      </c>
      <c r="H278" s="160"/>
      <c r="I278" s="161"/>
      <c r="J278" s="160">
        <v>400</v>
      </c>
      <c r="K278" s="162" t="s">
        <v>253</v>
      </c>
      <c r="L278" s="160">
        <v>343</v>
      </c>
      <c r="M278" s="162" t="s">
        <v>254</v>
      </c>
      <c r="N278" s="160">
        <v>400</v>
      </c>
      <c r="O278" s="162" t="s">
        <v>255</v>
      </c>
      <c r="P278" s="160"/>
      <c r="Q278" s="162"/>
      <c r="R278" s="160"/>
      <c r="S278" s="162"/>
      <c r="T278" s="163"/>
    </row>
    <row r="279" spans="1:20" s="145" customFormat="1" ht="18.95" customHeight="1" x14ac:dyDescent="0.15">
      <c r="A279" s="144"/>
      <c r="B279" s="144"/>
      <c r="C279" s="144" t="s">
        <v>272</v>
      </c>
      <c r="D279" s="176" t="s">
        <v>273</v>
      </c>
      <c r="E279" s="177" t="s">
        <v>274</v>
      </c>
      <c r="F279" s="159" t="s">
        <v>275</v>
      </c>
      <c r="G279" s="167">
        <v>2690</v>
      </c>
      <c r="H279" s="160"/>
      <c r="I279" s="161"/>
      <c r="J279" s="160">
        <v>4200</v>
      </c>
      <c r="K279" s="162" t="s">
        <v>253</v>
      </c>
      <c r="L279" s="160">
        <v>2690</v>
      </c>
      <c r="M279" s="162" t="s">
        <v>254</v>
      </c>
      <c r="N279" s="160"/>
      <c r="O279" s="162"/>
      <c r="P279" s="160"/>
      <c r="Q279" s="162"/>
      <c r="R279" s="160"/>
      <c r="S279" s="162"/>
      <c r="T279" s="163"/>
    </row>
    <row r="280" spans="1:20" s="145" customFormat="1" ht="18.95" customHeight="1" x14ac:dyDescent="0.15">
      <c r="A280" s="144"/>
      <c r="B280" s="144"/>
      <c r="C280" s="144" t="s">
        <v>2357</v>
      </c>
      <c r="D280" s="176" t="s">
        <v>277</v>
      </c>
      <c r="E280" s="177" t="s">
        <v>2281</v>
      </c>
      <c r="F280" s="159" t="s">
        <v>181</v>
      </c>
      <c r="G280" s="167">
        <v>2861</v>
      </c>
      <c r="H280" s="160">
        <v>2861</v>
      </c>
      <c r="I280" s="161"/>
      <c r="J280" s="160">
        <v>5800</v>
      </c>
      <c r="K280" s="162" t="s">
        <v>253</v>
      </c>
      <c r="L280" s="160">
        <v>3520</v>
      </c>
      <c r="M280" s="162" t="s">
        <v>254</v>
      </c>
      <c r="N280" s="160">
        <v>3370</v>
      </c>
      <c r="O280" s="162" t="s">
        <v>255</v>
      </c>
      <c r="P280" s="160"/>
      <c r="Q280" s="162"/>
      <c r="R280" s="160"/>
      <c r="S280" s="162"/>
      <c r="T280" s="163"/>
    </row>
    <row r="281" spans="1:20" s="145" customFormat="1" ht="18.95" customHeight="1" x14ac:dyDescent="0.15">
      <c r="A281" s="144"/>
      <c r="B281" s="144"/>
      <c r="C281" s="144" t="s">
        <v>348</v>
      </c>
      <c r="D281" s="176" t="s">
        <v>244</v>
      </c>
      <c r="E281" s="177" t="s">
        <v>349</v>
      </c>
      <c r="F281" s="159" t="s">
        <v>181</v>
      </c>
      <c r="G281" s="167">
        <v>378</v>
      </c>
      <c r="H281" s="160">
        <v>378</v>
      </c>
      <c r="I281" s="161"/>
      <c r="J281" s="160">
        <v>420</v>
      </c>
      <c r="K281" s="162" t="s">
        <v>133</v>
      </c>
      <c r="L281" s="160">
        <v>828</v>
      </c>
      <c r="M281" s="162" t="s">
        <v>246</v>
      </c>
      <c r="N281" s="160">
        <v>720</v>
      </c>
      <c r="O281" s="162" t="s">
        <v>135</v>
      </c>
      <c r="P281" s="160"/>
      <c r="Q281" s="162"/>
      <c r="R281" s="160"/>
      <c r="S281" s="162"/>
      <c r="T281" s="163"/>
    </row>
    <row r="282" spans="1:20" s="145" customFormat="1" ht="18.95" customHeight="1" x14ac:dyDescent="0.15">
      <c r="A282" s="144"/>
      <c r="B282" s="144"/>
      <c r="C282" s="144" t="s">
        <v>350</v>
      </c>
      <c r="D282" s="176" t="s">
        <v>244</v>
      </c>
      <c r="E282" s="177" t="s">
        <v>351</v>
      </c>
      <c r="F282" s="159" t="s">
        <v>181</v>
      </c>
      <c r="G282" s="167">
        <v>405</v>
      </c>
      <c r="H282" s="160">
        <v>405</v>
      </c>
      <c r="I282" s="161"/>
      <c r="J282" s="160">
        <v>450</v>
      </c>
      <c r="K282" s="162" t="s">
        <v>133</v>
      </c>
      <c r="L282" s="160">
        <v>904</v>
      </c>
      <c r="M282" s="162" t="s">
        <v>246</v>
      </c>
      <c r="N282" s="160">
        <v>760</v>
      </c>
      <c r="O282" s="162" t="s">
        <v>135</v>
      </c>
      <c r="P282" s="160"/>
      <c r="Q282" s="162"/>
      <c r="R282" s="160"/>
      <c r="S282" s="162"/>
      <c r="T282" s="163"/>
    </row>
    <row r="283" spans="1:20" s="145" customFormat="1" ht="18.95" customHeight="1" x14ac:dyDescent="0.15">
      <c r="A283" s="144"/>
      <c r="B283" s="144"/>
      <c r="C283" s="144" t="s">
        <v>362</v>
      </c>
      <c r="D283" s="176" t="s">
        <v>363</v>
      </c>
      <c r="E283" s="177" t="s">
        <v>364</v>
      </c>
      <c r="F283" s="159" t="s">
        <v>181</v>
      </c>
      <c r="G283" s="167">
        <v>130</v>
      </c>
      <c r="H283" s="160"/>
      <c r="I283" s="161"/>
      <c r="J283" s="160">
        <v>130</v>
      </c>
      <c r="K283" s="162" t="s">
        <v>365</v>
      </c>
      <c r="L283" s="160"/>
      <c r="M283" s="162"/>
      <c r="N283" s="160">
        <v>130</v>
      </c>
      <c r="O283" s="162" t="s">
        <v>366</v>
      </c>
      <c r="P283" s="160"/>
      <c r="Q283" s="162"/>
      <c r="R283" s="160"/>
      <c r="S283" s="162"/>
      <c r="T283" s="163"/>
    </row>
    <row r="284" spans="1:20" s="145" customFormat="1" ht="18.95" customHeight="1" x14ac:dyDescent="0.15">
      <c r="A284" s="144"/>
      <c r="B284" s="144"/>
      <c r="C284" s="144" t="s">
        <v>2224</v>
      </c>
      <c r="D284" s="176" t="s">
        <v>2225</v>
      </c>
      <c r="E284" s="177" t="s">
        <v>2226</v>
      </c>
      <c r="F284" s="159" t="s">
        <v>181</v>
      </c>
      <c r="G284" s="167">
        <v>6100</v>
      </c>
      <c r="H284" s="160"/>
      <c r="I284" s="161"/>
      <c r="J284" s="160"/>
      <c r="K284" s="162"/>
      <c r="L284" s="160">
        <v>9300</v>
      </c>
      <c r="M284" s="162" t="s">
        <v>361</v>
      </c>
      <c r="N284" s="160">
        <v>6100</v>
      </c>
      <c r="O284" s="162" t="s">
        <v>2248</v>
      </c>
      <c r="P284" s="160"/>
      <c r="Q284" s="162"/>
      <c r="R284" s="160"/>
      <c r="S284" s="162"/>
      <c r="T284" s="163"/>
    </row>
    <row r="285" spans="1:20" s="145" customFormat="1" ht="18.95" customHeight="1" x14ac:dyDescent="0.15">
      <c r="A285" s="144"/>
      <c r="B285" s="144"/>
      <c r="C285" s="144" t="s">
        <v>373</v>
      </c>
      <c r="D285" s="176" t="s">
        <v>374</v>
      </c>
      <c r="E285" s="177" t="s">
        <v>375</v>
      </c>
      <c r="F285" s="159" t="s">
        <v>181</v>
      </c>
      <c r="G285" s="167">
        <v>1220</v>
      </c>
      <c r="H285" s="160"/>
      <c r="I285" s="161"/>
      <c r="J285" s="160"/>
      <c r="K285" s="162"/>
      <c r="L285" s="160">
        <v>1226</v>
      </c>
      <c r="M285" s="162" t="s">
        <v>376</v>
      </c>
      <c r="N285" s="160">
        <v>1220</v>
      </c>
      <c r="O285" s="162" t="s">
        <v>377</v>
      </c>
      <c r="P285" s="160"/>
      <c r="Q285" s="162"/>
      <c r="R285" s="160"/>
      <c r="S285" s="162"/>
      <c r="T285" s="163"/>
    </row>
    <row r="286" spans="1:20" s="145" customFormat="1" ht="18.95" customHeight="1" x14ac:dyDescent="0.15">
      <c r="A286" s="144"/>
      <c r="B286" s="144"/>
      <c r="C286" s="144" t="s">
        <v>378</v>
      </c>
      <c r="D286" s="176" t="s">
        <v>379</v>
      </c>
      <c r="E286" s="177" t="s">
        <v>380</v>
      </c>
      <c r="F286" s="159" t="s">
        <v>132</v>
      </c>
      <c r="G286" s="167">
        <v>494</v>
      </c>
      <c r="H286" s="160">
        <v>494</v>
      </c>
      <c r="I286" s="161"/>
      <c r="J286" s="160">
        <v>556</v>
      </c>
      <c r="K286" s="162" t="s">
        <v>381</v>
      </c>
      <c r="L286" s="160">
        <v>685</v>
      </c>
      <c r="M286" s="162" t="s">
        <v>382</v>
      </c>
      <c r="N286" s="160">
        <v>515</v>
      </c>
      <c r="O286" s="162" t="s">
        <v>383</v>
      </c>
      <c r="P286" s="160"/>
      <c r="Q286" s="162"/>
      <c r="R286" s="160"/>
      <c r="S286" s="162"/>
      <c r="T286" s="163"/>
    </row>
    <row r="287" spans="1:20" s="145" customFormat="1" ht="18.95" customHeight="1" x14ac:dyDescent="0.15">
      <c r="A287" s="144"/>
      <c r="B287" s="144"/>
      <c r="C287" s="144" t="s">
        <v>384</v>
      </c>
      <c r="D287" s="176" t="s">
        <v>379</v>
      </c>
      <c r="E287" s="177" t="s">
        <v>385</v>
      </c>
      <c r="F287" s="159" t="s">
        <v>132</v>
      </c>
      <c r="G287" s="167">
        <v>494</v>
      </c>
      <c r="H287" s="160">
        <v>494</v>
      </c>
      <c r="I287" s="161"/>
      <c r="J287" s="160">
        <v>556</v>
      </c>
      <c r="K287" s="162" t="s">
        <v>381</v>
      </c>
      <c r="L287" s="160">
        <v>685</v>
      </c>
      <c r="M287" s="162" t="s">
        <v>382</v>
      </c>
      <c r="N287" s="160">
        <v>515</v>
      </c>
      <c r="O287" s="162" t="s">
        <v>383</v>
      </c>
      <c r="P287" s="160"/>
      <c r="Q287" s="162"/>
      <c r="R287" s="160"/>
      <c r="S287" s="162"/>
      <c r="T287" s="163"/>
    </row>
    <row r="288" spans="1:20" s="145" customFormat="1" ht="18.95" customHeight="1" x14ac:dyDescent="0.15">
      <c r="A288" s="144"/>
      <c r="B288" s="144"/>
      <c r="C288" s="144" t="s">
        <v>386</v>
      </c>
      <c r="D288" s="176" t="s">
        <v>387</v>
      </c>
      <c r="E288" s="177" t="s">
        <v>388</v>
      </c>
      <c r="F288" s="159" t="s">
        <v>132</v>
      </c>
      <c r="G288" s="167">
        <v>921</v>
      </c>
      <c r="H288" s="160">
        <v>921</v>
      </c>
      <c r="I288" s="161"/>
      <c r="J288" s="160">
        <v>1179</v>
      </c>
      <c r="K288" s="162" t="s">
        <v>389</v>
      </c>
      <c r="L288" s="160">
        <v>1089</v>
      </c>
      <c r="M288" s="162" t="s">
        <v>382</v>
      </c>
      <c r="N288" s="160">
        <v>1128</v>
      </c>
      <c r="O288" s="162" t="s">
        <v>390</v>
      </c>
      <c r="P288" s="160"/>
      <c r="Q288" s="162"/>
      <c r="R288" s="160"/>
      <c r="S288" s="162"/>
      <c r="T288" s="163"/>
    </row>
    <row r="289" spans="1:20" s="145" customFormat="1" ht="18.95" customHeight="1" x14ac:dyDescent="0.15">
      <c r="A289" s="144"/>
      <c r="B289" s="144"/>
      <c r="C289" s="144" t="s">
        <v>391</v>
      </c>
      <c r="D289" s="176" t="s">
        <v>387</v>
      </c>
      <c r="E289" s="177" t="s">
        <v>392</v>
      </c>
      <c r="F289" s="159" t="s">
        <v>132</v>
      </c>
      <c r="G289" s="167">
        <v>1045</v>
      </c>
      <c r="H289" s="160">
        <v>1045</v>
      </c>
      <c r="I289" s="161"/>
      <c r="J289" s="160">
        <v>1403</v>
      </c>
      <c r="K289" s="162" t="s">
        <v>389</v>
      </c>
      <c r="L289" s="160">
        <v>1239</v>
      </c>
      <c r="M289" s="162" t="s">
        <v>382</v>
      </c>
      <c r="N289" s="160">
        <v>1478</v>
      </c>
      <c r="O289" s="162" t="s">
        <v>390</v>
      </c>
      <c r="P289" s="160"/>
      <c r="Q289" s="162"/>
      <c r="R289" s="160"/>
      <c r="S289" s="162"/>
      <c r="T289" s="163"/>
    </row>
    <row r="290" spans="1:20" s="145" customFormat="1" ht="18.95" customHeight="1" x14ac:dyDescent="0.15">
      <c r="A290" s="144"/>
      <c r="B290" s="144"/>
      <c r="C290" s="144" t="s">
        <v>393</v>
      </c>
      <c r="D290" s="176" t="s">
        <v>387</v>
      </c>
      <c r="E290" s="177" t="s">
        <v>394</v>
      </c>
      <c r="F290" s="159" t="s">
        <v>132</v>
      </c>
      <c r="G290" s="167">
        <v>1895</v>
      </c>
      <c r="H290" s="160">
        <v>1895</v>
      </c>
      <c r="I290" s="161"/>
      <c r="J290" s="160">
        <v>2218</v>
      </c>
      <c r="K290" s="162" t="s">
        <v>389</v>
      </c>
      <c r="L290" s="160">
        <v>2089</v>
      </c>
      <c r="M290" s="162" t="s">
        <v>382</v>
      </c>
      <c r="N290" s="160">
        <v>2243</v>
      </c>
      <c r="O290" s="162" t="s">
        <v>390</v>
      </c>
      <c r="P290" s="160"/>
      <c r="Q290" s="162"/>
      <c r="R290" s="160"/>
      <c r="S290" s="162"/>
      <c r="T290" s="163"/>
    </row>
    <row r="291" spans="1:20" s="145" customFormat="1" ht="18.95" customHeight="1" x14ac:dyDescent="0.15">
      <c r="A291" s="144"/>
      <c r="B291" s="144"/>
      <c r="C291" s="144" t="s">
        <v>395</v>
      </c>
      <c r="D291" s="176" t="s">
        <v>387</v>
      </c>
      <c r="E291" s="177" t="s">
        <v>396</v>
      </c>
      <c r="F291" s="159" t="s">
        <v>132</v>
      </c>
      <c r="G291" s="167">
        <v>2397</v>
      </c>
      <c r="H291" s="160">
        <v>2397</v>
      </c>
      <c r="I291" s="161"/>
      <c r="J291" s="160">
        <v>3390</v>
      </c>
      <c r="K291" s="162" t="s">
        <v>389</v>
      </c>
      <c r="L291" s="160">
        <v>2852</v>
      </c>
      <c r="M291" s="162" t="s">
        <v>382</v>
      </c>
      <c r="N291" s="160">
        <v>3152</v>
      </c>
      <c r="O291" s="162" t="s">
        <v>390</v>
      </c>
      <c r="P291" s="160"/>
      <c r="Q291" s="162"/>
      <c r="R291" s="160"/>
      <c r="S291" s="162"/>
      <c r="T291" s="163"/>
    </row>
    <row r="292" spans="1:20" s="145" customFormat="1" ht="18.95" customHeight="1" x14ac:dyDescent="0.15">
      <c r="A292" s="144"/>
      <c r="B292" s="144"/>
      <c r="C292" s="144" t="s">
        <v>397</v>
      </c>
      <c r="D292" s="176" t="s">
        <v>387</v>
      </c>
      <c r="E292" s="177" t="s">
        <v>398</v>
      </c>
      <c r="F292" s="159" t="s">
        <v>132</v>
      </c>
      <c r="G292" s="167">
        <v>7178</v>
      </c>
      <c r="H292" s="160">
        <v>7178</v>
      </c>
      <c r="I292" s="161"/>
      <c r="J292" s="160">
        <v>9455</v>
      </c>
      <c r="K292" s="162" t="s">
        <v>389</v>
      </c>
      <c r="L292" s="160">
        <v>8409</v>
      </c>
      <c r="M292" s="162" t="s">
        <v>382</v>
      </c>
      <c r="N292" s="160">
        <v>8959</v>
      </c>
      <c r="O292" s="162" t="s">
        <v>390</v>
      </c>
      <c r="P292" s="160"/>
      <c r="Q292" s="162"/>
      <c r="R292" s="160"/>
      <c r="S292" s="162"/>
      <c r="T292" s="163"/>
    </row>
    <row r="293" spans="1:20" s="145" customFormat="1" ht="18.95" customHeight="1" x14ac:dyDescent="0.15">
      <c r="A293" s="144"/>
      <c r="B293" s="144"/>
      <c r="C293" s="144" t="s">
        <v>403</v>
      </c>
      <c r="D293" s="176" t="s">
        <v>404</v>
      </c>
      <c r="E293" s="177" t="s">
        <v>405</v>
      </c>
      <c r="F293" s="159" t="s">
        <v>132</v>
      </c>
      <c r="G293" s="167">
        <v>9810</v>
      </c>
      <c r="H293" s="160"/>
      <c r="I293" s="161"/>
      <c r="J293" s="160">
        <v>11475</v>
      </c>
      <c r="K293" s="162" t="s">
        <v>406</v>
      </c>
      <c r="L293" s="160">
        <v>9810</v>
      </c>
      <c r="M293" s="162" t="s">
        <v>407</v>
      </c>
      <c r="N293" s="160"/>
      <c r="O293" s="162"/>
      <c r="P293" s="160"/>
      <c r="Q293" s="162"/>
      <c r="R293" s="160"/>
      <c r="S293" s="162"/>
      <c r="T293" s="163"/>
    </row>
    <row r="294" spans="1:20" s="145" customFormat="1" ht="18.95" customHeight="1" x14ac:dyDescent="0.15">
      <c r="A294" s="144"/>
      <c r="B294" s="144"/>
      <c r="C294" s="144" t="s">
        <v>2367</v>
      </c>
      <c r="D294" s="176" t="s">
        <v>2257</v>
      </c>
      <c r="E294" s="177" t="s">
        <v>2258</v>
      </c>
      <c r="F294" s="159" t="s">
        <v>132</v>
      </c>
      <c r="G294" s="167">
        <v>2106</v>
      </c>
      <c r="H294" s="160">
        <v>2106</v>
      </c>
      <c r="I294" s="161"/>
      <c r="J294" s="160">
        <v>2683</v>
      </c>
      <c r="K294" s="162" t="s">
        <v>381</v>
      </c>
      <c r="L294" s="160">
        <v>2117</v>
      </c>
      <c r="M294" s="162" t="s">
        <v>411</v>
      </c>
      <c r="N294" s="160">
        <v>2289</v>
      </c>
      <c r="O294" s="162" t="s">
        <v>390</v>
      </c>
      <c r="P294" s="160"/>
      <c r="Q294" s="162"/>
      <c r="R294" s="160"/>
      <c r="S294" s="162"/>
      <c r="T294" s="163"/>
    </row>
    <row r="295" spans="1:20" s="145" customFormat="1" ht="18.95" customHeight="1" x14ac:dyDescent="0.15">
      <c r="A295" s="144"/>
      <c r="B295" s="144"/>
      <c r="C295" s="144" t="s">
        <v>2370</v>
      </c>
      <c r="D295" s="176" t="s">
        <v>2257</v>
      </c>
      <c r="E295" s="177" t="s">
        <v>2259</v>
      </c>
      <c r="F295" s="159" t="s">
        <v>132</v>
      </c>
      <c r="G295" s="167">
        <v>2106</v>
      </c>
      <c r="H295" s="160">
        <v>2106</v>
      </c>
      <c r="I295" s="161"/>
      <c r="J295" s="160">
        <v>2683</v>
      </c>
      <c r="K295" s="162" t="s">
        <v>381</v>
      </c>
      <c r="L295" s="160">
        <v>2117</v>
      </c>
      <c r="M295" s="162" t="s">
        <v>411</v>
      </c>
      <c r="N295" s="160">
        <v>2289</v>
      </c>
      <c r="O295" s="162" t="s">
        <v>390</v>
      </c>
      <c r="P295" s="160"/>
      <c r="Q295" s="162"/>
      <c r="R295" s="160"/>
      <c r="S295" s="162"/>
      <c r="T295" s="163"/>
    </row>
    <row r="296" spans="1:20" s="145" customFormat="1" ht="18.95" customHeight="1" x14ac:dyDescent="0.15">
      <c r="A296" s="144"/>
      <c r="B296" s="144"/>
      <c r="C296" s="144" t="s">
        <v>498</v>
      </c>
      <c r="D296" s="176" t="s">
        <v>2265</v>
      </c>
      <c r="E296" s="177" t="s">
        <v>424</v>
      </c>
      <c r="F296" s="159" t="s">
        <v>132</v>
      </c>
      <c r="G296" s="167">
        <v>7660</v>
      </c>
      <c r="H296" s="160">
        <v>7660</v>
      </c>
      <c r="I296" s="161"/>
      <c r="J296" s="160">
        <v>10017</v>
      </c>
      <c r="K296" s="162" t="s">
        <v>381</v>
      </c>
      <c r="L296" s="160">
        <v>7790</v>
      </c>
      <c r="M296" s="162" t="s">
        <v>411</v>
      </c>
      <c r="N296" s="160">
        <v>8931</v>
      </c>
      <c r="O296" s="162" t="s">
        <v>390</v>
      </c>
      <c r="P296" s="160"/>
      <c r="Q296" s="162"/>
      <c r="R296" s="160"/>
      <c r="S296" s="162"/>
      <c r="T296" s="163"/>
    </row>
    <row r="297" spans="1:20" s="145" customFormat="1" ht="18.95" customHeight="1" x14ac:dyDescent="0.15">
      <c r="A297" s="144"/>
      <c r="B297" s="144"/>
      <c r="C297" s="144" t="s">
        <v>419</v>
      </c>
      <c r="D297" s="176" t="s">
        <v>417</v>
      </c>
      <c r="E297" s="177" t="s">
        <v>420</v>
      </c>
      <c r="F297" s="159" t="s">
        <v>132</v>
      </c>
      <c r="G297" s="167">
        <v>3380</v>
      </c>
      <c r="H297" s="160">
        <v>3380</v>
      </c>
      <c r="I297" s="161"/>
      <c r="J297" s="160">
        <v>4497</v>
      </c>
      <c r="K297" s="162" t="s">
        <v>381</v>
      </c>
      <c r="L297" s="160">
        <v>3497</v>
      </c>
      <c r="M297" s="162" t="s">
        <v>411</v>
      </c>
      <c r="N297" s="160">
        <v>4039</v>
      </c>
      <c r="O297" s="162" t="s">
        <v>390</v>
      </c>
      <c r="P297" s="160"/>
      <c r="Q297" s="162"/>
      <c r="R297" s="160"/>
      <c r="S297" s="162"/>
      <c r="T297" s="163"/>
    </row>
    <row r="298" spans="1:20" s="145" customFormat="1" ht="18.95" customHeight="1" x14ac:dyDescent="0.15">
      <c r="A298" s="144"/>
      <c r="B298" s="144"/>
      <c r="C298" s="144" t="s">
        <v>423</v>
      </c>
      <c r="D298" s="176" t="s">
        <v>417</v>
      </c>
      <c r="E298" s="177" t="s">
        <v>424</v>
      </c>
      <c r="F298" s="159" t="s">
        <v>132</v>
      </c>
      <c r="G298" s="167">
        <v>7660</v>
      </c>
      <c r="H298" s="160">
        <v>7660</v>
      </c>
      <c r="I298" s="161"/>
      <c r="J298" s="160">
        <v>10017</v>
      </c>
      <c r="K298" s="162" t="s">
        <v>381</v>
      </c>
      <c r="L298" s="160">
        <v>7790</v>
      </c>
      <c r="M298" s="162" t="s">
        <v>411</v>
      </c>
      <c r="N298" s="160">
        <v>8931</v>
      </c>
      <c r="O298" s="162" t="s">
        <v>390</v>
      </c>
      <c r="P298" s="160"/>
      <c r="Q298" s="162"/>
      <c r="R298" s="160"/>
      <c r="S298" s="162"/>
      <c r="T298" s="163"/>
    </row>
    <row r="299" spans="1:20" s="145" customFormat="1" ht="18.95" customHeight="1" x14ac:dyDescent="0.15">
      <c r="A299" s="144"/>
      <c r="B299" s="144"/>
      <c r="C299" s="144" t="s">
        <v>427</v>
      </c>
      <c r="D299" s="176" t="s">
        <v>417</v>
      </c>
      <c r="E299" s="177" t="s">
        <v>428</v>
      </c>
      <c r="F299" s="159" t="s">
        <v>132</v>
      </c>
      <c r="G299" s="167">
        <v>19345</v>
      </c>
      <c r="H299" s="160">
        <v>19667</v>
      </c>
      <c r="I299" s="161"/>
      <c r="J299" s="160">
        <v>22958</v>
      </c>
      <c r="K299" s="162" t="s">
        <v>381</v>
      </c>
      <c r="L299" s="160">
        <v>19345</v>
      </c>
      <c r="M299" s="162" t="s">
        <v>411</v>
      </c>
      <c r="N299" s="160">
        <v>20779</v>
      </c>
      <c r="O299" s="162" t="s">
        <v>390</v>
      </c>
      <c r="P299" s="160"/>
      <c r="Q299" s="162"/>
      <c r="R299" s="160"/>
      <c r="S299" s="162"/>
      <c r="T299" s="163"/>
    </row>
    <row r="300" spans="1:20" s="145" customFormat="1" ht="18.95" customHeight="1" x14ac:dyDescent="0.15">
      <c r="A300" s="144"/>
      <c r="B300" s="144"/>
      <c r="C300" s="144" t="s">
        <v>439</v>
      </c>
      <c r="D300" s="176" t="s">
        <v>440</v>
      </c>
      <c r="E300" s="177" t="s">
        <v>441</v>
      </c>
      <c r="F300" s="159" t="s">
        <v>132</v>
      </c>
      <c r="G300" s="167">
        <v>4905</v>
      </c>
      <c r="H300" s="160"/>
      <c r="I300" s="161"/>
      <c r="J300" s="160">
        <v>4905</v>
      </c>
      <c r="K300" s="162" t="s">
        <v>442</v>
      </c>
      <c r="L300" s="160">
        <v>5022</v>
      </c>
      <c r="M300" s="162" t="s">
        <v>443</v>
      </c>
      <c r="N300" s="160">
        <v>5022</v>
      </c>
      <c r="O300" s="162" t="s">
        <v>444</v>
      </c>
      <c r="P300" s="160"/>
      <c r="Q300" s="162"/>
      <c r="R300" s="160"/>
      <c r="S300" s="162"/>
      <c r="T300" s="163"/>
    </row>
    <row r="301" spans="1:20" s="145" customFormat="1" ht="18.95" customHeight="1" x14ac:dyDescent="0.15">
      <c r="A301" s="144"/>
      <c r="B301" s="144"/>
      <c r="C301" s="144" t="s">
        <v>453</v>
      </c>
      <c r="D301" s="176" t="s">
        <v>454</v>
      </c>
      <c r="E301" s="177" t="s">
        <v>455</v>
      </c>
      <c r="F301" s="159" t="s">
        <v>132</v>
      </c>
      <c r="G301" s="167">
        <v>400</v>
      </c>
      <c r="H301" s="160">
        <v>400</v>
      </c>
      <c r="I301" s="161"/>
      <c r="J301" s="160">
        <v>470</v>
      </c>
      <c r="K301" s="162" t="s">
        <v>456</v>
      </c>
      <c r="L301" s="160">
        <v>1100</v>
      </c>
      <c r="M301" s="162" t="s">
        <v>457</v>
      </c>
      <c r="N301" s="160">
        <v>790</v>
      </c>
      <c r="O301" s="162" t="s">
        <v>444</v>
      </c>
      <c r="P301" s="160"/>
      <c r="Q301" s="162"/>
      <c r="R301" s="160"/>
      <c r="S301" s="162"/>
      <c r="T301" s="163"/>
    </row>
    <row r="302" spans="1:20" s="145" customFormat="1" ht="18.95" customHeight="1" x14ac:dyDescent="0.15">
      <c r="A302" s="144"/>
      <c r="B302" s="144"/>
      <c r="C302" s="144" t="s">
        <v>466</v>
      </c>
      <c r="D302" s="176" t="s">
        <v>461</v>
      </c>
      <c r="E302" s="177" t="s">
        <v>467</v>
      </c>
      <c r="F302" s="159" t="s">
        <v>181</v>
      </c>
      <c r="G302" s="167">
        <v>1853</v>
      </c>
      <c r="H302" s="160">
        <v>1853</v>
      </c>
      <c r="I302" s="161"/>
      <c r="J302" s="160">
        <v>5500</v>
      </c>
      <c r="K302" s="162" t="s">
        <v>463</v>
      </c>
      <c r="L302" s="160">
        <v>4425</v>
      </c>
      <c r="M302" s="162" t="s">
        <v>464</v>
      </c>
      <c r="N302" s="160">
        <v>2820</v>
      </c>
      <c r="O302" s="162" t="s">
        <v>465</v>
      </c>
      <c r="P302" s="160"/>
      <c r="Q302" s="162"/>
      <c r="R302" s="160"/>
      <c r="S302" s="162"/>
      <c r="T302" s="163"/>
    </row>
    <row r="303" spans="1:20" s="145" customFormat="1" ht="18.95" customHeight="1" x14ac:dyDescent="0.15">
      <c r="A303" s="144"/>
      <c r="B303" s="144"/>
      <c r="C303" s="144" t="s">
        <v>470</v>
      </c>
      <c r="D303" s="176" t="s">
        <v>461</v>
      </c>
      <c r="E303" s="177" t="s">
        <v>471</v>
      </c>
      <c r="F303" s="159" t="s">
        <v>181</v>
      </c>
      <c r="G303" s="167">
        <v>1570</v>
      </c>
      <c r="H303" s="160">
        <v>1570</v>
      </c>
      <c r="I303" s="161"/>
      <c r="J303" s="160">
        <v>11000</v>
      </c>
      <c r="K303" s="162" t="s">
        <v>463</v>
      </c>
      <c r="L303" s="160">
        <v>6971</v>
      </c>
      <c r="M303" s="162" t="s">
        <v>464</v>
      </c>
      <c r="N303" s="160">
        <v>5640</v>
      </c>
      <c r="O303" s="162" t="s">
        <v>465</v>
      </c>
      <c r="P303" s="160"/>
      <c r="Q303" s="162"/>
      <c r="R303" s="160"/>
      <c r="S303" s="162"/>
      <c r="T303" s="163"/>
    </row>
    <row r="304" spans="1:20" s="145" customFormat="1" ht="18.95" customHeight="1" x14ac:dyDescent="0.15">
      <c r="A304" s="144"/>
      <c r="B304" s="144"/>
      <c r="C304" s="144" t="s">
        <v>474</v>
      </c>
      <c r="D304" s="176" t="s">
        <v>475</v>
      </c>
      <c r="E304" s="177" t="s">
        <v>476</v>
      </c>
      <c r="F304" s="159" t="s">
        <v>181</v>
      </c>
      <c r="G304" s="167">
        <v>935</v>
      </c>
      <c r="H304" s="160">
        <v>935</v>
      </c>
      <c r="I304" s="161"/>
      <c r="J304" s="160">
        <v>2417</v>
      </c>
      <c r="K304" s="162" t="s">
        <v>477</v>
      </c>
      <c r="L304" s="160">
        <v>1843</v>
      </c>
      <c r="M304" s="162" t="s">
        <v>464</v>
      </c>
      <c r="N304" s="160">
        <v>2000</v>
      </c>
      <c r="O304" s="162" t="s">
        <v>478</v>
      </c>
      <c r="P304" s="160"/>
      <c r="Q304" s="162"/>
      <c r="R304" s="160"/>
      <c r="S304" s="162"/>
      <c r="T304" s="163"/>
    </row>
    <row r="305" spans="1:20" s="145" customFormat="1" ht="18.95" customHeight="1" x14ac:dyDescent="0.15">
      <c r="A305" s="144"/>
      <c r="B305" s="144"/>
      <c r="C305" s="144" t="s">
        <v>479</v>
      </c>
      <c r="D305" s="176" t="s">
        <v>475</v>
      </c>
      <c r="E305" s="177" t="s">
        <v>480</v>
      </c>
      <c r="F305" s="159" t="s">
        <v>181</v>
      </c>
      <c r="G305" s="167">
        <v>1385</v>
      </c>
      <c r="H305" s="160">
        <v>1385</v>
      </c>
      <c r="I305" s="161"/>
      <c r="J305" s="160">
        <v>2834</v>
      </c>
      <c r="K305" s="162" t="s">
        <v>477</v>
      </c>
      <c r="L305" s="160">
        <v>2273</v>
      </c>
      <c r="M305" s="162" t="s">
        <v>464</v>
      </c>
      <c r="N305" s="160">
        <v>2200</v>
      </c>
      <c r="O305" s="162" t="s">
        <v>478</v>
      </c>
      <c r="P305" s="160"/>
      <c r="Q305" s="162"/>
      <c r="R305" s="160"/>
      <c r="S305" s="162"/>
      <c r="T305" s="163"/>
    </row>
    <row r="306" spans="1:20" s="145" customFormat="1" ht="18.95" customHeight="1" x14ac:dyDescent="0.15">
      <c r="A306" s="144"/>
      <c r="B306" s="144"/>
      <c r="C306" s="144" t="s">
        <v>481</v>
      </c>
      <c r="D306" s="176" t="s">
        <v>482</v>
      </c>
      <c r="E306" s="177" t="s">
        <v>476</v>
      </c>
      <c r="F306" s="159" t="s">
        <v>181</v>
      </c>
      <c r="G306" s="167">
        <v>2037</v>
      </c>
      <c r="H306" s="160">
        <v>2037</v>
      </c>
      <c r="I306" s="161"/>
      <c r="J306" s="160">
        <v>3567</v>
      </c>
      <c r="K306" s="162" t="s">
        <v>477</v>
      </c>
      <c r="L306" s="160">
        <v>3355</v>
      </c>
      <c r="M306" s="162" t="s">
        <v>464</v>
      </c>
      <c r="N306" s="160">
        <v>3600</v>
      </c>
      <c r="O306" s="162" t="s">
        <v>478</v>
      </c>
      <c r="P306" s="160"/>
      <c r="Q306" s="162"/>
      <c r="R306" s="160"/>
      <c r="S306" s="162"/>
      <c r="T306" s="163"/>
    </row>
    <row r="307" spans="1:20" s="145" customFormat="1" ht="18.95" customHeight="1" x14ac:dyDescent="0.15">
      <c r="A307" s="144"/>
      <c r="B307" s="144"/>
      <c r="C307" s="144" t="s">
        <v>483</v>
      </c>
      <c r="D307" s="176" t="s">
        <v>482</v>
      </c>
      <c r="E307" s="177" t="s">
        <v>480</v>
      </c>
      <c r="F307" s="159" t="s">
        <v>181</v>
      </c>
      <c r="G307" s="167">
        <v>2123</v>
      </c>
      <c r="H307" s="160">
        <v>2123</v>
      </c>
      <c r="I307" s="161"/>
      <c r="J307" s="160">
        <v>4251</v>
      </c>
      <c r="K307" s="162" t="s">
        <v>477</v>
      </c>
      <c r="L307" s="160">
        <v>3736</v>
      </c>
      <c r="M307" s="162" t="s">
        <v>464</v>
      </c>
      <c r="N307" s="160">
        <v>4400</v>
      </c>
      <c r="O307" s="162" t="s">
        <v>478</v>
      </c>
      <c r="P307" s="160"/>
      <c r="Q307" s="162"/>
      <c r="R307" s="160"/>
      <c r="S307" s="162"/>
      <c r="T307" s="163"/>
    </row>
    <row r="308" spans="1:20" s="145" customFormat="1" ht="18.95" customHeight="1" x14ac:dyDescent="0.15">
      <c r="A308" s="144"/>
      <c r="B308" s="144"/>
      <c r="C308" s="144" t="s">
        <v>484</v>
      </c>
      <c r="D308" s="176" t="s">
        <v>485</v>
      </c>
      <c r="E308" s="177" t="s">
        <v>486</v>
      </c>
      <c r="F308" s="159" t="s">
        <v>181</v>
      </c>
      <c r="G308" s="167">
        <v>3318</v>
      </c>
      <c r="H308" s="160">
        <v>3318</v>
      </c>
      <c r="I308" s="161"/>
      <c r="J308" s="160"/>
      <c r="K308" s="162"/>
      <c r="L308" s="160">
        <v>6500</v>
      </c>
      <c r="M308" s="162" t="s">
        <v>487</v>
      </c>
      <c r="N308" s="160">
        <v>5780</v>
      </c>
      <c r="O308" s="162" t="s">
        <v>488</v>
      </c>
      <c r="P308" s="160"/>
      <c r="Q308" s="162"/>
      <c r="R308" s="160"/>
      <c r="S308" s="162"/>
      <c r="T308" s="163"/>
    </row>
    <row r="309" spans="1:20" s="145" customFormat="1" ht="18.95" customHeight="1" x14ac:dyDescent="0.15">
      <c r="A309" s="144"/>
      <c r="B309" s="144"/>
      <c r="C309" s="144" t="s">
        <v>2387</v>
      </c>
      <c r="D309" s="176" t="s">
        <v>485</v>
      </c>
      <c r="E309" s="177" t="s">
        <v>2266</v>
      </c>
      <c r="F309" s="159" t="s">
        <v>181</v>
      </c>
      <c r="G309" s="167">
        <v>8550</v>
      </c>
      <c r="H309" s="160">
        <v>8550</v>
      </c>
      <c r="I309" s="161"/>
      <c r="J309" s="160"/>
      <c r="K309" s="162"/>
      <c r="L309" s="160">
        <v>17400</v>
      </c>
      <c r="M309" s="162" t="s">
        <v>487</v>
      </c>
      <c r="N309" s="160">
        <v>24360</v>
      </c>
      <c r="O309" s="162" t="s">
        <v>488</v>
      </c>
      <c r="P309" s="160"/>
      <c r="Q309" s="162"/>
      <c r="R309" s="160"/>
      <c r="S309" s="162"/>
      <c r="T309" s="163"/>
    </row>
    <row r="310" spans="1:20" s="145" customFormat="1" ht="18.95" customHeight="1" x14ac:dyDescent="0.15">
      <c r="A310" s="144"/>
      <c r="B310" s="144"/>
      <c r="C310" s="144" t="s">
        <v>2216</v>
      </c>
      <c r="D310" s="176" t="s">
        <v>2217</v>
      </c>
      <c r="E310" s="177" t="s">
        <v>2218</v>
      </c>
      <c r="F310" s="159" t="s">
        <v>181</v>
      </c>
      <c r="G310" s="167">
        <v>3248</v>
      </c>
      <c r="H310" s="160">
        <v>3248</v>
      </c>
      <c r="I310" s="161"/>
      <c r="J310" s="160"/>
      <c r="K310" s="162"/>
      <c r="L310" s="160"/>
      <c r="M310" s="162"/>
      <c r="N310" s="160">
        <v>6800</v>
      </c>
      <c r="O310" s="162" t="s">
        <v>488</v>
      </c>
      <c r="P310" s="160"/>
      <c r="Q310" s="162"/>
      <c r="R310" s="160"/>
      <c r="S310" s="162"/>
      <c r="T310" s="163"/>
    </row>
    <row r="311" spans="1:20" s="145" customFormat="1" ht="18.95" customHeight="1" x14ac:dyDescent="0.15">
      <c r="A311" s="144"/>
      <c r="B311" s="144"/>
      <c r="C311" s="144" t="s">
        <v>494</v>
      </c>
      <c r="D311" s="176" t="s">
        <v>490</v>
      </c>
      <c r="E311" s="177" t="s">
        <v>495</v>
      </c>
      <c r="F311" s="159" t="s">
        <v>492</v>
      </c>
      <c r="G311" s="167">
        <v>157319</v>
      </c>
      <c r="H311" s="160">
        <v>157319</v>
      </c>
      <c r="I311" s="161"/>
      <c r="J311" s="160"/>
      <c r="K311" s="162"/>
      <c r="L311" s="160">
        <v>204000</v>
      </c>
      <c r="M311" s="162" t="s">
        <v>493</v>
      </c>
      <c r="N311" s="160">
        <v>261000</v>
      </c>
      <c r="O311" s="162" t="s">
        <v>488</v>
      </c>
      <c r="P311" s="160"/>
      <c r="Q311" s="162"/>
      <c r="R311" s="160"/>
      <c r="S311" s="162"/>
      <c r="T311" s="163"/>
    </row>
    <row r="312" spans="1:20" s="145" customFormat="1" ht="18.95" customHeight="1" x14ac:dyDescent="0.15">
      <c r="A312" s="144"/>
      <c r="B312" s="144"/>
      <c r="C312" s="144" t="s">
        <v>2318</v>
      </c>
      <c r="D312" s="176" t="s">
        <v>501</v>
      </c>
      <c r="E312" s="177" t="s">
        <v>2319</v>
      </c>
      <c r="F312" s="159" t="s">
        <v>275</v>
      </c>
      <c r="G312" s="167">
        <v>2998</v>
      </c>
      <c r="H312" s="160"/>
      <c r="I312" s="161"/>
      <c r="J312" s="160">
        <v>2998</v>
      </c>
      <c r="K312" s="162" t="s">
        <v>503</v>
      </c>
      <c r="L312" s="160"/>
      <c r="M312" s="162"/>
      <c r="N312" s="160"/>
      <c r="O312" s="162"/>
      <c r="P312" s="160"/>
      <c r="Q312" s="162"/>
      <c r="R312" s="160"/>
      <c r="S312" s="162"/>
      <c r="T312" s="163"/>
    </row>
    <row r="313" spans="1:20" s="145" customFormat="1" ht="18.95" customHeight="1" x14ac:dyDescent="0.15">
      <c r="A313" s="144"/>
      <c r="B313" s="144"/>
      <c r="C313" s="144" t="s">
        <v>2315</v>
      </c>
      <c r="D313" s="176" t="s">
        <v>505</v>
      </c>
      <c r="E313" s="177" t="s">
        <v>2316</v>
      </c>
      <c r="F313" s="159" t="s">
        <v>275</v>
      </c>
      <c r="G313" s="167">
        <v>8666</v>
      </c>
      <c r="H313" s="160"/>
      <c r="I313" s="161"/>
      <c r="J313" s="160">
        <v>8666</v>
      </c>
      <c r="K313" s="162" t="s">
        <v>503</v>
      </c>
      <c r="L313" s="160"/>
      <c r="M313" s="162"/>
      <c r="N313" s="160"/>
      <c r="O313" s="162"/>
      <c r="P313" s="160"/>
      <c r="Q313" s="162"/>
      <c r="R313" s="160"/>
      <c r="S313" s="162"/>
      <c r="T313" s="163"/>
    </row>
    <row r="314" spans="1:20" s="145" customFormat="1" ht="18.95" customHeight="1" x14ac:dyDescent="0.15">
      <c r="A314" s="144"/>
      <c r="B314" s="144"/>
      <c r="C314" s="144" t="s">
        <v>517</v>
      </c>
      <c r="D314" s="176" t="s">
        <v>518</v>
      </c>
      <c r="E314" s="177" t="s">
        <v>519</v>
      </c>
      <c r="F314" s="159" t="s">
        <v>181</v>
      </c>
      <c r="G314" s="167">
        <v>127</v>
      </c>
      <c r="H314" s="160">
        <v>127</v>
      </c>
      <c r="I314" s="161"/>
      <c r="J314" s="160">
        <v>200</v>
      </c>
      <c r="K314" s="162" t="s">
        <v>510</v>
      </c>
      <c r="L314" s="160">
        <v>607</v>
      </c>
      <c r="M314" s="162" t="s">
        <v>511</v>
      </c>
      <c r="N314" s="160">
        <v>131</v>
      </c>
      <c r="O314" s="162" t="s">
        <v>512</v>
      </c>
      <c r="P314" s="160"/>
      <c r="Q314" s="162"/>
      <c r="R314" s="160"/>
      <c r="S314" s="162"/>
      <c r="T314" s="163"/>
    </row>
    <row r="315" spans="1:20" s="145" customFormat="1" ht="18.95" customHeight="1" x14ac:dyDescent="0.15">
      <c r="A315" s="144"/>
      <c r="B315" s="144"/>
      <c r="C315" s="144" t="s">
        <v>526</v>
      </c>
      <c r="D315" s="176" t="s">
        <v>527</v>
      </c>
      <c r="E315" s="177" t="s">
        <v>528</v>
      </c>
      <c r="F315" s="159" t="s">
        <v>275</v>
      </c>
      <c r="G315" s="167">
        <v>3067</v>
      </c>
      <c r="H315" s="160"/>
      <c r="I315" s="161"/>
      <c r="J315" s="160">
        <v>3067</v>
      </c>
      <c r="K315" s="162" t="s">
        <v>503</v>
      </c>
      <c r="L315" s="160"/>
      <c r="M315" s="162"/>
      <c r="N315" s="160"/>
      <c r="O315" s="162"/>
      <c r="P315" s="160"/>
      <c r="Q315" s="162"/>
      <c r="R315" s="160"/>
      <c r="S315" s="162"/>
      <c r="T315" s="163"/>
    </row>
    <row r="316" spans="1:20" s="145" customFormat="1" ht="18.95" customHeight="1" x14ac:dyDescent="0.15">
      <c r="A316" s="144"/>
      <c r="B316" s="144"/>
      <c r="C316" s="144" t="s">
        <v>529</v>
      </c>
      <c r="D316" s="176" t="s">
        <v>527</v>
      </c>
      <c r="E316" s="177" t="s">
        <v>530</v>
      </c>
      <c r="F316" s="159" t="s">
        <v>275</v>
      </c>
      <c r="G316" s="167">
        <v>13200</v>
      </c>
      <c r="H316" s="160"/>
      <c r="I316" s="161"/>
      <c r="J316" s="160"/>
      <c r="K316" s="162"/>
      <c r="L316" s="160"/>
      <c r="M316" s="162"/>
      <c r="N316" s="160"/>
      <c r="O316" s="162"/>
      <c r="P316" s="160">
        <v>13200</v>
      </c>
      <c r="Q316" s="162" t="s">
        <v>531</v>
      </c>
      <c r="R316" s="160"/>
      <c r="S316" s="162"/>
      <c r="T316" s="163"/>
    </row>
    <row r="317" spans="1:20" s="145" customFormat="1" ht="18.95" customHeight="1" x14ac:dyDescent="0.15">
      <c r="A317" s="144"/>
      <c r="B317" s="144"/>
      <c r="C317" s="144" t="s">
        <v>532</v>
      </c>
      <c r="D317" s="176" t="s">
        <v>533</v>
      </c>
      <c r="E317" s="177" t="s">
        <v>534</v>
      </c>
      <c r="F317" s="159" t="s">
        <v>132</v>
      </c>
      <c r="G317" s="167">
        <v>720</v>
      </c>
      <c r="H317" s="160"/>
      <c r="I317" s="161"/>
      <c r="J317" s="160"/>
      <c r="K317" s="162"/>
      <c r="L317" s="160"/>
      <c r="M317" s="162"/>
      <c r="N317" s="160">
        <v>720</v>
      </c>
      <c r="O317" s="162" t="s">
        <v>535</v>
      </c>
      <c r="P317" s="160"/>
      <c r="Q317" s="162"/>
      <c r="R317" s="160"/>
      <c r="S317" s="162"/>
      <c r="T317" s="163"/>
    </row>
    <row r="318" spans="1:20" s="145" customFormat="1" ht="18.95" customHeight="1" x14ac:dyDescent="0.15">
      <c r="A318" s="144"/>
      <c r="B318" s="144"/>
      <c r="C318" s="144" t="s">
        <v>2310</v>
      </c>
      <c r="D318" s="176" t="s">
        <v>537</v>
      </c>
      <c r="E318" s="177" t="s">
        <v>2271</v>
      </c>
      <c r="F318" s="159" t="s">
        <v>539</v>
      </c>
      <c r="G318" s="167">
        <v>170000</v>
      </c>
      <c r="H318" s="160"/>
      <c r="I318" s="161"/>
      <c r="J318" s="160">
        <v>170000</v>
      </c>
      <c r="K318" s="162" t="s">
        <v>540</v>
      </c>
      <c r="L318" s="160">
        <v>220000</v>
      </c>
      <c r="M318" s="162" t="s">
        <v>541</v>
      </c>
      <c r="N318" s="160"/>
      <c r="O318" s="162"/>
      <c r="P318" s="160"/>
      <c r="Q318" s="162"/>
      <c r="R318" s="160"/>
      <c r="S318" s="162"/>
      <c r="T318" s="163"/>
    </row>
    <row r="319" spans="1:20" s="145" customFormat="1" ht="18.95" customHeight="1" x14ac:dyDescent="0.15">
      <c r="A319" s="144"/>
      <c r="B319" s="144"/>
      <c r="C319" s="144" t="s">
        <v>2312</v>
      </c>
      <c r="D319" s="176" t="s">
        <v>543</v>
      </c>
      <c r="E319" s="177" t="s">
        <v>2313</v>
      </c>
      <c r="F319" s="159" t="s">
        <v>539</v>
      </c>
      <c r="G319" s="167">
        <v>207700</v>
      </c>
      <c r="H319" s="160"/>
      <c r="I319" s="161"/>
      <c r="J319" s="160">
        <v>207700</v>
      </c>
      <c r="K319" s="162" t="s">
        <v>2481</v>
      </c>
      <c r="L319" s="160">
        <v>230000</v>
      </c>
      <c r="M319" s="162" t="s">
        <v>546</v>
      </c>
      <c r="N319" s="160"/>
      <c r="O319" s="162"/>
      <c r="P319" s="160"/>
      <c r="Q319" s="162"/>
      <c r="R319" s="160"/>
      <c r="S319" s="162"/>
      <c r="T319" s="163"/>
    </row>
    <row r="320" spans="1:20" s="145" customFormat="1" ht="18.95" customHeight="1" x14ac:dyDescent="0.15">
      <c r="A320" s="144"/>
      <c r="B320" s="144"/>
      <c r="C320" s="144" t="s">
        <v>564</v>
      </c>
      <c r="D320" s="176" t="s">
        <v>561</v>
      </c>
      <c r="E320" s="177" t="s">
        <v>558</v>
      </c>
      <c r="F320" s="159" t="s">
        <v>275</v>
      </c>
      <c r="G320" s="167">
        <v>29</v>
      </c>
      <c r="H320" s="160"/>
      <c r="I320" s="161"/>
      <c r="J320" s="160"/>
      <c r="K320" s="162"/>
      <c r="L320" s="160">
        <v>29</v>
      </c>
      <c r="M320" s="162" t="s">
        <v>563</v>
      </c>
      <c r="N320" s="160"/>
      <c r="O320" s="162"/>
      <c r="P320" s="160"/>
      <c r="Q320" s="162"/>
      <c r="R320" s="160"/>
      <c r="S320" s="162"/>
      <c r="T320" s="163"/>
    </row>
    <row r="321" spans="1:20" s="145" customFormat="1" ht="18.95" customHeight="1" x14ac:dyDescent="0.15">
      <c r="A321" s="144"/>
      <c r="B321" s="144"/>
      <c r="C321" s="144" t="s">
        <v>565</v>
      </c>
      <c r="D321" s="176" t="s">
        <v>566</v>
      </c>
      <c r="E321" s="177" t="s">
        <v>567</v>
      </c>
      <c r="F321" s="159" t="s">
        <v>275</v>
      </c>
      <c r="G321" s="167">
        <v>10</v>
      </c>
      <c r="H321" s="160"/>
      <c r="I321" s="161"/>
      <c r="J321" s="160"/>
      <c r="K321" s="162"/>
      <c r="L321" s="160">
        <v>10</v>
      </c>
      <c r="M321" s="162" t="s">
        <v>376</v>
      </c>
      <c r="N321" s="160"/>
      <c r="O321" s="162"/>
      <c r="P321" s="160"/>
      <c r="Q321" s="162"/>
      <c r="R321" s="160"/>
      <c r="S321" s="162"/>
      <c r="T321" s="163"/>
    </row>
    <row r="322" spans="1:20" s="145" customFormat="1" ht="18.95" customHeight="1" x14ac:dyDescent="0.15">
      <c r="A322" s="144"/>
      <c r="B322" s="144"/>
      <c r="C322" s="144" t="s">
        <v>568</v>
      </c>
      <c r="D322" s="176" t="s">
        <v>569</v>
      </c>
      <c r="E322" s="177" t="s">
        <v>570</v>
      </c>
      <c r="F322" s="159" t="s">
        <v>571</v>
      </c>
      <c r="G322" s="167">
        <v>30000</v>
      </c>
      <c r="H322" s="160"/>
      <c r="I322" s="161"/>
      <c r="J322" s="160"/>
      <c r="K322" s="162"/>
      <c r="L322" s="160">
        <v>30000</v>
      </c>
      <c r="M322" s="162" t="s">
        <v>572</v>
      </c>
      <c r="N322" s="160"/>
      <c r="O322" s="162"/>
      <c r="P322" s="160"/>
      <c r="Q322" s="162"/>
      <c r="R322" s="160"/>
      <c r="S322" s="162"/>
      <c r="T322" s="163"/>
    </row>
    <row r="323" spans="1:20" s="145" customFormat="1" ht="18.95" customHeight="1" x14ac:dyDescent="0.15">
      <c r="A323" s="144"/>
      <c r="B323" s="144"/>
      <c r="C323" s="144" t="s">
        <v>2220</v>
      </c>
      <c r="D323" s="176" t="s">
        <v>2221</v>
      </c>
      <c r="E323" s="177" t="s">
        <v>2222</v>
      </c>
      <c r="F323" s="159" t="s">
        <v>275</v>
      </c>
      <c r="G323" s="167">
        <v>70000</v>
      </c>
      <c r="H323" s="160"/>
      <c r="I323" s="161"/>
      <c r="J323" s="160"/>
      <c r="K323" s="162"/>
      <c r="L323" s="160"/>
      <c r="M323" s="162"/>
      <c r="N323" s="160">
        <v>70000</v>
      </c>
      <c r="O323" s="162" t="s">
        <v>210</v>
      </c>
      <c r="P323" s="160"/>
      <c r="Q323" s="162"/>
      <c r="R323" s="160"/>
      <c r="S323" s="162"/>
      <c r="T323" s="163"/>
    </row>
    <row r="324" spans="1:20" s="145" customFormat="1" ht="18.95" customHeight="1" x14ac:dyDescent="0.15">
      <c r="A324" s="144"/>
      <c r="B324" s="144"/>
      <c r="C324" s="144" t="s">
        <v>2237</v>
      </c>
      <c r="D324" s="176" t="s">
        <v>2203</v>
      </c>
      <c r="E324" s="177" t="s">
        <v>2204</v>
      </c>
      <c r="F324" s="159" t="s">
        <v>275</v>
      </c>
      <c r="G324" s="167">
        <v>55000</v>
      </c>
      <c r="H324" s="160"/>
      <c r="I324" s="161"/>
      <c r="J324" s="160">
        <v>55000</v>
      </c>
      <c r="K324" s="162" t="s">
        <v>2249</v>
      </c>
      <c r="L324" s="160"/>
      <c r="M324" s="162"/>
      <c r="N324" s="160">
        <v>55000</v>
      </c>
      <c r="O324" s="162" t="s">
        <v>2250</v>
      </c>
      <c r="P324" s="160"/>
      <c r="Q324" s="162"/>
      <c r="R324" s="160"/>
      <c r="S324" s="162"/>
      <c r="T324" s="163"/>
    </row>
    <row r="325" spans="1:20" s="145" customFormat="1" ht="18.95" customHeight="1" x14ac:dyDescent="0.15">
      <c r="A325" s="144"/>
      <c r="B325" s="144"/>
      <c r="C325" s="144" t="s">
        <v>578</v>
      </c>
      <c r="D325" s="176" t="s">
        <v>579</v>
      </c>
      <c r="E325" s="177"/>
      <c r="F325" s="159" t="s">
        <v>275</v>
      </c>
      <c r="G325" s="167">
        <v>80000</v>
      </c>
      <c r="H325" s="160"/>
      <c r="I325" s="161"/>
      <c r="J325" s="160"/>
      <c r="K325" s="162"/>
      <c r="L325" s="160"/>
      <c r="M325" s="162"/>
      <c r="N325" s="160">
        <v>80000</v>
      </c>
      <c r="O325" s="162" t="s">
        <v>580</v>
      </c>
      <c r="P325" s="160"/>
      <c r="Q325" s="162"/>
      <c r="R325" s="160"/>
      <c r="S325" s="162"/>
      <c r="T325" s="163"/>
    </row>
    <row r="326" spans="1:20" s="145" customFormat="1" ht="18.95" customHeight="1" x14ac:dyDescent="0.15">
      <c r="A326" s="144"/>
      <c r="B326" s="144"/>
      <c r="C326" s="144" t="s">
        <v>581</v>
      </c>
      <c r="D326" s="176" t="s">
        <v>582</v>
      </c>
      <c r="E326" s="177"/>
      <c r="F326" s="159" t="s">
        <v>275</v>
      </c>
      <c r="G326" s="167">
        <v>240000</v>
      </c>
      <c r="H326" s="160"/>
      <c r="I326" s="161"/>
      <c r="J326" s="160"/>
      <c r="K326" s="162"/>
      <c r="L326" s="160"/>
      <c r="M326" s="162"/>
      <c r="N326" s="160">
        <v>240000</v>
      </c>
      <c r="O326" s="162" t="s">
        <v>580</v>
      </c>
      <c r="P326" s="160"/>
      <c r="Q326" s="162"/>
      <c r="R326" s="160"/>
      <c r="S326" s="162"/>
      <c r="T326" s="163"/>
    </row>
    <row r="327" spans="1:20" s="145" customFormat="1" ht="18.95" customHeight="1" x14ac:dyDescent="0.15">
      <c r="A327" s="144"/>
      <c r="B327" s="144"/>
      <c r="C327" s="144" t="s">
        <v>2396</v>
      </c>
      <c r="D327" s="176" t="s">
        <v>2272</v>
      </c>
      <c r="E327" s="177" t="s">
        <v>2273</v>
      </c>
      <c r="F327" s="159" t="s">
        <v>275</v>
      </c>
      <c r="G327" s="167">
        <v>6900</v>
      </c>
      <c r="H327" s="160"/>
      <c r="I327" s="161"/>
      <c r="J327" s="160">
        <v>6923</v>
      </c>
      <c r="K327" s="162" t="s">
        <v>2482</v>
      </c>
      <c r="L327" s="160">
        <v>6900</v>
      </c>
      <c r="M327" s="162" t="s">
        <v>2483</v>
      </c>
      <c r="N327" s="160">
        <v>9700</v>
      </c>
      <c r="O327" s="162" t="s">
        <v>2484</v>
      </c>
      <c r="P327" s="160"/>
      <c r="Q327" s="162"/>
      <c r="R327" s="160"/>
      <c r="S327" s="162"/>
      <c r="T327" s="163"/>
    </row>
    <row r="328" spans="1:20" s="145" customFormat="1" ht="18.95" customHeight="1" x14ac:dyDescent="0.15">
      <c r="A328" s="144"/>
      <c r="B328" s="144"/>
      <c r="C328" s="144" t="s">
        <v>498</v>
      </c>
      <c r="D328" s="176" t="s">
        <v>2289</v>
      </c>
      <c r="E328" s="177" t="s">
        <v>584</v>
      </c>
      <c r="F328" s="159" t="s">
        <v>275</v>
      </c>
      <c r="G328" s="167">
        <v>84000</v>
      </c>
      <c r="H328" s="160"/>
      <c r="I328" s="161"/>
      <c r="J328" s="160"/>
      <c r="K328" s="162"/>
      <c r="L328" s="160">
        <v>92000</v>
      </c>
      <c r="M328" s="162" t="s">
        <v>585</v>
      </c>
      <c r="N328" s="160">
        <v>90000</v>
      </c>
      <c r="O328" s="162" t="s">
        <v>586</v>
      </c>
      <c r="P328" s="160">
        <v>84000</v>
      </c>
      <c r="Q328" s="162" t="s">
        <v>587</v>
      </c>
      <c r="R328" s="160"/>
      <c r="S328" s="162"/>
      <c r="T328" s="163"/>
    </row>
    <row r="329" spans="1:20" s="145" customFormat="1" ht="18.95" customHeight="1" x14ac:dyDescent="0.15">
      <c r="A329" s="144"/>
      <c r="B329" s="144"/>
      <c r="C329" s="144" t="s">
        <v>498</v>
      </c>
      <c r="D329" s="176" t="s">
        <v>2289</v>
      </c>
      <c r="E329" s="177" t="s">
        <v>588</v>
      </c>
      <c r="F329" s="159" t="s">
        <v>275</v>
      </c>
      <c r="G329" s="167">
        <v>27500</v>
      </c>
      <c r="H329" s="160"/>
      <c r="I329" s="161"/>
      <c r="J329" s="160"/>
      <c r="K329" s="162"/>
      <c r="L329" s="160">
        <v>33000</v>
      </c>
      <c r="M329" s="162" t="s">
        <v>585</v>
      </c>
      <c r="N329" s="160">
        <v>32000</v>
      </c>
      <c r="O329" s="162" t="s">
        <v>586</v>
      </c>
      <c r="P329" s="160">
        <v>27500</v>
      </c>
      <c r="Q329" s="162" t="s">
        <v>587</v>
      </c>
      <c r="R329" s="160"/>
      <c r="S329" s="162"/>
      <c r="T329" s="163"/>
    </row>
    <row r="330" spans="1:20" s="145" customFormat="1" ht="18.95" customHeight="1" x14ac:dyDescent="0.15">
      <c r="A330" s="144"/>
      <c r="B330" s="144"/>
      <c r="C330" s="144" t="s">
        <v>498</v>
      </c>
      <c r="D330" s="176" t="s">
        <v>2289</v>
      </c>
      <c r="E330" s="177" t="s">
        <v>589</v>
      </c>
      <c r="F330" s="159" t="s">
        <v>275</v>
      </c>
      <c r="G330" s="167">
        <v>90000</v>
      </c>
      <c r="H330" s="160"/>
      <c r="I330" s="161"/>
      <c r="J330" s="160"/>
      <c r="K330" s="162"/>
      <c r="L330" s="160">
        <v>100000</v>
      </c>
      <c r="M330" s="162" t="s">
        <v>585</v>
      </c>
      <c r="N330" s="160">
        <v>99000</v>
      </c>
      <c r="O330" s="162" t="s">
        <v>586</v>
      </c>
      <c r="P330" s="160">
        <v>90000</v>
      </c>
      <c r="Q330" s="162" t="s">
        <v>587</v>
      </c>
      <c r="R330" s="160"/>
      <c r="S330" s="162"/>
      <c r="T330" s="163"/>
    </row>
    <row r="331" spans="1:20" s="145" customFormat="1" ht="18.95" customHeight="1" x14ac:dyDescent="0.15">
      <c r="A331" s="144"/>
      <c r="B331" s="144"/>
      <c r="C331" s="144" t="s">
        <v>498</v>
      </c>
      <c r="D331" s="176" t="s">
        <v>2289</v>
      </c>
      <c r="E331" s="177" t="s">
        <v>2209</v>
      </c>
      <c r="F331" s="159" t="s">
        <v>275</v>
      </c>
      <c r="G331" s="167">
        <v>390000</v>
      </c>
      <c r="H331" s="160"/>
      <c r="I331" s="161"/>
      <c r="J331" s="160"/>
      <c r="K331" s="162"/>
      <c r="L331" s="160">
        <v>440000</v>
      </c>
      <c r="M331" s="162" t="s">
        <v>585</v>
      </c>
      <c r="N331" s="160">
        <v>420000</v>
      </c>
      <c r="O331" s="162" t="s">
        <v>586</v>
      </c>
      <c r="P331" s="160">
        <v>390000</v>
      </c>
      <c r="Q331" s="162" t="s">
        <v>587</v>
      </c>
      <c r="R331" s="160"/>
      <c r="S331" s="162"/>
      <c r="T331" s="163"/>
    </row>
    <row r="332" spans="1:20" s="145" customFormat="1" ht="18.95" customHeight="1" x14ac:dyDescent="0.15">
      <c r="A332" s="144"/>
      <c r="B332" s="144"/>
      <c r="C332" s="144" t="s">
        <v>498</v>
      </c>
      <c r="D332" s="176" t="s">
        <v>2286</v>
      </c>
      <c r="E332" s="177" t="s">
        <v>2276</v>
      </c>
      <c r="F332" s="159" t="s">
        <v>492</v>
      </c>
      <c r="G332" s="167">
        <v>557000</v>
      </c>
      <c r="H332" s="160"/>
      <c r="I332" s="161"/>
      <c r="J332" s="160"/>
      <c r="K332" s="162"/>
      <c r="L332" s="160">
        <v>668000</v>
      </c>
      <c r="M332" s="162" t="s">
        <v>595</v>
      </c>
      <c r="N332" s="160">
        <v>612000</v>
      </c>
      <c r="O332" s="162" t="s">
        <v>596</v>
      </c>
      <c r="P332" s="160">
        <v>557000</v>
      </c>
      <c r="Q332" s="162" t="s">
        <v>597</v>
      </c>
      <c r="R332" s="160"/>
      <c r="S332" s="162"/>
      <c r="T332" s="163"/>
    </row>
    <row r="333" spans="1:20" s="145" customFormat="1" ht="18.95" customHeight="1" x14ac:dyDescent="0.15">
      <c r="A333" s="144"/>
      <c r="B333" s="144"/>
      <c r="C333" s="144" t="s">
        <v>498</v>
      </c>
      <c r="D333" s="176" t="s">
        <v>2286</v>
      </c>
      <c r="E333" s="177" t="s">
        <v>2277</v>
      </c>
      <c r="F333" s="159" t="s">
        <v>492</v>
      </c>
      <c r="G333" s="167">
        <v>4158000</v>
      </c>
      <c r="H333" s="160"/>
      <c r="I333" s="161"/>
      <c r="J333" s="160"/>
      <c r="K333" s="162"/>
      <c r="L333" s="160">
        <v>4989000</v>
      </c>
      <c r="M333" s="162" t="s">
        <v>595</v>
      </c>
      <c r="N333" s="160">
        <v>4573000</v>
      </c>
      <c r="O333" s="162" t="s">
        <v>596</v>
      </c>
      <c r="P333" s="160">
        <v>4158000</v>
      </c>
      <c r="Q333" s="162" t="s">
        <v>597</v>
      </c>
      <c r="R333" s="160"/>
      <c r="S333" s="162"/>
      <c r="T333" s="163"/>
    </row>
    <row r="334" spans="1:20" s="145" customFormat="1" ht="18.95" customHeight="1" x14ac:dyDescent="0.15">
      <c r="A334" s="144"/>
      <c r="B334" s="144"/>
      <c r="C334" s="144" t="s">
        <v>498</v>
      </c>
      <c r="D334" s="176" t="s">
        <v>620</v>
      </c>
      <c r="E334" s="177" t="s">
        <v>621</v>
      </c>
      <c r="F334" s="159" t="s">
        <v>275</v>
      </c>
      <c r="G334" s="167">
        <v>7500</v>
      </c>
      <c r="H334" s="160"/>
      <c r="I334" s="161"/>
      <c r="J334" s="160"/>
      <c r="K334" s="162"/>
      <c r="L334" s="160">
        <v>7500</v>
      </c>
      <c r="M334" s="162" t="s">
        <v>622</v>
      </c>
      <c r="N334" s="160"/>
      <c r="O334" s="162"/>
      <c r="P334" s="160"/>
      <c r="Q334" s="162"/>
      <c r="R334" s="160"/>
      <c r="S334" s="162"/>
      <c r="T334" s="163"/>
    </row>
    <row r="335" spans="1:20" s="145" customFormat="1" ht="18.95" customHeight="1" x14ac:dyDescent="0.15">
      <c r="A335" s="144"/>
      <c r="B335" s="144"/>
      <c r="C335" s="144" t="s">
        <v>498</v>
      </c>
      <c r="D335" s="176" t="s">
        <v>623</v>
      </c>
      <c r="E335" s="177" t="s">
        <v>624</v>
      </c>
      <c r="F335" s="159" t="s">
        <v>275</v>
      </c>
      <c r="G335" s="167">
        <v>3200</v>
      </c>
      <c r="H335" s="160"/>
      <c r="I335" s="161"/>
      <c r="J335" s="160"/>
      <c r="K335" s="162"/>
      <c r="L335" s="160">
        <v>3200</v>
      </c>
      <c r="M335" s="162" t="s">
        <v>622</v>
      </c>
      <c r="N335" s="160"/>
      <c r="O335" s="162"/>
      <c r="P335" s="160"/>
      <c r="Q335" s="162"/>
      <c r="R335" s="160"/>
      <c r="S335" s="162"/>
      <c r="T335" s="163"/>
    </row>
    <row r="336" spans="1:20" s="145" customFormat="1" ht="18.95" customHeight="1" x14ac:dyDescent="0.15">
      <c r="A336" s="144"/>
      <c r="B336" s="144"/>
      <c r="C336" s="144" t="s">
        <v>498</v>
      </c>
      <c r="D336" s="176" t="s">
        <v>625</v>
      </c>
      <c r="E336" s="177" t="s">
        <v>626</v>
      </c>
      <c r="F336" s="159" t="s">
        <v>275</v>
      </c>
      <c r="G336" s="167">
        <v>450000</v>
      </c>
      <c r="H336" s="160"/>
      <c r="I336" s="161"/>
      <c r="J336" s="160"/>
      <c r="K336" s="162"/>
      <c r="L336" s="160">
        <v>450000</v>
      </c>
      <c r="M336" s="162" t="s">
        <v>622</v>
      </c>
      <c r="N336" s="160"/>
      <c r="O336" s="162"/>
      <c r="P336" s="160"/>
      <c r="Q336" s="162"/>
      <c r="R336" s="160"/>
      <c r="S336" s="162"/>
      <c r="T336" s="163"/>
    </row>
    <row r="337" spans="1:20" s="145" customFormat="1" ht="18.95" customHeight="1" x14ac:dyDescent="0.15">
      <c r="A337" s="144"/>
      <c r="B337" s="144"/>
      <c r="C337" s="144" t="s">
        <v>498</v>
      </c>
      <c r="D337" s="176" t="s">
        <v>627</v>
      </c>
      <c r="E337" s="177" t="s">
        <v>628</v>
      </c>
      <c r="F337" s="159" t="s">
        <v>629</v>
      </c>
      <c r="G337" s="167">
        <v>45000</v>
      </c>
      <c r="H337" s="160"/>
      <c r="I337" s="161"/>
      <c r="J337" s="160"/>
      <c r="K337" s="162"/>
      <c r="L337" s="160">
        <v>45000</v>
      </c>
      <c r="M337" s="162" t="s">
        <v>622</v>
      </c>
      <c r="N337" s="160"/>
      <c r="O337" s="162"/>
      <c r="P337" s="160"/>
      <c r="Q337" s="162"/>
      <c r="R337" s="160"/>
      <c r="S337" s="162"/>
      <c r="T337" s="163"/>
    </row>
    <row r="338" spans="1:20" s="145" customFormat="1" ht="18.95" customHeight="1" x14ac:dyDescent="0.15">
      <c r="A338" s="144"/>
      <c r="B338" s="144"/>
      <c r="C338" s="144" t="s">
        <v>498</v>
      </c>
      <c r="D338" s="176" t="s">
        <v>630</v>
      </c>
      <c r="E338" s="177" t="s">
        <v>631</v>
      </c>
      <c r="F338" s="159" t="s">
        <v>275</v>
      </c>
      <c r="G338" s="167">
        <v>40000</v>
      </c>
      <c r="H338" s="160"/>
      <c r="I338" s="161"/>
      <c r="J338" s="160"/>
      <c r="K338" s="162"/>
      <c r="L338" s="160">
        <v>40000</v>
      </c>
      <c r="M338" s="162" t="s">
        <v>622</v>
      </c>
      <c r="N338" s="160"/>
      <c r="O338" s="162"/>
      <c r="P338" s="160"/>
      <c r="Q338" s="162"/>
      <c r="R338" s="160"/>
      <c r="S338" s="162"/>
      <c r="T338" s="163"/>
    </row>
    <row r="339" spans="1:20" s="145" customFormat="1" ht="18.95" customHeight="1" x14ac:dyDescent="0.15">
      <c r="A339" s="144"/>
      <c r="B339" s="144"/>
      <c r="C339" s="144" t="s">
        <v>498</v>
      </c>
      <c r="D339" s="176" t="s">
        <v>648</v>
      </c>
      <c r="E339" s="177"/>
      <c r="F339" s="159" t="s">
        <v>275</v>
      </c>
      <c r="G339" s="167">
        <v>30000</v>
      </c>
      <c r="H339" s="160"/>
      <c r="I339" s="161"/>
      <c r="J339" s="160"/>
      <c r="K339" s="162"/>
      <c r="L339" s="160">
        <v>30000</v>
      </c>
      <c r="M339" s="162" t="s">
        <v>622</v>
      </c>
      <c r="N339" s="160"/>
      <c r="O339" s="162"/>
      <c r="P339" s="160"/>
      <c r="Q339" s="162"/>
      <c r="R339" s="160"/>
      <c r="S339" s="162"/>
      <c r="T339" s="163"/>
    </row>
    <row r="340" spans="1:20" s="145" customFormat="1" ht="18.95" customHeight="1" x14ac:dyDescent="0.15">
      <c r="A340" s="144"/>
      <c r="B340" s="144"/>
      <c r="C340" s="144" t="s">
        <v>498</v>
      </c>
      <c r="D340" s="176" t="s">
        <v>2282</v>
      </c>
      <c r="E340" s="177"/>
      <c r="F340" s="159" t="s">
        <v>275</v>
      </c>
      <c r="G340" s="167">
        <v>70000</v>
      </c>
      <c r="H340" s="160"/>
      <c r="I340" s="161"/>
      <c r="J340" s="160"/>
      <c r="K340" s="162"/>
      <c r="L340" s="160">
        <v>70000</v>
      </c>
      <c r="M340" s="162" t="s">
        <v>622</v>
      </c>
      <c r="N340" s="160"/>
      <c r="O340" s="162"/>
      <c r="P340" s="160"/>
      <c r="Q340" s="162"/>
      <c r="R340" s="160"/>
      <c r="S340" s="162"/>
      <c r="T340" s="163"/>
    </row>
    <row r="341" spans="1:20" s="145" customFormat="1" ht="18.95" customHeight="1" x14ac:dyDescent="0.15">
      <c r="A341" s="144"/>
      <c r="B341" s="144"/>
      <c r="C341" s="144" t="s">
        <v>498</v>
      </c>
      <c r="D341" s="176" t="s">
        <v>2283</v>
      </c>
      <c r="E341" s="177" t="s">
        <v>2284</v>
      </c>
      <c r="F341" s="159" t="s">
        <v>275</v>
      </c>
      <c r="G341" s="167">
        <v>450000</v>
      </c>
      <c r="H341" s="160"/>
      <c r="I341" s="161"/>
      <c r="J341" s="160"/>
      <c r="K341" s="162"/>
      <c r="L341" s="160">
        <v>450000</v>
      </c>
      <c r="M341" s="162" t="s">
        <v>622</v>
      </c>
      <c r="N341" s="160"/>
      <c r="O341" s="162"/>
      <c r="P341" s="160"/>
      <c r="Q341" s="162"/>
      <c r="R341" s="160"/>
      <c r="S341" s="162"/>
      <c r="T341" s="163"/>
    </row>
    <row r="342" spans="1:20" s="145" customFormat="1" ht="18.95" customHeight="1" x14ac:dyDescent="0.15">
      <c r="A342" s="144"/>
      <c r="B342" s="144"/>
      <c r="C342" s="144" t="s">
        <v>653</v>
      </c>
      <c r="D342" s="176" t="s">
        <v>2252</v>
      </c>
      <c r="E342" s="177"/>
      <c r="F342" s="159" t="s">
        <v>275</v>
      </c>
      <c r="G342" s="167">
        <v>25000</v>
      </c>
      <c r="H342" s="160"/>
      <c r="I342" s="161"/>
      <c r="J342" s="160"/>
      <c r="K342" s="162"/>
      <c r="L342" s="160">
        <v>30000</v>
      </c>
      <c r="M342" s="162" t="s">
        <v>585</v>
      </c>
      <c r="N342" s="160">
        <v>35000</v>
      </c>
      <c r="O342" s="162" t="s">
        <v>586</v>
      </c>
      <c r="P342" s="160">
        <v>25000</v>
      </c>
      <c r="Q342" s="162" t="s">
        <v>587</v>
      </c>
      <c r="R342" s="160"/>
      <c r="S342" s="162"/>
      <c r="T342" s="163"/>
    </row>
    <row r="343" spans="1:20" s="145" customFormat="1" ht="18.95" customHeight="1" x14ac:dyDescent="0.15">
      <c r="A343" s="144"/>
      <c r="B343" s="144"/>
      <c r="C343" s="144" t="s">
        <v>656</v>
      </c>
      <c r="D343" s="176" t="s">
        <v>2251</v>
      </c>
      <c r="E343" s="177" t="s">
        <v>2206</v>
      </c>
      <c r="F343" s="159" t="s">
        <v>275</v>
      </c>
      <c r="G343" s="167">
        <v>640000</v>
      </c>
      <c r="H343" s="160"/>
      <c r="I343" s="161"/>
      <c r="J343" s="160"/>
      <c r="K343" s="162"/>
      <c r="L343" s="160">
        <v>780000</v>
      </c>
      <c r="M343" s="162" t="s">
        <v>585</v>
      </c>
      <c r="N343" s="160">
        <v>720000</v>
      </c>
      <c r="O343" s="162" t="s">
        <v>586</v>
      </c>
      <c r="P343" s="160">
        <v>640000</v>
      </c>
      <c r="Q343" s="162" t="s">
        <v>587</v>
      </c>
      <c r="R343" s="160"/>
      <c r="S343" s="162"/>
      <c r="T343" s="163"/>
    </row>
    <row r="344" spans="1:20" s="145" customFormat="1" ht="18.95" customHeight="1" x14ac:dyDescent="0.15">
      <c r="A344" s="144"/>
      <c r="B344" s="144"/>
      <c r="C344" s="144" t="s">
        <v>658</v>
      </c>
      <c r="D344" s="176" t="s">
        <v>2485</v>
      </c>
      <c r="E344" s="177" t="s">
        <v>655</v>
      </c>
      <c r="F344" s="159" t="s">
        <v>616</v>
      </c>
      <c r="G344" s="167">
        <v>25000</v>
      </c>
      <c r="H344" s="160"/>
      <c r="I344" s="161"/>
      <c r="J344" s="160"/>
      <c r="K344" s="162"/>
      <c r="L344" s="160"/>
      <c r="M344" s="162"/>
      <c r="N344" s="160"/>
      <c r="O344" s="162"/>
      <c r="P344" s="160"/>
      <c r="Q344" s="162"/>
      <c r="R344" s="160"/>
      <c r="S344" s="162"/>
      <c r="T344" s="163"/>
    </row>
    <row r="345" spans="1:20" s="145" customFormat="1" ht="18.95" customHeight="1" x14ac:dyDescent="0.15">
      <c r="A345" s="144"/>
      <c r="B345" s="144"/>
      <c r="C345" s="144" t="s">
        <v>660</v>
      </c>
      <c r="D345" s="176" t="s">
        <v>2486</v>
      </c>
      <c r="E345" s="177" t="s">
        <v>655</v>
      </c>
      <c r="F345" s="159" t="s">
        <v>616</v>
      </c>
      <c r="G345" s="167">
        <v>39000</v>
      </c>
      <c r="H345" s="160"/>
      <c r="I345" s="161"/>
      <c r="J345" s="160"/>
      <c r="K345" s="162"/>
      <c r="L345" s="160"/>
      <c r="M345" s="162"/>
      <c r="N345" s="160"/>
      <c r="O345" s="162"/>
      <c r="P345" s="160"/>
      <c r="Q345" s="162"/>
      <c r="R345" s="160"/>
      <c r="S345" s="162"/>
      <c r="T345" s="163"/>
    </row>
    <row r="346" spans="1:20" s="145" customFormat="1" ht="18.95" customHeight="1" x14ac:dyDescent="0.15">
      <c r="A346" s="144"/>
      <c r="B346" s="144"/>
      <c r="C346" s="144" t="s">
        <v>665</v>
      </c>
      <c r="D346" s="176" t="s">
        <v>666</v>
      </c>
      <c r="E346" s="177" t="s">
        <v>667</v>
      </c>
      <c r="F346" s="159" t="s">
        <v>571</v>
      </c>
      <c r="G346" s="167" t="s">
        <v>81</v>
      </c>
      <c r="H346" s="160">
        <v>430</v>
      </c>
      <c r="I346" s="161" t="s">
        <v>668</v>
      </c>
      <c r="J346" s="160">
        <v>1275</v>
      </c>
      <c r="K346" s="162" t="s">
        <v>669</v>
      </c>
      <c r="L346" s="160">
        <v>589</v>
      </c>
      <c r="M346" s="162" t="s">
        <v>81</v>
      </c>
      <c r="N346" s="160"/>
      <c r="O346" s="162"/>
      <c r="P346" s="160"/>
      <c r="Q346" s="162"/>
      <c r="R346" s="160"/>
      <c r="S346" s="162"/>
      <c r="T346" s="163"/>
    </row>
    <row r="347" spans="1:20" s="145" customFormat="1" ht="18.95" customHeight="1" x14ac:dyDescent="0.15">
      <c r="A347" s="144"/>
      <c r="B347" s="144"/>
      <c r="C347" s="144" t="s">
        <v>670</v>
      </c>
      <c r="D347" s="176" t="s">
        <v>671</v>
      </c>
      <c r="E347" s="177" t="s">
        <v>667</v>
      </c>
      <c r="F347" s="159" t="s">
        <v>571</v>
      </c>
      <c r="G347" s="167" t="s">
        <v>81</v>
      </c>
      <c r="H347" s="160">
        <v>430</v>
      </c>
      <c r="I347" s="161" t="s">
        <v>668</v>
      </c>
      <c r="J347" s="160">
        <v>1275</v>
      </c>
      <c r="K347" s="162" t="s">
        <v>669</v>
      </c>
      <c r="L347" s="160">
        <v>589</v>
      </c>
      <c r="M347" s="162" t="s">
        <v>81</v>
      </c>
      <c r="N347" s="160"/>
      <c r="O347" s="162"/>
      <c r="P347" s="160"/>
      <c r="Q347" s="162"/>
      <c r="R347" s="160"/>
      <c r="S347" s="162"/>
      <c r="T347" s="163"/>
    </row>
    <row r="348" spans="1:20" s="145" customFormat="1" ht="18.95" customHeight="1" x14ac:dyDescent="0.15">
      <c r="A348" s="144"/>
      <c r="B348" s="144"/>
      <c r="C348" s="144" t="s">
        <v>672</v>
      </c>
      <c r="D348" s="176" t="s">
        <v>673</v>
      </c>
      <c r="E348" s="177" t="s">
        <v>674</v>
      </c>
      <c r="F348" s="159" t="s">
        <v>675</v>
      </c>
      <c r="G348" s="167" t="s">
        <v>81</v>
      </c>
      <c r="H348" s="160">
        <v>16112</v>
      </c>
      <c r="I348" s="161" t="s">
        <v>668</v>
      </c>
      <c r="J348" s="160">
        <v>47155</v>
      </c>
      <c r="K348" s="162" t="s">
        <v>669</v>
      </c>
      <c r="L348" s="160">
        <v>21743</v>
      </c>
      <c r="M348" s="162" t="s">
        <v>81</v>
      </c>
      <c r="N348" s="160"/>
      <c r="O348" s="162"/>
      <c r="P348" s="160"/>
      <c r="Q348" s="162"/>
      <c r="R348" s="160"/>
      <c r="S348" s="162"/>
      <c r="T348" s="163"/>
    </row>
    <row r="349" spans="1:20" s="145" customFormat="1" ht="18.95" customHeight="1" x14ac:dyDescent="0.15">
      <c r="A349" s="144"/>
      <c r="B349" s="144"/>
      <c r="C349" s="144" t="s">
        <v>2228</v>
      </c>
      <c r="D349" s="176" t="s">
        <v>2229</v>
      </c>
      <c r="E349" s="177" t="s">
        <v>2230</v>
      </c>
      <c r="F349" s="159" t="s">
        <v>675</v>
      </c>
      <c r="G349" s="167" t="s">
        <v>81</v>
      </c>
      <c r="H349" s="160">
        <v>7886</v>
      </c>
      <c r="I349" s="161" t="s">
        <v>668</v>
      </c>
      <c r="J349" s="160">
        <v>55610</v>
      </c>
      <c r="K349" s="162" t="s">
        <v>669</v>
      </c>
      <c r="L349" s="160">
        <v>13041</v>
      </c>
      <c r="M349" s="162" t="s">
        <v>81</v>
      </c>
      <c r="N349" s="160"/>
      <c r="O349" s="162"/>
      <c r="P349" s="160"/>
      <c r="Q349" s="162"/>
      <c r="R349" s="160"/>
      <c r="S349" s="162"/>
      <c r="T349" s="163"/>
    </row>
    <row r="350" spans="1:20" s="145" customFormat="1" ht="18.95" customHeight="1" x14ac:dyDescent="0.15">
      <c r="A350" s="144"/>
      <c r="B350" s="144"/>
      <c r="C350" s="144" t="s">
        <v>676</v>
      </c>
      <c r="D350" s="176" t="s">
        <v>70</v>
      </c>
      <c r="E350" s="177" t="s">
        <v>677</v>
      </c>
      <c r="F350" s="159" t="s">
        <v>678</v>
      </c>
      <c r="G350" s="167">
        <v>268915</v>
      </c>
      <c r="H350" s="160"/>
      <c r="I350" s="161"/>
      <c r="J350" s="160"/>
      <c r="K350" s="162"/>
      <c r="L350" s="160"/>
      <c r="M350" s="162"/>
      <c r="N350" s="160"/>
      <c r="O350" s="162"/>
      <c r="P350" s="160"/>
      <c r="Q350" s="162"/>
      <c r="R350" s="160"/>
      <c r="S350" s="162"/>
      <c r="T350" s="163"/>
    </row>
    <row r="351" spans="1:20" s="145" customFormat="1" ht="18.95" customHeight="1" x14ac:dyDescent="0.15">
      <c r="A351" s="144"/>
      <c r="B351" s="144"/>
      <c r="C351" s="144" t="s">
        <v>679</v>
      </c>
      <c r="D351" s="176" t="s">
        <v>70</v>
      </c>
      <c r="E351" s="177" t="s">
        <v>680</v>
      </c>
      <c r="F351" s="159" t="s">
        <v>678</v>
      </c>
      <c r="G351" s="167">
        <v>300337</v>
      </c>
      <c r="H351" s="160"/>
      <c r="I351" s="161"/>
      <c r="J351" s="160"/>
      <c r="K351" s="162"/>
      <c r="L351" s="160"/>
      <c r="M351" s="162"/>
      <c r="N351" s="160"/>
      <c r="O351" s="162"/>
      <c r="P351" s="160"/>
      <c r="Q351" s="162"/>
      <c r="R351" s="160"/>
      <c r="S351" s="162"/>
      <c r="T351" s="163"/>
    </row>
    <row r="352" spans="1:20" s="145" customFormat="1" ht="18.95" customHeight="1" x14ac:dyDescent="0.15">
      <c r="A352" s="144"/>
      <c r="B352" s="144"/>
      <c r="C352" s="144" t="s">
        <v>681</v>
      </c>
      <c r="D352" s="176" t="s">
        <v>70</v>
      </c>
      <c r="E352" s="177" t="s">
        <v>682</v>
      </c>
      <c r="F352" s="159" t="s">
        <v>678</v>
      </c>
      <c r="G352" s="167">
        <v>408559</v>
      </c>
      <c r="H352" s="160"/>
      <c r="I352" s="161"/>
      <c r="J352" s="160"/>
      <c r="K352" s="162"/>
      <c r="L352" s="160"/>
      <c r="M352" s="162"/>
      <c r="N352" s="160"/>
      <c r="O352" s="162"/>
      <c r="P352" s="160"/>
      <c r="Q352" s="162"/>
      <c r="R352" s="160"/>
      <c r="S352" s="162"/>
      <c r="T352" s="163"/>
    </row>
    <row r="353" spans="1:20" s="145" customFormat="1" ht="18.95" customHeight="1" x14ac:dyDescent="0.15">
      <c r="A353" s="144"/>
      <c r="B353" s="144"/>
      <c r="C353" s="144" t="s">
        <v>687</v>
      </c>
      <c r="D353" s="176" t="s">
        <v>70</v>
      </c>
      <c r="E353" s="177" t="s">
        <v>688</v>
      </c>
      <c r="F353" s="159" t="s">
        <v>678</v>
      </c>
      <c r="G353" s="167">
        <v>433400</v>
      </c>
      <c r="H353" s="160"/>
      <c r="I353" s="161"/>
      <c r="J353" s="160"/>
      <c r="K353" s="162"/>
      <c r="L353" s="160"/>
      <c r="M353" s="162"/>
      <c r="N353" s="160"/>
      <c r="O353" s="162"/>
      <c r="P353" s="160"/>
      <c r="Q353" s="162"/>
      <c r="R353" s="160"/>
      <c r="S353" s="162"/>
      <c r="T353" s="163"/>
    </row>
    <row r="354" spans="1:20" s="145" customFormat="1" ht="18.95" customHeight="1" x14ac:dyDescent="0.15">
      <c r="A354" s="144"/>
      <c r="B354" s="144"/>
      <c r="C354" s="144" t="s">
        <v>689</v>
      </c>
      <c r="D354" s="176" t="s">
        <v>70</v>
      </c>
      <c r="E354" s="177" t="s">
        <v>690</v>
      </c>
      <c r="F354" s="159" t="s">
        <v>678</v>
      </c>
      <c r="G354" s="167">
        <v>169804</v>
      </c>
      <c r="H354" s="160"/>
      <c r="I354" s="161"/>
      <c r="J354" s="160"/>
      <c r="K354" s="162"/>
      <c r="L354" s="160"/>
      <c r="M354" s="162"/>
      <c r="N354" s="160"/>
      <c r="O354" s="162"/>
      <c r="P354" s="160"/>
      <c r="Q354" s="162"/>
      <c r="R354" s="160"/>
      <c r="S354" s="162"/>
      <c r="T354" s="163"/>
    </row>
    <row r="355" spans="1:20" s="145" customFormat="1" ht="18.95" customHeight="1" x14ac:dyDescent="0.15">
      <c r="A355" s="144"/>
      <c r="B355" s="144"/>
      <c r="C355" s="144" t="s">
        <v>691</v>
      </c>
      <c r="D355" s="176" t="s">
        <v>70</v>
      </c>
      <c r="E355" s="177" t="s">
        <v>692</v>
      </c>
      <c r="F355" s="159" t="s">
        <v>678</v>
      </c>
      <c r="G355" s="167">
        <v>221506</v>
      </c>
      <c r="H355" s="160"/>
      <c r="I355" s="161"/>
      <c r="J355" s="160"/>
      <c r="K355" s="162"/>
      <c r="L355" s="160"/>
      <c r="M355" s="162"/>
      <c r="N355" s="160"/>
      <c r="O355" s="162"/>
      <c r="P355" s="160"/>
      <c r="Q355" s="162"/>
      <c r="R355" s="160"/>
      <c r="S355" s="162"/>
      <c r="T355" s="163"/>
    </row>
    <row r="356" spans="1:20" s="145" customFormat="1" ht="18.95" customHeight="1" x14ac:dyDescent="0.15">
      <c r="A356" s="144"/>
      <c r="B356" s="144"/>
      <c r="C356" s="144" t="s">
        <v>697</v>
      </c>
      <c r="D356" s="176" t="s">
        <v>70</v>
      </c>
      <c r="E356" s="177" t="s">
        <v>698</v>
      </c>
      <c r="F356" s="159" t="s">
        <v>678</v>
      </c>
      <c r="G356" s="167">
        <v>202696</v>
      </c>
      <c r="H356" s="160"/>
      <c r="I356" s="161"/>
      <c r="J356" s="160"/>
      <c r="K356" s="162"/>
      <c r="L356" s="160"/>
      <c r="M356" s="162"/>
      <c r="N356" s="160"/>
      <c r="O356" s="162"/>
      <c r="P356" s="160"/>
      <c r="Q356" s="162"/>
      <c r="R356" s="160"/>
      <c r="S356" s="162"/>
      <c r="T356" s="163"/>
    </row>
    <row r="357" spans="1:20" s="145" customFormat="1" ht="18.95" customHeight="1" x14ac:dyDescent="0.15">
      <c r="A357" s="144"/>
      <c r="B357" s="144"/>
      <c r="C357" s="144" t="s">
        <v>699</v>
      </c>
      <c r="D357" s="176" t="s">
        <v>70</v>
      </c>
      <c r="E357" s="177" t="s">
        <v>700</v>
      </c>
      <c r="F357" s="159" t="s">
        <v>678</v>
      </c>
      <c r="G357" s="167">
        <v>213033</v>
      </c>
      <c r="H357" s="160"/>
      <c r="I357" s="161"/>
      <c r="J357" s="160"/>
      <c r="K357" s="162"/>
      <c r="L357" s="160"/>
      <c r="M357" s="162"/>
      <c r="N357" s="160"/>
      <c r="O357" s="162"/>
      <c r="P357" s="160"/>
      <c r="Q357" s="162"/>
      <c r="R357" s="160"/>
      <c r="S357" s="162"/>
      <c r="T357" s="163"/>
    </row>
    <row r="358" spans="1:20" ht="18.95" customHeight="1" x14ac:dyDescent="0.15">
      <c r="D358" s="176"/>
      <c r="E358" s="177"/>
      <c r="F358" s="159"/>
      <c r="G358" s="167"/>
      <c r="H358" s="160"/>
      <c r="I358" s="161"/>
      <c r="J358" s="160"/>
      <c r="K358" s="162"/>
      <c r="L358" s="160"/>
      <c r="M358" s="162"/>
      <c r="N358" s="160"/>
      <c r="O358" s="162"/>
      <c r="P358" s="160"/>
      <c r="Q358" s="162"/>
      <c r="R358" s="160"/>
      <c r="S358" s="162"/>
      <c r="T358" s="163"/>
    </row>
    <row r="359" spans="1:20" ht="18.95" customHeight="1" x14ac:dyDescent="0.15">
      <c r="D359" s="176"/>
      <c r="E359" s="177"/>
      <c r="F359" s="159"/>
      <c r="G359" s="167"/>
      <c r="H359" s="160"/>
      <c r="I359" s="161"/>
      <c r="J359" s="160"/>
      <c r="K359" s="162"/>
      <c r="L359" s="160"/>
      <c r="M359" s="162"/>
      <c r="N359" s="160"/>
      <c r="O359" s="162"/>
      <c r="P359" s="160"/>
      <c r="Q359" s="162"/>
      <c r="R359" s="160"/>
      <c r="S359" s="162"/>
      <c r="T359" s="163"/>
    </row>
    <row r="360" spans="1:20" ht="18.95" customHeight="1" x14ac:dyDescent="0.15">
      <c r="D360" s="176"/>
      <c r="E360" s="177"/>
      <c r="F360" s="159"/>
      <c r="G360" s="167"/>
      <c r="H360" s="160"/>
      <c r="I360" s="161"/>
      <c r="J360" s="160"/>
      <c r="K360" s="162"/>
      <c r="L360" s="160"/>
      <c r="M360" s="162"/>
      <c r="N360" s="160"/>
      <c r="O360" s="162"/>
      <c r="P360" s="160"/>
      <c r="Q360" s="162"/>
      <c r="R360" s="160"/>
      <c r="S360" s="162"/>
      <c r="T360" s="163"/>
    </row>
    <row r="361" spans="1:20" ht="18.95" customHeight="1" x14ac:dyDescent="0.15">
      <c r="D361" s="176"/>
      <c r="E361" s="177"/>
      <c r="F361" s="159"/>
      <c r="G361" s="167"/>
      <c r="H361" s="160"/>
      <c r="I361" s="161"/>
      <c r="J361" s="160"/>
      <c r="K361" s="162"/>
      <c r="L361" s="160"/>
      <c r="M361" s="162"/>
      <c r="N361" s="160"/>
      <c r="O361" s="162"/>
      <c r="P361" s="160"/>
      <c r="Q361" s="162"/>
      <c r="R361" s="160"/>
      <c r="S361" s="162"/>
      <c r="T361" s="163"/>
    </row>
    <row r="362" spans="1:20" ht="18.95" customHeight="1" x14ac:dyDescent="0.15">
      <c r="D362" s="176"/>
      <c r="E362" s="177"/>
      <c r="F362" s="159"/>
      <c r="G362" s="167"/>
      <c r="H362" s="160"/>
      <c r="I362" s="161"/>
      <c r="J362" s="160"/>
      <c r="K362" s="162"/>
      <c r="L362" s="160"/>
      <c r="M362" s="162"/>
      <c r="N362" s="160"/>
      <c r="O362" s="162"/>
      <c r="P362" s="160"/>
      <c r="Q362" s="162"/>
      <c r="R362" s="160"/>
      <c r="S362" s="162"/>
      <c r="T362" s="163"/>
    </row>
    <row r="363" spans="1:20" ht="18.95" customHeight="1" x14ac:dyDescent="0.15">
      <c r="D363" s="176"/>
      <c r="E363" s="177"/>
      <c r="F363" s="159"/>
      <c r="G363" s="167"/>
      <c r="H363" s="160"/>
      <c r="I363" s="161"/>
      <c r="J363" s="160"/>
      <c r="K363" s="162"/>
      <c r="L363" s="160"/>
      <c r="M363" s="162"/>
      <c r="N363" s="160"/>
      <c r="O363" s="162"/>
      <c r="P363" s="160"/>
      <c r="Q363" s="162"/>
      <c r="R363" s="160"/>
      <c r="S363" s="162"/>
      <c r="T363" s="163"/>
    </row>
    <row r="364" spans="1:20" ht="18.95" customHeight="1" x14ac:dyDescent="0.15">
      <c r="D364" s="176"/>
      <c r="E364" s="177"/>
      <c r="F364" s="159"/>
      <c r="G364" s="167"/>
      <c r="H364" s="160"/>
      <c r="I364" s="161"/>
      <c r="J364" s="160"/>
      <c r="K364" s="162"/>
      <c r="L364" s="160"/>
      <c r="M364" s="162"/>
      <c r="N364" s="160"/>
      <c r="O364" s="162"/>
      <c r="P364" s="160"/>
      <c r="Q364" s="162"/>
      <c r="R364" s="160"/>
      <c r="S364" s="162"/>
      <c r="T364" s="163"/>
    </row>
    <row r="365" spans="1:20" ht="18.95" customHeight="1" x14ac:dyDescent="0.15">
      <c r="D365" s="176"/>
      <c r="E365" s="177"/>
      <c r="F365" s="159"/>
      <c r="G365" s="167"/>
      <c r="H365" s="160"/>
      <c r="I365" s="161"/>
      <c r="J365" s="160"/>
      <c r="K365" s="162"/>
      <c r="L365" s="160"/>
      <c r="M365" s="162"/>
      <c r="N365" s="160"/>
      <c r="O365" s="162"/>
      <c r="P365" s="160"/>
      <c r="Q365" s="162"/>
      <c r="R365" s="160"/>
      <c r="S365" s="162"/>
      <c r="T365" s="163"/>
    </row>
    <row r="366" spans="1:20" ht="18.95" customHeight="1" x14ac:dyDescent="0.15">
      <c r="D366" s="178"/>
      <c r="E366" s="179"/>
      <c r="F366" s="180"/>
      <c r="G366" s="181"/>
      <c r="H366" s="182"/>
      <c r="I366" s="183"/>
      <c r="J366" s="182"/>
      <c r="K366" s="184"/>
      <c r="L366" s="182"/>
      <c r="M366" s="184"/>
      <c r="N366" s="182"/>
      <c r="O366" s="184"/>
      <c r="P366" s="182"/>
      <c r="Q366" s="184"/>
      <c r="R366" s="182"/>
      <c r="S366" s="184"/>
      <c r="T366" s="185"/>
    </row>
    <row r="367" spans="1:20" ht="18.95" customHeight="1" x14ac:dyDescent="0.15">
      <c r="D367" s="305" t="s">
        <v>2487</v>
      </c>
      <c r="E367" s="306"/>
      <c r="F367" s="306"/>
      <c r="G367" s="306"/>
      <c r="H367" s="306"/>
      <c r="I367" s="306"/>
      <c r="J367" s="306"/>
      <c r="K367" s="306"/>
      <c r="L367" s="306"/>
      <c r="M367" s="306"/>
      <c r="N367" s="306"/>
      <c r="O367" s="306"/>
      <c r="P367" s="306"/>
      <c r="Q367" s="306"/>
      <c r="R367" s="306"/>
      <c r="S367" s="306"/>
      <c r="T367" s="306"/>
    </row>
    <row r="368" spans="1:20" s="81" customFormat="1" ht="18.95" customHeight="1" x14ac:dyDescent="0.15">
      <c r="A368" s="80"/>
      <c r="B368" s="80"/>
      <c r="C368" s="80" t="s">
        <v>2336</v>
      </c>
      <c r="D368" s="168" t="s">
        <v>175</v>
      </c>
      <c r="E368" s="169" t="s">
        <v>2337</v>
      </c>
      <c r="F368" s="170" t="s">
        <v>132</v>
      </c>
      <c r="G368" s="171">
        <v>343</v>
      </c>
      <c r="H368" s="172">
        <v>343</v>
      </c>
      <c r="I368" s="173"/>
      <c r="J368" s="172">
        <v>391</v>
      </c>
      <c r="K368" s="174" t="s">
        <v>168</v>
      </c>
      <c r="L368" s="172">
        <v>480</v>
      </c>
      <c r="M368" s="174" t="s">
        <v>134</v>
      </c>
      <c r="N368" s="172">
        <v>360</v>
      </c>
      <c r="O368" s="174" t="s">
        <v>177</v>
      </c>
      <c r="P368" s="172"/>
      <c r="Q368" s="174"/>
      <c r="R368" s="172"/>
      <c r="S368" s="174"/>
      <c r="T368" s="175"/>
    </row>
    <row r="369" spans="1:20" s="81" customFormat="1" ht="18.95" customHeight="1" x14ac:dyDescent="0.15">
      <c r="A369" s="80"/>
      <c r="B369" s="80"/>
      <c r="C369" s="80" t="s">
        <v>2340</v>
      </c>
      <c r="D369" s="176" t="s">
        <v>175</v>
      </c>
      <c r="E369" s="177" t="s">
        <v>2341</v>
      </c>
      <c r="F369" s="159" t="s">
        <v>132</v>
      </c>
      <c r="G369" s="167">
        <v>523</v>
      </c>
      <c r="H369" s="160">
        <v>523</v>
      </c>
      <c r="I369" s="161"/>
      <c r="J369" s="160">
        <v>563</v>
      </c>
      <c r="K369" s="162" t="s">
        <v>168</v>
      </c>
      <c r="L369" s="160">
        <v>607</v>
      </c>
      <c r="M369" s="162" t="s">
        <v>134</v>
      </c>
      <c r="N369" s="160">
        <v>550</v>
      </c>
      <c r="O369" s="162" t="s">
        <v>177</v>
      </c>
      <c r="P369" s="160"/>
      <c r="Q369" s="162"/>
      <c r="R369" s="160"/>
      <c r="S369" s="162"/>
      <c r="T369" s="163"/>
    </row>
    <row r="370" spans="1:20" s="81" customFormat="1" ht="18.95" customHeight="1" x14ac:dyDescent="0.15">
      <c r="A370" s="80"/>
      <c r="B370" s="80"/>
      <c r="C370" s="80" t="s">
        <v>2340</v>
      </c>
      <c r="D370" s="176" t="s">
        <v>175</v>
      </c>
      <c r="E370" s="177" t="s">
        <v>2341</v>
      </c>
      <c r="F370" s="159" t="s">
        <v>132</v>
      </c>
      <c r="G370" s="167">
        <v>523</v>
      </c>
      <c r="H370" s="160">
        <v>523</v>
      </c>
      <c r="I370" s="161"/>
      <c r="J370" s="160">
        <v>563</v>
      </c>
      <c r="K370" s="162" t="s">
        <v>168</v>
      </c>
      <c r="L370" s="160">
        <v>607</v>
      </c>
      <c r="M370" s="162" t="s">
        <v>134</v>
      </c>
      <c r="N370" s="160">
        <v>550</v>
      </c>
      <c r="O370" s="162" t="s">
        <v>177</v>
      </c>
      <c r="P370" s="160"/>
      <c r="Q370" s="162"/>
      <c r="R370" s="160"/>
      <c r="S370" s="162"/>
      <c r="T370" s="163"/>
    </row>
    <row r="371" spans="1:20" s="81" customFormat="1" ht="18.95" customHeight="1" x14ac:dyDescent="0.15">
      <c r="A371" s="80"/>
      <c r="B371" s="80"/>
      <c r="C371" s="80" t="s">
        <v>2224</v>
      </c>
      <c r="D371" s="176" t="s">
        <v>2225</v>
      </c>
      <c r="E371" s="177" t="s">
        <v>2226</v>
      </c>
      <c r="F371" s="159" t="s">
        <v>181</v>
      </c>
      <c r="G371" s="167">
        <v>6100</v>
      </c>
      <c r="H371" s="160"/>
      <c r="I371" s="161"/>
      <c r="J371" s="160"/>
      <c r="K371" s="162"/>
      <c r="L371" s="160">
        <v>9300</v>
      </c>
      <c r="M371" s="162" t="s">
        <v>361</v>
      </c>
      <c r="N371" s="160">
        <v>6100</v>
      </c>
      <c r="O371" s="162" t="s">
        <v>2248</v>
      </c>
      <c r="P371" s="160"/>
      <c r="Q371" s="162"/>
      <c r="R371" s="160"/>
      <c r="S371" s="162"/>
      <c r="T371" s="163"/>
    </row>
    <row r="372" spans="1:20" s="81" customFormat="1" ht="18.95" customHeight="1" x14ac:dyDescent="0.15">
      <c r="A372" s="80"/>
      <c r="B372" s="80"/>
      <c r="C372" s="80" t="s">
        <v>391</v>
      </c>
      <c r="D372" s="176" t="s">
        <v>387</v>
      </c>
      <c r="E372" s="177" t="s">
        <v>392</v>
      </c>
      <c r="F372" s="159" t="s">
        <v>132</v>
      </c>
      <c r="G372" s="167">
        <v>1045</v>
      </c>
      <c r="H372" s="160">
        <v>1045</v>
      </c>
      <c r="I372" s="161"/>
      <c r="J372" s="160">
        <v>1403</v>
      </c>
      <c r="K372" s="162" t="s">
        <v>389</v>
      </c>
      <c r="L372" s="160">
        <v>1239</v>
      </c>
      <c r="M372" s="162" t="s">
        <v>382</v>
      </c>
      <c r="N372" s="160">
        <v>1478</v>
      </c>
      <c r="O372" s="162" t="s">
        <v>390</v>
      </c>
      <c r="P372" s="160"/>
      <c r="Q372" s="162"/>
      <c r="R372" s="160"/>
      <c r="S372" s="162"/>
      <c r="T372" s="163"/>
    </row>
    <row r="373" spans="1:20" s="81" customFormat="1" ht="18.95" customHeight="1" x14ac:dyDescent="0.15">
      <c r="A373" s="80"/>
      <c r="B373" s="80"/>
      <c r="C373" s="80" t="s">
        <v>393</v>
      </c>
      <c r="D373" s="176" t="s">
        <v>387</v>
      </c>
      <c r="E373" s="177" t="s">
        <v>394</v>
      </c>
      <c r="F373" s="159" t="s">
        <v>132</v>
      </c>
      <c r="G373" s="167">
        <v>1895</v>
      </c>
      <c r="H373" s="160">
        <v>1895</v>
      </c>
      <c r="I373" s="161"/>
      <c r="J373" s="160">
        <v>2218</v>
      </c>
      <c r="K373" s="162" t="s">
        <v>389</v>
      </c>
      <c r="L373" s="160">
        <v>2089</v>
      </c>
      <c r="M373" s="162" t="s">
        <v>382</v>
      </c>
      <c r="N373" s="160">
        <v>2243</v>
      </c>
      <c r="O373" s="162" t="s">
        <v>390</v>
      </c>
      <c r="P373" s="160"/>
      <c r="Q373" s="162"/>
      <c r="R373" s="160"/>
      <c r="S373" s="162"/>
      <c r="T373" s="163"/>
    </row>
    <row r="374" spans="1:20" s="81" customFormat="1" ht="18.95" customHeight="1" x14ac:dyDescent="0.15">
      <c r="A374" s="80"/>
      <c r="B374" s="80"/>
      <c r="C374" s="80" t="s">
        <v>2367</v>
      </c>
      <c r="D374" s="176" t="s">
        <v>2257</v>
      </c>
      <c r="E374" s="177" t="s">
        <v>2258</v>
      </c>
      <c r="F374" s="159" t="s">
        <v>132</v>
      </c>
      <c r="G374" s="167">
        <v>2106</v>
      </c>
      <c r="H374" s="160">
        <v>2106</v>
      </c>
      <c r="I374" s="161"/>
      <c r="J374" s="160">
        <v>2683</v>
      </c>
      <c r="K374" s="162" t="s">
        <v>381</v>
      </c>
      <c r="L374" s="160">
        <v>2117</v>
      </c>
      <c r="M374" s="162" t="s">
        <v>411</v>
      </c>
      <c r="N374" s="160">
        <v>2289</v>
      </c>
      <c r="O374" s="162" t="s">
        <v>390</v>
      </c>
      <c r="P374" s="160"/>
      <c r="Q374" s="162"/>
      <c r="R374" s="160"/>
      <c r="S374" s="162"/>
      <c r="T374" s="163"/>
    </row>
    <row r="375" spans="1:20" s="81" customFormat="1" ht="18.95" customHeight="1" x14ac:dyDescent="0.15">
      <c r="A375" s="80"/>
      <c r="B375" s="80"/>
      <c r="C375" s="80" t="s">
        <v>2370</v>
      </c>
      <c r="D375" s="176" t="s">
        <v>2257</v>
      </c>
      <c r="E375" s="177" t="s">
        <v>2259</v>
      </c>
      <c r="F375" s="159" t="s">
        <v>132</v>
      </c>
      <c r="G375" s="167">
        <v>2106</v>
      </c>
      <c r="H375" s="160">
        <v>2106</v>
      </c>
      <c r="I375" s="161"/>
      <c r="J375" s="160">
        <v>2683</v>
      </c>
      <c r="K375" s="162" t="s">
        <v>381</v>
      </c>
      <c r="L375" s="160">
        <v>2117</v>
      </c>
      <c r="M375" s="162" t="s">
        <v>411</v>
      </c>
      <c r="N375" s="160">
        <v>2289</v>
      </c>
      <c r="O375" s="162" t="s">
        <v>390</v>
      </c>
      <c r="P375" s="160"/>
      <c r="Q375" s="162"/>
      <c r="R375" s="160"/>
      <c r="S375" s="162"/>
      <c r="T375" s="163"/>
    </row>
    <row r="376" spans="1:20" s="81" customFormat="1" ht="18.95" customHeight="1" x14ac:dyDescent="0.15">
      <c r="A376" s="80"/>
      <c r="B376" s="80"/>
      <c r="C376" s="80" t="s">
        <v>498</v>
      </c>
      <c r="D376" s="176" t="s">
        <v>2265</v>
      </c>
      <c r="E376" s="177" t="s">
        <v>424</v>
      </c>
      <c r="F376" s="159" t="s">
        <v>132</v>
      </c>
      <c r="G376" s="167">
        <v>7660</v>
      </c>
      <c r="H376" s="160">
        <v>7660</v>
      </c>
      <c r="I376" s="161"/>
      <c r="J376" s="160">
        <v>10017</v>
      </c>
      <c r="K376" s="162" t="s">
        <v>381</v>
      </c>
      <c r="L376" s="160">
        <v>7790</v>
      </c>
      <c r="M376" s="162" t="s">
        <v>411</v>
      </c>
      <c r="N376" s="160">
        <v>8931</v>
      </c>
      <c r="O376" s="162" t="s">
        <v>390</v>
      </c>
      <c r="P376" s="160"/>
      <c r="Q376" s="162"/>
      <c r="R376" s="160"/>
      <c r="S376" s="162"/>
      <c r="T376" s="163"/>
    </row>
    <row r="377" spans="1:20" s="81" customFormat="1" ht="18.95" customHeight="1" x14ac:dyDescent="0.15">
      <c r="A377" s="80"/>
      <c r="B377" s="80"/>
      <c r="C377" s="80" t="s">
        <v>484</v>
      </c>
      <c r="D377" s="176" t="s">
        <v>485</v>
      </c>
      <c r="E377" s="177" t="s">
        <v>486</v>
      </c>
      <c r="F377" s="159" t="s">
        <v>181</v>
      </c>
      <c r="G377" s="167">
        <v>3318</v>
      </c>
      <c r="H377" s="160">
        <v>3318</v>
      </c>
      <c r="I377" s="161"/>
      <c r="J377" s="160"/>
      <c r="K377" s="162"/>
      <c r="L377" s="160">
        <v>6500</v>
      </c>
      <c r="M377" s="162" t="s">
        <v>487</v>
      </c>
      <c r="N377" s="160">
        <v>5780</v>
      </c>
      <c r="O377" s="162" t="s">
        <v>488</v>
      </c>
      <c r="P377" s="160"/>
      <c r="Q377" s="162"/>
      <c r="R377" s="160"/>
      <c r="S377" s="162"/>
      <c r="T377" s="163"/>
    </row>
    <row r="378" spans="1:20" s="81" customFormat="1" ht="18.95" customHeight="1" x14ac:dyDescent="0.15">
      <c r="A378" s="80"/>
      <c r="B378" s="80"/>
      <c r="C378" s="80" t="s">
        <v>2216</v>
      </c>
      <c r="D378" s="176" t="s">
        <v>2217</v>
      </c>
      <c r="E378" s="177" t="s">
        <v>2218</v>
      </c>
      <c r="F378" s="159" t="s">
        <v>181</v>
      </c>
      <c r="G378" s="167">
        <v>3248</v>
      </c>
      <c r="H378" s="160">
        <v>3248</v>
      </c>
      <c r="I378" s="161"/>
      <c r="J378" s="160"/>
      <c r="K378" s="162"/>
      <c r="L378" s="160"/>
      <c r="M378" s="162"/>
      <c r="N378" s="160">
        <v>6800</v>
      </c>
      <c r="O378" s="162" t="s">
        <v>488</v>
      </c>
      <c r="P378" s="160"/>
      <c r="Q378" s="162"/>
      <c r="R378" s="160"/>
      <c r="S378" s="162"/>
      <c r="T378" s="163"/>
    </row>
    <row r="379" spans="1:20" s="81" customFormat="1" ht="18.95" customHeight="1" x14ac:dyDescent="0.15">
      <c r="A379" s="80"/>
      <c r="B379" s="80"/>
      <c r="C379" s="80" t="s">
        <v>2506</v>
      </c>
      <c r="D379" s="176" t="s">
        <v>527</v>
      </c>
      <c r="E379" s="177" t="s">
        <v>2507</v>
      </c>
      <c r="F379" s="159" t="s">
        <v>275</v>
      </c>
      <c r="G379" s="167">
        <v>39586</v>
      </c>
      <c r="H379" s="160"/>
      <c r="I379" s="161"/>
      <c r="J379" s="160">
        <v>39586</v>
      </c>
      <c r="K379" s="162" t="s">
        <v>503</v>
      </c>
      <c r="L379" s="160"/>
      <c r="M379" s="162"/>
      <c r="N379" s="160"/>
      <c r="O379" s="162"/>
      <c r="P379" s="160"/>
      <c r="Q379" s="162"/>
      <c r="R379" s="160"/>
      <c r="S379" s="162"/>
      <c r="T379" s="163"/>
    </row>
    <row r="380" spans="1:20" s="81" customFormat="1" ht="18.95" customHeight="1" x14ac:dyDescent="0.15">
      <c r="A380" s="80"/>
      <c r="B380" s="80"/>
      <c r="C380" s="80" t="s">
        <v>2503</v>
      </c>
      <c r="D380" s="176" t="s">
        <v>527</v>
      </c>
      <c r="E380" s="177" t="s">
        <v>2504</v>
      </c>
      <c r="F380" s="159" t="s">
        <v>539</v>
      </c>
      <c r="G380" s="167">
        <v>79715</v>
      </c>
      <c r="H380" s="160"/>
      <c r="I380" s="161"/>
      <c r="J380" s="160">
        <v>79715</v>
      </c>
      <c r="K380" s="162" t="s">
        <v>503</v>
      </c>
      <c r="L380" s="160"/>
      <c r="M380" s="162"/>
      <c r="N380" s="160"/>
      <c r="O380" s="162"/>
      <c r="P380" s="160"/>
      <c r="Q380" s="162"/>
      <c r="R380" s="160"/>
      <c r="S380" s="162"/>
      <c r="T380" s="163"/>
    </row>
    <row r="381" spans="1:20" s="81" customFormat="1" ht="18.95" customHeight="1" x14ac:dyDescent="0.15">
      <c r="A381" s="80"/>
      <c r="B381" s="80"/>
      <c r="C381" s="80" t="s">
        <v>532</v>
      </c>
      <c r="D381" s="176" t="s">
        <v>533</v>
      </c>
      <c r="E381" s="177" t="s">
        <v>534</v>
      </c>
      <c r="F381" s="159" t="s">
        <v>132</v>
      </c>
      <c r="G381" s="167">
        <v>720</v>
      </c>
      <c r="H381" s="160"/>
      <c r="I381" s="161"/>
      <c r="J381" s="160"/>
      <c r="K381" s="162"/>
      <c r="L381" s="160"/>
      <c r="M381" s="162"/>
      <c r="N381" s="160">
        <v>720</v>
      </c>
      <c r="O381" s="162" t="s">
        <v>535</v>
      </c>
      <c r="P381" s="160"/>
      <c r="Q381" s="162"/>
      <c r="R381" s="160"/>
      <c r="S381" s="162"/>
      <c r="T381" s="163"/>
    </row>
    <row r="382" spans="1:20" s="81" customFormat="1" ht="18.95" customHeight="1" x14ac:dyDescent="0.15">
      <c r="A382" s="80"/>
      <c r="B382" s="80"/>
      <c r="C382" s="80" t="s">
        <v>2220</v>
      </c>
      <c r="D382" s="176" t="s">
        <v>2221</v>
      </c>
      <c r="E382" s="177" t="s">
        <v>2222</v>
      </c>
      <c r="F382" s="159" t="s">
        <v>275</v>
      </c>
      <c r="G382" s="167">
        <v>70000</v>
      </c>
      <c r="H382" s="160"/>
      <c r="I382" s="161"/>
      <c r="J382" s="160"/>
      <c r="K382" s="162"/>
      <c r="L382" s="160"/>
      <c r="M382" s="162"/>
      <c r="N382" s="160">
        <v>70000</v>
      </c>
      <c r="O382" s="162" t="s">
        <v>210</v>
      </c>
      <c r="P382" s="160"/>
      <c r="Q382" s="162"/>
      <c r="R382" s="160"/>
      <c r="S382" s="162"/>
      <c r="T382" s="163"/>
    </row>
    <row r="383" spans="1:20" s="81" customFormat="1" ht="18.95" customHeight="1" x14ac:dyDescent="0.15">
      <c r="A383" s="80"/>
      <c r="B383" s="80"/>
      <c r="C383" s="80" t="s">
        <v>2237</v>
      </c>
      <c r="D383" s="176" t="s">
        <v>2203</v>
      </c>
      <c r="E383" s="177" t="s">
        <v>2204</v>
      </c>
      <c r="F383" s="159" t="s">
        <v>275</v>
      </c>
      <c r="G383" s="167">
        <v>55000</v>
      </c>
      <c r="H383" s="160"/>
      <c r="I383" s="161"/>
      <c r="J383" s="160">
        <v>55000</v>
      </c>
      <c r="K383" s="162" t="s">
        <v>2249</v>
      </c>
      <c r="L383" s="160"/>
      <c r="M383" s="162"/>
      <c r="N383" s="160">
        <v>55000</v>
      </c>
      <c r="O383" s="162" t="s">
        <v>2250</v>
      </c>
      <c r="P383" s="160"/>
      <c r="Q383" s="162"/>
      <c r="R383" s="160"/>
      <c r="S383" s="162"/>
      <c r="T383" s="163"/>
    </row>
    <row r="384" spans="1:20" s="81" customFormat="1" ht="18.95" customHeight="1" x14ac:dyDescent="0.15">
      <c r="A384" s="80"/>
      <c r="B384" s="80"/>
      <c r="C384" s="80" t="s">
        <v>2396</v>
      </c>
      <c r="D384" s="176" t="s">
        <v>2272</v>
      </c>
      <c r="E384" s="177" t="s">
        <v>2273</v>
      </c>
      <c r="F384" s="159" t="s">
        <v>275</v>
      </c>
      <c r="G384" s="167">
        <v>6900</v>
      </c>
      <c r="H384" s="160"/>
      <c r="I384" s="161"/>
      <c r="J384" s="160">
        <v>6923</v>
      </c>
      <c r="K384" s="162" t="s">
        <v>2482</v>
      </c>
      <c r="L384" s="160">
        <v>6900</v>
      </c>
      <c r="M384" s="162" t="s">
        <v>2483</v>
      </c>
      <c r="N384" s="160">
        <v>9700</v>
      </c>
      <c r="O384" s="162" t="s">
        <v>2484</v>
      </c>
      <c r="P384" s="160"/>
      <c r="Q384" s="162"/>
      <c r="R384" s="160"/>
      <c r="S384" s="162"/>
      <c r="T384" s="163"/>
    </row>
    <row r="385" spans="1:20" s="81" customFormat="1" ht="18.95" customHeight="1" x14ac:dyDescent="0.15">
      <c r="A385" s="80"/>
      <c r="B385" s="80"/>
      <c r="C385" s="80" t="s">
        <v>498</v>
      </c>
      <c r="D385" s="176" t="s">
        <v>2205</v>
      </c>
      <c r="E385" s="177" t="s">
        <v>2206</v>
      </c>
      <c r="F385" s="159" t="s">
        <v>275</v>
      </c>
      <c r="G385" s="167">
        <v>640000</v>
      </c>
      <c r="H385" s="160"/>
      <c r="I385" s="161"/>
      <c r="J385" s="160"/>
      <c r="K385" s="162"/>
      <c r="L385" s="160">
        <v>780000</v>
      </c>
      <c r="M385" s="162" t="s">
        <v>585</v>
      </c>
      <c r="N385" s="160">
        <v>720000</v>
      </c>
      <c r="O385" s="162" t="s">
        <v>586</v>
      </c>
      <c r="P385" s="160">
        <v>640000</v>
      </c>
      <c r="Q385" s="162" t="s">
        <v>587</v>
      </c>
      <c r="R385" s="160"/>
      <c r="S385" s="162"/>
      <c r="T385" s="163"/>
    </row>
    <row r="386" spans="1:20" s="81" customFormat="1" ht="18.95" customHeight="1" x14ac:dyDescent="0.15">
      <c r="A386" s="80"/>
      <c r="B386" s="80"/>
      <c r="C386" s="80" t="s">
        <v>498</v>
      </c>
      <c r="D386" s="176" t="s">
        <v>2207</v>
      </c>
      <c r="E386" s="177"/>
      <c r="F386" s="159" t="s">
        <v>275</v>
      </c>
      <c r="G386" s="167">
        <v>25000</v>
      </c>
      <c r="H386" s="160"/>
      <c r="I386" s="161"/>
      <c r="J386" s="160"/>
      <c r="K386" s="162"/>
      <c r="L386" s="160">
        <v>30000</v>
      </c>
      <c r="M386" s="162" t="s">
        <v>585</v>
      </c>
      <c r="N386" s="160">
        <v>35000</v>
      </c>
      <c r="O386" s="162" t="s">
        <v>586</v>
      </c>
      <c r="P386" s="160">
        <v>25000</v>
      </c>
      <c r="Q386" s="162" t="s">
        <v>587</v>
      </c>
      <c r="R386" s="160"/>
      <c r="S386" s="162"/>
      <c r="T386" s="163"/>
    </row>
    <row r="387" spans="1:20" s="81" customFormat="1" ht="18.95" customHeight="1" x14ac:dyDescent="0.15">
      <c r="A387" s="80"/>
      <c r="B387" s="80"/>
      <c r="C387" s="80" t="s">
        <v>498</v>
      </c>
      <c r="D387" s="176" t="s">
        <v>2498</v>
      </c>
      <c r="E387" s="177" t="s">
        <v>2209</v>
      </c>
      <c r="F387" s="159" t="s">
        <v>275</v>
      </c>
      <c r="G387" s="167">
        <v>390000</v>
      </c>
      <c r="H387" s="160"/>
      <c r="I387" s="161"/>
      <c r="J387" s="160"/>
      <c r="K387" s="162"/>
      <c r="L387" s="160">
        <v>440000</v>
      </c>
      <c r="M387" s="162" t="s">
        <v>585</v>
      </c>
      <c r="N387" s="160">
        <v>420000</v>
      </c>
      <c r="O387" s="162" t="s">
        <v>586</v>
      </c>
      <c r="P387" s="160">
        <v>390000</v>
      </c>
      <c r="Q387" s="162" t="s">
        <v>587</v>
      </c>
      <c r="R387" s="160"/>
      <c r="S387" s="162"/>
      <c r="T387" s="163"/>
    </row>
    <row r="388" spans="1:20" s="81" customFormat="1" ht="18.95" customHeight="1" x14ac:dyDescent="0.15">
      <c r="A388" s="80"/>
      <c r="B388" s="80"/>
      <c r="C388" s="80" t="s">
        <v>498</v>
      </c>
      <c r="D388" s="176" t="s">
        <v>2496</v>
      </c>
      <c r="E388" s="177" t="s">
        <v>2494</v>
      </c>
      <c r="F388" s="159" t="s">
        <v>492</v>
      </c>
      <c r="G388" s="167">
        <v>2724000</v>
      </c>
      <c r="H388" s="160"/>
      <c r="I388" s="161"/>
      <c r="J388" s="160"/>
      <c r="K388" s="162"/>
      <c r="L388" s="160">
        <v>3268000</v>
      </c>
      <c r="M388" s="162" t="s">
        <v>595</v>
      </c>
      <c r="N388" s="160">
        <v>2996000</v>
      </c>
      <c r="O388" s="162" t="s">
        <v>596</v>
      </c>
      <c r="P388" s="160">
        <v>2724000</v>
      </c>
      <c r="Q388" s="162" t="s">
        <v>597</v>
      </c>
      <c r="R388" s="160"/>
      <c r="S388" s="162"/>
      <c r="T388" s="163"/>
    </row>
    <row r="389" spans="1:20" s="81" customFormat="1" ht="18.95" customHeight="1" x14ac:dyDescent="0.15">
      <c r="A389" s="80"/>
      <c r="B389" s="80"/>
      <c r="C389" s="80" t="s">
        <v>653</v>
      </c>
      <c r="D389" s="176" t="s">
        <v>2534</v>
      </c>
      <c r="E389" s="177" t="s">
        <v>655</v>
      </c>
      <c r="F389" s="159" t="s">
        <v>616</v>
      </c>
      <c r="G389" s="167">
        <v>14406</v>
      </c>
      <c r="H389" s="160"/>
      <c r="I389" s="161"/>
      <c r="J389" s="160"/>
      <c r="K389" s="162"/>
      <c r="L389" s="160"/>
      <c r="M389" s="162"/>
      <c r="N389" s="160"/>
      <c r="O389" s="162"/>
      <c r="P389" s="160"/>
      <c r="Q389" s="162"/>
      <c r="R389" s="160"/>
      <c r="S389" s="162"/>
      <c r="T389" s="163"/>
    </row>
    <row r="390" spans="1:20" s="81" customFormat="1" ht="18.95" customHeight="1" x14ac:dyDescent="0.15">
      <c r="A390" s="80"/>
      <c r="B390" s="80"/>
      <c r="C390" s="80" t="s">
        <v>656</v>
      </c>
      <c r="D390" s="176" t="s">
        <v>2535</v>
      </c>
      <c r="E390" s="177" t="s">
        <v>655</v>
      </c>
      <c r="F390" s="159" t="s">
        <v>616</v>
      </c>
      <c r="G390" s="167">
        <v>34594</v>
      </c>
      <c r="H390" s="160"/>
      <c r="I390" s="161"/>
      <c r="J390" s="160"/>
      <c r="K390" s="162"/>
      <c r="L390" s="160"/>
      <c r="M390" s="162"/>
      <c r="N390" s="160"/>
      <c r="O390" s="162"/>
      <c r="P390" s="160"/>
      <c r="Q390" s="162"/>
      <c r="R390" s="160"/>
      <c r="S390" s="162"/>
      <c r="T390" s="163"/>
    </row>
    <row r="391" spans="1:20" s="81" customFormat="1" ht="18.95" customHeight="1" x14ac:dyDescent="0.15">
      <c r="A391" s="80"/>
      <c r="B391" s="80"/>
      <c r="C391" s="80" t="s">
        <v>665</v>
      </c>
      <c r="D391" s="176" t="s">
        <v>666</v>
      </c>
      <c r="E391" s="177" t="s">
        <v>667</v>
      </c>
      <c r="F391" s="159" t="s">
        <v>571</v>
      </c>
      <c r="G391" s="167"/>
      <c r="H391" s="160">
        <v>430</v>
      </c>
      <c r="I391" s="161" t="s">
        <v>668</v>
      </c>
      <c r="J391" s="160">
        <v>1275</v>
      </c>
      <c r="K391" s="162" t="s">
        <v>669</v>
      </c>
      <c r="L391" s="160">
        <v>589</v>
      </c>
      <c r="M391" s="162" t="s">
        <v>81</v>
      </c>
      <c r="N391" s="160"/>
      <c r="O391" s="162"/>
      <c r="P391" s="160"/>
      <c r="Q391" s="162"/>
      <c r="R391" s="160"/>
      <c r="S391" s="162"/>
      <c r="T391" s="163"/>
    </row>
    <row r="392" spans="1:20" s="81" customFormat="1" ht="18.95" customHeight="1" x14ac:dyDescent="0.15">
      <c r="A392" s="80"/>
      <c r="B392" s="80"/>
      <c r="C392" s="80" t="s">
        <v>670</v>
      </c>
      <c r="D392" s="176" t="s">
        <v>671</v>
      </c>
      <c r="E392" s="177" t="s">
        <v>667</v>
      </c>
      <c r="F392" s="159" t="s">
        <v>571</v>
      </c>
      <c r="G392" s="167"/>
      <c r="H392" s="160">
        <v>430</v>
      </c>
      <c r="I392" s="161" t="s">
        <v>668</v>
      </c>
      <c r="J392" s="160">
        <v>1275</v>
      </c>
      <c r="K392" s="162" t="s">
        <v>669</v>
      </c>
      <c r="L392" s="160">
        <v>589</v>
      </c>
      <c r="M392" s="162" t="s">
        <v>81</v>
      </c>
      <c r="N392" s="160"/>
      <c r="O392" s="162"/>
      <c r="P392" s="160"/>
      <c r="Q392" s="162"/>
      <c r="R392" s="160"/>
      <c r="S392" s="162"/>
      <c r="T392" s="163"/>
    </row>
    <row r="393" spans="1:20" s="81" customFormat="1" ht="18.95" customHeight="1" x14ac:dyDescent="0.15">
      <c r="A393" s="80"/>
      <c r="B393" s="80"/>
      <c r="C393" s="80" t="s">
        <v>672</v>
      </c>
      <c r="D393" s="176" t="s">
        <v>673</v>
      </c>
      <c r="E393" s="177" t="s">
        <v>674</v>
      </c>
      <c r="F393" s="159" t="s">
        <v>675</v>
      </c>
      <c r="G393" s="167"/>
      <c r="H393" s="160">
        <v>16112</v>
      </c>
      <c r="I393" s="161" t="s">
        <v>668</v>
      </c>
      <c r="J393" s="160">
        <v>47155</v>
      </c>
      <c r="K393" s="162" t="s">
        <v>669</v>
      </c>
      <c r="L393" s="160">
        <v>21743</v>
      </c>
      <c r="M393" s="162" t="s">
        <v>81</v>
      </c>
      <c r="N393" s="160"/>
      <c r="O393" s="162"/>
      <c r="P393" s="160"/>
      <c r="Q393" s="162"/>
      <c r="R393" s="160"/>
      <c r="S393" s="162"/>
      <c r="T393" s="163"/>
    </row>
    <row r="394" spans="1:20" s="81" customFormat="1" ht="18.95" customHeight="1" x14ac:dyDescent="0.15">
      <c r="A394" s="80"/>
      <c r="B394" s="80"/>
      <c r="C394" s="80" t="s">
        <v>2228</v>
      </c>
      <c r="D394" s="176" t="s">
        <v>2229</v>
      </c>
      <c r="E394" s="177" t="s">
        <v>2230</v>
      </c>
      <c r="F394" s="159" t="s">
        <v>675</v>
      </c>
      <c r="G394" s="167"/>
      <c r="H394" s="160">
        <v>7886</v>
      </c>
      <c r="I394" s="161" t="s">
        <v>668</v>
      </c>
      <c r="J394" s="160">
        <v>55610</v>
      </c>
      <c r="K394" s="162" t="s">
        <v>669</v>
      </c>
      <c r="L394" s="160">
        <v>13041</v>
      </c>
      <c r="M394" s="162" t="s">
        <v>81</v>
      </c>
      <c r="N394" s="160"/>
      <c r="O394" s="162"/>
      <c r="P394" s="160"/>
      <c r="Q394" s="162"/>
      <c r="R394" s="160"/>
      <c r="S394" s="162"/>
      <c r="T394" s="163"/>
    </row>
    <row r="395" spans="1:20" s="81" customFormat="1" ht="18.95" customHeight="1" x14ac:dyDescent="0.15">
      <c r="A395" s="80"/>
      <c r="B395" s="80"/>
      <c r="C395" s="80" t="s">
        <v>676</v>
      </c>
      <c r="D395" s="176" t="s">
        <v>70</v>
      </c>
      <c r="E395" s="177" t="s">
        <v>677</v>
      </c>
      <c r="F395" s="159" t="s">
        <v>678</v>
      </c>
      <c r="G395" s="167">
        <v>268915</v>
      </c>
      <c r="H395" s="160"/>
      <c r="I395" s="161"/>
      <c r="J395" s="160"/>
      <c r="K395" s="162"/>
      <c r="L395" s="160"/>
      <c r="M395" s="162"/>
      <c r="N395" s="160"/>
      <c r="O395" s="162"/>
      <c r="P395" s="160"/>
      <c r="Q395" s="162"/>
      <c r="R395" s="160"/>
      <c r="S395" s="162"/>
      <c r="T395" s="163"/>
    </row>
    <row r="396" spans="1:20" s="81" customFormat="1" ht="18.95" customHeight="1" x14ac:dyDescent="0.15">
      <c r="A396" s="80"/>
      <c r="B396" s="80"/>
      <c r="C396" s="80" t="s">
        <v>679</v>
      </c>
      <c r="D396" s="176" t="s">
        <v>70</v>
      </c>
      <c r="E396" s="177" t="s">
        <v>680</v>
      </c>
      <c r="F396" s="159" t="s">
        <v>678</v>
      </c>
      <c r="G396" s="167">
        <v>300337</v>
      </c>
      <c r="H396" s="160"/>
      <c r="I396" s="161"/>
      <c r="J396" s="160"/>
      <c r="K396" s="162"/>
      <c r="L396" s="160"/>
      <c r="M396" s="162"/>
      <c r="N396" s="160"/>
      <c r="O396" s="162"/>
      <c r="P396" s="160"/>
      <c r="Q396" s="162"/>
      <c r="R396" s="160"/>
      <c r="S396" s="162"/>
      <c r="T396" s="163"/>
    </row>
    <row r="397" spans="1:20" s="81" customFormat="1" ht="18.95" customHeight="1" x14ac:dyDescent="0.15">
      <c r="A397" s="80"/>
      <c r="B397" s="80"/>
      <c r="C397" s="80" t="s">
        <v>681</v>
      </c>
      <c r="D397" s="176" t="s">
        <v>70</v>
      </c>
      <c r="E397" s="177" t="s">
        <v>682</v>
      </c>
      <c r="F397" s="159" t="s">
        <v>678</v>
      </c>
      <c r="G397" s="167">
        <v>408559</v>
      </c>
      <c r="H397" s="160"/>
      <c r="I397" s="161"/>
      <c r="J397" s="160"/>
      <c r="K397" s="162"/>
      <c r="L397" s="160"/>
      <c r="M397" s="162"/>
      <c r="N397" s="160"/>
      <c r="O397" s="162"/>
      <c r="P397" s="160"/>
      <c r="Q397" s="162"/>
      <c r="R397" s="160"/>
      <c r="S397" s="162"/>
      <c r="T397" s="163"/>
    </row>
    <row r="398" spans="1:20" s="81" customFormat="1" ht="18.95" customHeight="1" x14ac:dyDescent="0.15">
      <c r="A398" s="80"/>
      <c r="B398" s="80"/>
      <c r="C398" s="80" t="s">
        <v>689</v>
      </c>
      <c r="D398" s="176" t="s">
        <v>70</v>
      </c>
      <c r="E398" s="177" t="s">
        <v>690</v>
      </c>
      <c r="F398" s="159" t="s">
        <v>678</v>
      </c>
      <c r="G398" s="167">
        <v>169804</v>
      </c>
      <c r="H398" s="160"/>
      <c r="I398" s="161"/>
      <c r="J398" s="160"/>
      <c r="K398" s="162"/>
      <c r="L398" s="160"/>
      <c r="M398" s="162"/>
      <c r="N398" s="160"/>
      <c r="O398" s="162"/>
      <c r="P398" s="160"/>
      <c r="Q398" s="162"/>
      <c r="R398" s="160"/>
      <c r="S398" s="162"/>
      <c r="T398" s="163"/>
    </row>
    <row r="399" spans="1:20" s="81" customFormat="1" ht="18.95" customHeight="1" x14ac:dyDescent="0.15">
      <c r="A399" s="80"/>
      <c r="B399" s="80"/>
      <c r="C399" s="80"/>
      <c r="D399" s="176"/>
      <c r="E399" s="177"/>
      <c r="F399" s="159"/>
      <c r="G399" s="167"/>
      <c r="H399" s="160"/>
      <c r="I399" s="161"/>
      <c r="J399" s="160"/>
      <c r="K399" s="162"/>
      <c r="L399" s="160"/>
      <c r="M399" s="162"/>
      <c r="N399" s="160"/>
      <c r="O399" s="162"/>
      <c r="P399" s="160"/>
      <c r="Q399" s="162"/>
      <c r="R399" s="160"/>
      <c r="S399" s="162"/>
      <c r="T399" s="163"/>
    </row>
    <row r="400" spans="1:20" s="81" customFormat="1" ht="18.95" customHeight="1" x14ac:dyDescent="0.15">
      <c r="A400" s="80"/>
      <c r="B400" s="80"/>
      <c r="C400" s="80"/>
      <c r="D400" s="176"/>
      <c r="E400" s="177"/>
      <c r="F400" s="159"/>
      <c r="G400" s="167"/>
      <c r="H400" s="160"/>
      <c r="I400" s="161"/>
      <c r="J400" s="160"/>
      <c r="K400" s="162"/>
      <c r="L400" s="160"/>
      <c r="M400" s="162"/>
      <c r="N400" s="160"/>
      <c r="O400" s="162"/>
      <c r="P400" s="160"/>
      <c r="Q400" s="162"/>
      <c r="R400" s="160"/>
      <c r="S400" s="162"/>
      <c r="T400" s="163"/>
    </row>
    <row r="401" spans="1:20" s="81" customFormat="1" ht="18.95" customHeight="1" x14ac:dyDescent="0.15">
      <c r="A401" s="80"/>
      <c r="B401" s="80"/>
      <c r="C401" s="80"/>
      <c r="D401" s="176"/>
      <c r="E401" s="177"/>
      <c r="F401" s="159"/>
      <c r="G401" s="167"/>
      <c r="H401" s="160"/>
      <c r="I401" s="161"/>
      <c r="J401" s="160"/>
      <c r="K401" s="162"/>
      <c r="L401" s="160"/>
      <c r="M401" s="162"/>
      <c r="N401" s="160"/>
      <c r="O401" s="162"/>
      <c r="P401" s="160"/>
      <c r="Q401" s="162"/>
      <c r="R401" s="160"/>
      <c r="S401" s="162"/>
      <c r="T401" s="163"/>
    </row>
    <row r="402" spans="1:20" s="81" customFormat="1" ht="18.95" customHeight="1" x14ac:dyDescent="0.15">
      <c r="A402" s="80"/>
      <c r="B402" s="80"/>
      <c r="C402" s="80"/>
      <c r="D402" s="176"/>
      <c r="E402" s="177"/>
      <c r="F402" s="159"/>
      <c r="G402" s="167"/>
      <c r="H402" s="160"/>
      <c r="I402" s="161"/>
      <c r="J402" s="160"/>
      <c r="K402" s="162"/>
      <c r="L402" s="160"/>
      <c r="M402" s="162"/>
      <c r="N402" s="160"/>
      <c r="O402" s="162"/>
      <c r="P402" s="160"/>
      <c r="Q402" s="162"/>
      <c r="R402" s="160"/>
      <c r="S402" s="162"/>
      <c r="T402" s="163"/>
    </row>
    <row r="403" spans="1:20" s="81" customFormat="1" ht="18.95" customHeight="1" x14ac:dyDescent="0.15">
      <c r="A403" s="80"/>
      <c r="B403" s="80"/>
      <c r="C403" s="80"/>
      <c r="D403" s="176"/>
      <c r="E403" s="177"/>
      <c r="F403" s="159"/>
      <c r="G403" s="167"/>
      <c r="H403" s="160"/>
      <c r="I403" s="161"/>
      <c r="J403" s="160"/>
      <c r="K403" s="162"/>
      <c r="L403" s="160"/>
      <c r="M403" s="162"/>
      <c r="N403" s="160"/>
      <c r="O403" s="162"/>
      <c r="P403" s="160"/>
      <c r="Q403" s="162"/>
      <c r="R403" s="160"/>
      <c r="S403" s="162"/>
      <c r="T403" s="163"/>
    </row>
    <row r="404" spans="1:20" s="81" customFormat="1" ht="18.95" customHeight="1" x14ac:dyDescent="0.15">
      <c r="A404" s="80"/>
      <c r="B404" s="80"/>
      <c r="C404" s="80"/>
      <c r="D404" s="176"/>
      <c r="E404" s="177"/>
      <c r="F404" s="159"/>
      <c r="G404" s="167"/>
      <c r="H404" s="160"/>
      <c r="I404" s="161"/>
      <c r="J404" s="160"/>
      <c r="K404" s="162"/>
      <c r="L404" s="160"/>
      <c r="M404" s="162"/>
      <c r="N404" s="160"/>
      <c r="O404" s="162"/>
      <c r="P404" s="160"/>
      <c r="Q404" s="162"/>
      <c r="R404" s="160"/>
      <c r="S404" s="162"/>
      <c r="T404" s="163"/>
    </row>
    <row r="405" spans="1:20" s="81" customFormat="1" ht="18.95" customHeight="1" x14ac:dyDescent="0.15">
      <c r="A405" s="80"/>
      <c r="B405" s="80"/>
      <c r="C405" s="80"/>
      <c r="D405" s="176"/>
      <c r="E405" s="177"/>
      <c r="F405" s="159"/>
      <c r="G405" s="167"/>
      <c r="H405" s="160"/>
      <c r="I405" s="161"/>
      <c r="J405" s="160"/>
      <c r="K405" s="162"/>
      <c r="L405" s="160"/>
      <c r="M405" s="162"/>
      <c r="N405" s="160"/>
      <c r="O405" s="162"/>
      <c r="P405" s="160"/>
      <c r="Q405" s="162"/>
      <c r="R405" s="160"/>
      <c r="S405" s="162"/>
      <c r="T405" s="163"/>
    </row>
    <row r="406" spans="1:20" s="81" customFormat="1" ht="18.95" customHeight="1" x14ac:dyDescent="0.15">
      <c r="A406" s="80"/>
      <c r="B406" s="80"/>
      <c r="C406" s="80"/>
      <c r="D406" s="176"/>
      <c r="E406" s="177"/>
      <c r="F406" s="159"/>
      <c r="G406" s="167"/>
      <c r="H406" s="160"/>
      <c r="I406" s="161"/>
      <c r="J406" s="160"/>
      <c r="K406" s="162"/>
      <c r="L406" s="160"/>
      <c r="M406" s="162"/>
      <c r="N406" s="160"/>
      <c r="O406" s="162"/>
      <c r="P406" s="160"/>
      <c r="Q406" s="162"/>
      <c r="R406" s="160"/>
      <c r="S406" s="162"/>
      <c r="T406" s="163"/>
    </row>
    <row r="407" spans="1:20" s="81" customFormat="1" ht="18.95" customHeight="1" x14ac:dyDescent="0.15">
      <c r="A407" s="80"/>
      <c r="B407" s="80"/>
      <c r="C407" s="80"/>
      <c r="D407" s="176"/>
      <c r="E407" s="177"/>
      <c r="F407" s="159"/>
      <c r="G407" s="167"/>
      <c r="H407" s="160"/>
      <c r="I407" s="161"/>
      <c r="J407" s="160"/>
      <c r="K407" s="162"/>
      <c r="L407" s="160"/>
      <c r="M407" s="162"/>
      <c r="N407" s="160"/>
      <c r="O407" s="162"/>
      <c r="P407" s="160"/>
      <c r="Q407" s="162"/>
      <c r="R407" s="160"/>
      <c r="S407" s="162"/>
      <c r="T407" s="163"/>
    </row>
    <row r="408" spans="1:20" s="81" customFormat="1" ht="18.95" customHeight="1" x14ac:dyDescent="0.15">
      <c r="A408" s="80"/>
      <c r="B408" s="80"/>
      <c r="C408" s="80"/>
      <c r="D408" s="176"/>
      <c r="E408" s="177"/>
      <c r="F408" s="159"/>
      <c r="G408" s="167"/>
      <c r="H408" s="160"/>
      <c r="I408" s="161"/>
      <c r="J408" s="160"/>
      <c r="K408" s="162"/>
      <c r="L408" s="160"/>
      <c r="M408" s="162"/>
      <c r="N408" s="160"/>
      <c r="O408" s="162"/>
      <c r="P408" s="160"/>
      <c r="Q408" s="162"/>
      <c r="R408" s="160"/>
      <c r="S408" s="162"/>
      <c r="T408" s="163"/>
    </row>
    <row r="409" spans="1:20" s="81" customFormat="1" ht="18.95" customHeight="1" x14ac:dyDescent="0.15">
      <c r="A409" s="80"/>
      <c r="B409" s="80"/>
      <c r="C409" s="80"/>
      <c r="D409" s="176"/>
      <c r="E409" s="177"/>
      <c r="F409" s="159"/>
      <c r="G409" s="167"/>
      <c r="H409" s="160"/>
      <c r="I409" s="161"/>
      <c r="J409" s="160"/>
      <c r="K409" s="162"/>
      <c r="L409" s="160"/>
      <c r="M409" s="162"/>
      <c r="N409" s="160"/>
      <c r="O409" s="162"/>
      <c r="P409" s="160"/>
      <c r="Q409" s="162"/>
      <c r="R409" s="160"/>
      <c r="S409" s="162"/>
      <c r="T409" s="163"/>
    </row>
    <row r="410" spans="1:20" s="81" customFormat="1" ht="18.95" customHeight="1" x14ac:dyDescent="0.15">
      <c r="A410" s="80"/>
      <c r="B410" s="80"/>
      <c r="C410" s="80"/>
      <c r="D410" s="176"/>
      <c r="E410" s="177"/>
      <c r="F410" s="159"/>
      <c r="G410" s="167"/>
      <c r="H410" s="160"/>
      <c r="I410" s="161"/>
      <c r="J410" s="160"/>
      <c r="K410" s="162"/>
      <c r="L410" s="160"/>
      <c r="M410" s="162"/>
      <c r="N410" s="160"/>
      <c r="O410" s="162"/>
      <c r="P410" s="160"/>
      <c r="Q410" s="162"/>
      <c r="R410" s="160"/>
      <c r="S410" s="162"/>
      <c r="T410" s="163"/>
    </row>
    <row r="411" spans="1:20" s="81" customFormat="1" ht="18.95" customHeight="1" x14ac:dyDescent="0.15">
      <c r="A411" s="80"/>
      <c r="B411" s="80"/>
      <c r="C411" s="80"/>
      <c r="D411" s="176"/>
      <c r="E411" s="177"/>
      <c r="F411" s="159"/>
      <c r="G411" s="167"/>
      <c r="H411" s="160"/>
      <c r="I411" s="161"/>
      <c r="J411" s="160"/>
      <c r="K411" s="162"/>
      <c r="L411" s="160"/>
      <c r="M411" s="162"/>
      <c r="N411" s="160"/>
      <c r="O411" s="162"/>
      <c r="P411" s="160"/>
      <c r="Q411" s="162"/>
      <c r="R411" s="160"/>
      <c r="S411" s="162"/>
      <c r="T411" s="163"/>
    </row>
    <row r="412" spans="1:20" s="81" customFormat="1" ht="18.95" customHeight="1" x14ac:dyDescent="0.15">
      <c r="A412" s="80"/>
      <c r="B412" s="80"/>
      <c r="C412" s="80"/>
      <c r="D412" s="176"/>
      <c r="E412" s="177"/>
      <c r="F412" s="159"/>
      <c r="G412" s="167"/>
      <c r="H412" s="160"/>
      <c r="I412" s="161"/>
      <c r="J412" s="160"/>
      <c r="K412" s="162"/>
      <c r="L412" s="160"/>
      <c r="M412" s="162"/>
      <c r="N412" s="160"/>
      <c r="O412" s="162"/>
      <c r="P412" s="160"/>
      <c r="Q412" s="162"/>
      <c r="R412" s="160"/>
      <c r="S412" s="162"/>
      <c r="T412" s="163"/>
    </row>
    <row r="413" spans="1:20" s="81" customFormat="1" ht="18.95" customHeight="1" x14ac:dyDescent="0.15">
      <c r="A413" s="80"/>
      <c r="B413" s="80"/>
      <c r="C413" s="80"/>
      <c r="D413" s="176"/>
      <c r="E413" s="177"/>
      <c r="F413" s="159"/>
      <c r="G413" s="167"/>
      <c r="H413" s="160"/>
      <c r="I413" s="161"/>
      <c r="J413" s="160"/>
      <c r="K413" s="162"/>
      <c r="L413" s="160"/>
      <c r="M413" s="162"/>
      <c r="N413" s="160"/>
      <c r="O413" s="162"/>
      <c r="P413" s="160"/>
      <c r="Q413" s="162"/>
      <c r="R413" s="160"/>
      <c r="S413" s="162"/>
      <c r="T413" s="163"/>
    </row>
    <row r="414" spans="1:20" s="81" customFormat="1" ht="18.95" customHeight="1" x14ac:dyDescent="0.15">
      <c r="A414" s="80"/>
      <c r="B414" s="80"/>
      <c r="C414" s="80"/>
      <c r="D414" s="176"/>
      <c r="E414" s="177"/>
      <c r="F414" s="159"/>
      <c r="G414" s="167"/>
      <c r="H414" s="160"/>
      <c r="I414" s="161"/>
      <c r="J414" s="160"/>
      <c r="K414" s="162"/>
      <c r="L414" s="160"/>
      <c r="M414" s="162"/>
      <c r="N414" s="160"/>
      <c r="O414" s="162"/>
      <c r="P414" s="160"/>
      <c r="Q414" s="162"/>
      <c r="R414" s="160"/>
      <c r="S414" s="162"/>
      <c r="T414" s="163"/>
    </row>
    <row r="415" spans="1:20" s="81" customFormat="1" ht="18.95" customHeight="1" x14ac:dyDescent="0.15">
      <c r="A415" s="80"/>
      <c r="B415" s="80"/>
      <c r="C415" s="80"/>
      <c r="D415" s="176"/>
      <c r="E415" s="177"/>
      <c r="F415" s="159"/>
      <c r="G415" s="167"/>
      <c r="H415" s="160"/>
      <c r="I415" s="161"/>
      <c r="J415" s="160"/>
      <c r="K415" s="162"/>
      <c r="L415" s="160"/>
      <c r="M415" s="162"/>
      <c r="N415" s="160"/>
      <c r="O415" s="162"/>
      <c r="P415" s="160"/>
      <c r="Q415" s="162"/>
      <c r="R415" s="160"/>
      <c r="S415" s="162"/>
      <c r="T415" s="163"/>
    </row>
    <row r="416" spans="1:20" s="81" customFormat="1" ht="18.95" customHeight="1" x14ac:dyDescent="0.15">
      <c r="A416" s="80"/>
      <c r="B416" s="80"/>
      <c r="C416" s="80"/>
      <c r="D416" s="176"/>
      <c r="E416" s="177"/>
      <c r="F416" s="159"/>
      <c r="G416" s="167"/>
      <c r="H416" s="160"/>
      <c r="I416" s="161"/>
      <c r="J416" s="160"/>
      <c r="K416" s="162"/>
      <c r="L416" s="160"/>
      <c r="M416" s="162"/>
      <c r="N416" s="160"/>
      <c r="O416" s="162"/>
      <c r="P416" s="160"/>
      <c r="Q416" s="162"/>
      <c r="R416" s="160"/>
      <c r="S416" s="162"/>
      <c r="T416" s="163"/>
    </row>
    <row r="417" spans="1:20" s="81" customFormat="1" ht="18.95" customHeight="1" x14ac:dyDescent="0.15">
      <c r="A417" s="80"/>
      <c r="B417" s="80"/>
      <c r="C417" s="80"/>
      <c r="D417" s="176"/>
      <c r="E417" s="177"/>
      <c r="F417" s="159"/>
      <c r="G417" s="167"/>
      <c r="H417" s="160"/>
      <c r="I417" s="161"/>
      <c r="J417" s="160"/>
      <c r="K417" s="162"/>
      <c r="L417" s="160"/>
      <c r="M417" s="162"/>
      <c r="N417" s="160"/>
      <c r="O417" s="162"/>
      <c r="P417" s="160"/>
      <c r="Q417" s="162"/>
      <c r="R417" s="160"/>
      <c r="S417" s="162"/>
      <c r="T417" s="163"/>
    </row>
    <row r="418" spans="1:20" s="81" customFormat="1" ht="18.95" customHeight="1" x14ac:dyDescent="0.15">
      <c r="A418" s="80"/>
      <c r="B418" s="80"/>
      <c r="C418" s="80"/>
      <c r="D418" s="176"/>
      <c r="E418" s="177"/>
      <c r="F418" s="159"/>
      <c r="G418" s="167"/>
      <c r="H418" s="160"/>
      <c r="I418" s="161"/>
      <c r="J418" s="160"/>
      <c r="K418" s="162"/>
      <c r="L418" s="160"/>
      <c r="M418" s="162"/>
      <c r="N418" s="160"/>
      <c r="O418" s="162"/>
      <c r="P418" s="160"/>
      <c r="Q418" s="162"/>
      <c r="R418" s="160"/>
      <c r="S418" s="162"/>
      <c r="T418" s="163"/>
    </row>
    <row r="419" spans="1:20" s="81" customFormat="1" ht="18.95" customHeight="1" x14ac:dyDescent="0.15">
      <c r="A419" s="80"/>
      <c r="B419" s="80"/>
      <c r="C419" s="80"/>
      <c r="D419" s="176"/>
      <c r="E419" s="177"/>
      <c r="F419" s="159"/>
      <c r="G419" s="167"/>
      <c r="H419" s="160"/>
      <c r="I419" s="161"/>
      <c r="J419" s="160"/>
      <c r="K419" s="162"/>
      <c r="L419" s="160"/>
      <c r="M419" s="162"/>
      <c r="N419" s="160"/>
      <c r="O419" s="162"/>
      <c r="P419" s="160"/>
      <c r="Q419" s="162"/>
      <c r="R419" s="160"/>
      <c r="S419" s="162"/>
      <c r="T419" s="163"/>
    </row>
    <row r="420" spans="1:20" s="81" customFormat="1" ht="18.95" customHeight="1" x14ac:dyDescent="0.15">
      <c r="A420" s="80"/>
      <c r="B420" s="80"/>
      <c r="C420" s="80"/>
      <c r="D420" s="176"/>
      <c r="E420" s="177"/>
      <c r="F420" s="159"/>
      <c r="G420" s="167"/>
      <c r="H420" s="160"/>
      <c r="I420" s="161"/>
      <c r="J420" s="160"/>
      <c r="K420" s="162"/>
      <c r="L420" s="160"/>
      <c r="M420" s="162"/>
      <c r="N420" s="160"/>
      <c r="O420" s="162"/>
      <c r="P420" s="160"/>
      <c r="Q420" s="162"/>
      <c r="R420" s="160"/>
      <c r="S420" s="162"/>
      <c r="T420" s="163"/>
    </row>
    <row r="421" spans="1:20" s="81" customFormat="1" ht="21.6" customHeight="1" x14ac:dyDescent="0.15">
      <c r="A421" s="80"/>
      <c r="B421" s="80"/>
      <c r="C421" s="80"/>
      <c r="D421" s="176"/>
      <c r="E421" s="177"/>
      <c r="F421" s="159"/>
      <c r="G421" s="167"/>
      <c r="H421" s="160"/>
      <c r="I421" s="161"/>
      <c r="J421" s="160"/>
      <c r="K421" s="162"/>
      <c r="L421" s="160"/>
      <c r="M421" s="162"/>
      <c r="N421" s="160"/>
      <c r="O421" s="162"/>
      <c r="P421" s="160"/>
      <c r="Q421" s="162"/>
      <c r="R421" s="160"/>
      <c r="S421" s="162"/>
      <c r="T421" s="163"/>
    </row>
    <row r="422" spans="1:20" s="81" customFormat="1" ht="18.95" customHeight="1" x14ac:dyDescent="0.15">
      <c r="A422" s="80"/>
      <c r="B422" s="80"/>
      <c r="C422" s="80"/>
      <c r="D422" s="176"/>
      <c r="E422" s="177"/>
      <c r="F422" s="159"/>
      <c r="G422" s="167"/>
      <c r="H422" s="160"/>
      <c r="I422" s="161"/>
      <c r="J422" s="160"/>
      <c r="K422" s="162"/>
      <c r="L422" s="160"/>
      <c r="M422" s="162"/>
      <c r="N422" s="160"/>
      <c r="O422" s="162"/>
      <c r="P422" s="160"/>
      <c r="Q422" s="162"/>
      <c r="R422" s="160"/>
      <c r="S422" s="162"/>
      <c r="T422" s="163"/>
    </row>
    <row r="423" spans="1:20" s="81" customFormat="1" ht="18.95" customHeight="1" x14ac:dyDescent="0.15">
      <c r="A423" s="80"/>
      <c r="B423" s="80"/>
      <c r="C423" s="80"/>
      <c r="D423" s="176"/>
      <c r="E423" s="177"/>
      <c r="F423" s="159"/>
      <c r="G423" s="167"/>
      <c r="H423" s="160"/>
      <c r="I423" s="161"/>
      <c r="J423" s="160"/>
      <c r="K423" s="162"/>
      <c r="L423" s="160"/>
      <c r="M423" s="162"/>
      <c r="N423" s="160"/>
      <c r="O423" s="162"/>
      <c r="P423" s="160"/>
      <c r="Q423" s="162"/>
      <c r="R423" s="160"/>
      <c r="S423" s="162"/>
      <c r="T423" s="163"/>
    </row>
    <row r="424" spans="1:20" s="81" customFormat="1" ht="18.95" customHeight="1" x14ac:dyDescent="0.15">
      <c r="A424" s="80"/>
      <c r="B424" s="80"/>
      <c r="C424" s="80"/>
      <c r="D424" s="176"/>
      <c r="E424" s="177"/>
      <c r="F424" s="159"/>
      <c r="G424" s="167"/>
      <c r="H424" s="160"/>
      <c r="I424" s="161"/>
      <c r="J424" s="160"/>
      <c r="K424" s="162"/>
      <c r="L424" s="160"/>
      <c r="M424" s="162"/>
      <c r="N424" s="160"/>
      <c r="O424" s="162"/>
      <c r="P424" s="160"/>
      <c r="Q424" s="162"/>
      <c r="R424" s="160"/>
      <c r="S424" s="162"/>
      <c r="T424" s="163"/>
    </row>
    <row r="425" spans="1:20" s="81" customFormat="1" ht="18.95" customHeight="1" x14ac:dyDescent="0.15">
      <c r="A425" s="80"/>
      <c r="B425" s="80"/>
      <c r="C425" s="80"/>
      <c r="D425" s="176"/>
      <c r="E425" s="177"/>
      <c r="F425" s="159"/>
      <c r="G425" s="167"/>
      <c r="H425" s="160"/>
      <c r="I425" s="161"/>
      <c r="J425" s="160"/>
      <c r="K425" s="162"/>
      <c r="L425" s="160"/>
      <c r="M425" s="162"/>
      <c r="N425" s="160"/>
      <c r="O425" s="162"/>
      <c r="P425" s="160"/>
      <c r="Q425" s="162"/>
      <c r="R425" s="160"/>
      <c r="S425" s="162"/>
      <c r="T425" s="163"/>
    </row>
    <row r="426" spans="1:20" s="81" customFormat="1" ht="18.95" customHeight="1" x14ac:dyDescent="0.15">
      <c r="A426" s="80"/>
      <c r="B426" s="80"/>
      <c r="C426" s="80"/>
      <c r="D426" s="176"/>
      <c r="E426" s="177"/>
      <c r="F426" s="159"/>
      <c r="G426" s="167"/>
      <c r="H426" s="160"/>
      <c r="I426" s="161"/>
      <c r="J426" s="160"/>
      <c r="K426" s="162"/>
      <c r="L426" s="160"/>
      <c r="M426" s="162"/>
      <c r="N426" s="160"/>
      <c r="O426" s="162"/>
      <c r="P426" s="160"/>
      <c r="Q426" s="162"/>
      <c r="R426" s="160"/>
      <c r="S426" s="162"/>
      <c r="T426" s="163"/>
    </row>
    <row r="427" spans="1:20" s="81" customFormat="1" ht="18.95" customHeight="1" x14ac:dyDescent="0.15">
      <c r="A427" s="80"/>
      <c r="B427" s="80"/>
      <c r="C427" s="80"/>
      <c r="D427" s="178"/>
      <c r="E427" s="179"/>
      <c r="F427" s="180"/>
      <c r="G427" s="181"/>
      <c r="H427" s="182"/>
      <c r="I427" s="183"/>
      <c r="J427" s="182"/>
      <c r="K427" s="184"/>
      <c r="L427" s="182"/>
      <c r="M427" s="184"/>
      <c r="N427" s="182"/>
      <c r="O427" s="184"/>
      <c r="P427" s="182"/>
      <c r="Q427" s="184"/>
      <c r="R427" s="182"/>
      <c r="S427" s="184"/>
      <c r="T427" s="185"/>
    </row>
    <row r="428" spans="1:20" ht="18.95" customHeight="1" x14ac:dyDescent="0.15">
      <c r="D428" s="302" t="s">
        <v>2536</v>
      </c>
      <c r="E428" s="303"/>
      <c r="F428" s="303"/>
      <c r="G428" s="303"/>
      <c r="H428" s="303"/>
      <c r="I428" s="303"/>
      <c r="J428" s="303"/>
      <c r="K428" s="303"/>
      <c r="L428" s="303"/>
      <c r="M428" s="303"/>
      <c r="N428" s="303"/>
      <c r="O428" s="303"/>
      <c r="P428" s="303"/>
      <c r="Q428" s="303"/>
      <c r="R428" s="303"/>
      <c r="S428" s="303"/>
      <c r="T428" s="304"/>
    </row>
    <row r="429" spans="1:20" s="145" customFormat="1" ht="18.95" customHeight="1" x14ac:dyDescent="0.15">
      <c r="A429" s="144"/>
      <c r="B429" s="144"/>
      <c r="C429" s="144" t="s">
        <v>138</v>
      </c>
      <c r="D429" s="168" t="s">
        <v>139</v>
      </c>
      <c r="E429" s="169" t="s">
        <v>140</v>
      </c>
      <c r="F429" s="170" t="s">
        <v>132</v>
      </c>
      <c r="G429" s="171">
        <v>2107</v>
      </c>
      <c r="H429" s="172">
        <v>2107</v>
      </c>
      <c r="I429" s="173"/>
      <c r="J429" s="172">
        <v>2306</v>
      </c>
      <c r="K429" s="174" t="s">
        <v>133</v>
      </c>
      <c r="L429" s="172">
        <v>2547</v>
      </c>
      <c r="M429" s="174" t="s">
        <v>134</v>
      </c>
      <c r="N429" s="172">
        <v>2547</v>
      </c>
      <c r="O429" s="174" t="s">
        <v>141</v>
      </c>
      <c r="P429" s="172"/>
      <c r="Q429" s="174"/>
      <c r="R429" s="172"/>
      <c r="S429" s="174"/>
      <c r="T429" s="175"/>
    </row>
    <row r="430" spans="1:20" s="145" customFormat="1" ht="18.95" customHeight="1" x14ac:dyDescent="0.15">
      <c r="A430" s="144"/>
      <c r="B430" s="144"/>
      <c r="C430" s="144" t="s">
        <v>142</v>
      </c>
      <c r="D430" s="176" t="s">
        <v>139</v>
      </c>
      <c r="E430" s="177" t="s">
        <v>143</v>
      </c>
      <c r="F430" s="159" t="s">
        <v>132</v>
      </c>
      <c r="G430" s="167">
        <v>2849</v>
      </c>
      <c r="H430" s="160">
        <v>2849</v>
      </c>
      <c r="I430" s="161"/>
      <c r="J430" s="160">
        <v>3011</v>
      </c>
      <c r="K430" s="162" t="s">
        <v>133</v>
      </c>
      <c r="L430" s="160">
        <v>3354</v>
      </c>
      <c r="M430" s="162" t="s">
        <v>134</v>
      </c>
      <c r="N430" s="160">
        <v>3354</v>
      </c>
      <c r="O430" s="162" t="s">
        <v>141</v>
      </c>
      <c r="P430" s="160"/>
      <c r="Q430" s="162"/>
      <c r="R430" s="160"/>
      <c r="S430" s="162"/>
      <c r="T430" s="163"/>
    </row>
    <row r="431" spans="1:20" s="145" customFormat="1" ht="18.95" customHeight="1" x14ac:dyDescent="0.15">
      <c r="A431" s="144"/>
      <c r="B431" s="144"/>
      <c r="C431" s="144" t="s">
        <v>144</v>
      </c>
      <c r="D431" s="176" t="s">
        <v>139</v>
      </c>
      <c r="E431" s="177" t="s">
        <v>145</v>
      </c>
      <c r="F431" s="159" t="s">
        <v>132</v>
      </c>
      <c r="G431" s="167">
        <v>3890</v>
      </c>
      <c r="H431" s="160">
        <v>3890</v>
      </c>
      <c r="I431" s="161"/>
      <c r="J431" s="160">
        <v>4081</v>
      </c>
      <c r="K431" s="162" t="s">
        <v>133</v>
      </c>
      <c r="L431" s="160">
        <v>4696</v>
      </c>
      <c r="M431" s="162" t="s">
        <v>134</v>
      </c>
      <c r="N431" s="160">
        <v>4696</v>
      </c>
      <c r="O431" s="162" t="s">
        <v>141</v>
      </c>
      <c r="P431" s="160"/>
      <c r="Q431" s="162"/>
      <c r="R431" s="160"/>
      <c r="S431" s="162"/>
      <c r="T431" s="163"/>
    </row>
    <row r="432" spans="1:20" s="145" customFormat="1" ht="18.95" customHeight="1" x14ac:dyDescent="0.15">
      <c r="A432" s="144"/>
      <c r="B432" s="144"/>
      <c r="C432" s="144" t="s">
        <v>146</v>
      </c>
      <c r="D432" s="176" t="s">
        <v>139</v>
      </c>
      <c r="E432" s="177" t="s">
        <v>147</v>
      </c>
      <c r="F432" s="159" t="s">
        <v>132</v>
      </c>
      <c r="G432" s="167">
        <v>4834</v>
      </c>
      <c r="H432" s="160">
        <v>4834</v>
      </c>
      <c r="I432" s="161"/>
      <c r="J432" s="160">
        <v>4847</v>
      </c>
      <c r="K432" s="162" t="s">
        <v>133</v>
      </c>
      <c r="L432" s="160">
        <v>5840</v>
      </c>
      <c r="M432" s="162" t="s">
        <v>134</v>
      </c>
      <c r="N432" s="160">
        <v>5840</v>
      </c>
      <c r="O432" s="162" t="s">
        <v>141</v>
      </c>
      <c r="P432" s="160"/>
      <c r="Q432" s="162"/>
      <c r="R432" s="160"/>
      <c r="S432" s="162"/>
      <c r="T432" s="163"/>
    </row>
    <row r="433" spans="1:20" s="145" customFormat="1" ht="18.95" customHeight="1" x14ac:dyDescent="0.15">
      <c r="A433" s="144"/>
      <c r="B433" s="144"/>
      <c r="C433" s="144" t="s">
        <v>148</v>
      </c>
      <c r="D433" s="176" t="s">
        <v>139</v>
      </c>
      <c r="E433" s="177" t="s">
        <v>149</v>
      </c>
      <c r="F433" s="159" t="s">
        <v>132</v>
      </c>
      <c r="G433" s="167">
        <v>6381</v>
      </c>
      <c r="H433" s="160">
        <v>6381</v>
      </c>
      <c r="I433" s="161"/>
      <c r="J433" s="160">
        <v>6436</v>
      </c>
      <c r="K433" s="162" t="s">
        <v>133</v>
      </c>
      <c r="L433" s="160">
        <v>7784</v>
      </c>
      <c r="M433" s="162" t="s">
        <v>134</v>
      </c>
      <c r="N433" s="160">
        <v>7784</v>
      </c>
      <c r="O433" s="162" t="s">
        <v>141</v>
      </c>
      <c r="P433" s="160"/>
      <c r="Q433" s="162"/>
      <c r="R433" s="160"/>
      <c r="S433" s="162"/>
      <c r="T433" s="163"/>
    </row>
    <row r="434" spans="1:20" s="145" customFormat="1" ht="18.95" customHeight="1" x14ac:dyDescent="0.15">
      <c r="A434" s="144"/>
      <c r="B434" s="144"/>
      <c r="C434" s="144" t="s">
        <v>150</v>
      </c>
      <c r="D434" s="176" t="s">
        <v>139</v>
      </c>
      <c r="E434" s="177" t="s">
        <v>151</v>
      </c>
      <c r="F434" s="159" t="s">
        <v>132</v>
      </c>
      <c r="G434" s="167">
        <v>8922</v>
      </c>
      <c r="H434" s="160">
        <v>9137</v>
      </c>
      <c r="I434" s="161"/>
      <c r="J434" s="160">
        <v>8922</v>
      </c>
      <c r="K434" s="162" t="s">
        <v>133</v>
      </c>
      <c r="L434" s="160">
        <v>11138</v>
      </c>
      <c r="M434" s="162" t="s">
        <v>134</v>
      </c>
      <c r="N434" s="160">
        <v>11138</v>
      </c>
      <c r="O434" s="162" t="s">
        <v>141</v>
      </c>
      <c r="P434" s="160"/>
      <c r="Q434" s="162"/>
      <c r="R434" s="160"/>
      <c r="S434" s="162"/>
      <c r="T434" s="163"/>
    </row>
    <row r="435" spans="1:20" s="145" customFormat="1" ht="18.95" customHeight="1" x14ac:dyDescent="0.15">
      <c r="A435" s="144"/>
      <c r="B435" s="144"/>
      <c r="C435" s="144" t="s">
        <v>2780</v>
      </c>
      <c r="D435" s="176" t="s">
        <v>139</v>
      </c>
      <c r="E435" s="177" t="s">
        <v>2567</v>
      </c>
      <c r="F435" s="159" t="s">
        <v>132</v>
      </c>
      <c r="G435" s="167">
        <v>11526</v>
      </c>
      <c r="H435" s="160">
        <v>11526</v>
      </c>
      <c r="I435" s="161"/>
      <c r="J435" s="160">
        <v>11822</v>
      </c>
      <c r="K435" s="162" t="s">
        <v>133</v>
      </c>
      <c r="L435" s="160">
        <v>14049</v>
      </c>
      <c r="M435" s="162" t="s">
        <v>134</v>
      </c>
      <c r="N435" s="160">
        <v>14049</v>
      </c>
      <c r="O435" s="162" t="s">
        <v>141</v>
      </c>
      <c r="P435" s="160"/>
      <c r="Q435" s="162"/>
      <c r="R435" s="160"/>
      <c r="S435" s="162"/>
      <c r="T435" s="163"/>
    </row>
    <row r="436" spans="1:20" s="145" customFormat="1" ht="18.95" customHeight="1" x14ac:dyDescent="0.15">
      <c r="A436" s="144"/>
      <c r="B436" s="144"/>
      <c r="C436" s="144" t="s">
        <v>152</v>
      </c>
      <c r="D436" s="176" t="s">
        <v>153</v>
      </c>
      <c r="E436" s="177" t="s">
        <v>143</v>
      </c>
      <c r="F436" s="159" t="s">
        <v>132</v>
      </c>
      <c r="G436" s="167">
        <v>2849</v>
      </c>
      <c r="H436" s="160">
        <v>2849</v>
      </c>
      <c r="I436" s="161"/>
      <c r="J436" s="160">
        <v>3011</v>
      </c>
      <c r="K436" s="162" t="s">
        <v>133</v>
      </c>
      <c r="L436" s="160">
        <v>3354</v>
      </c>
      <c r="M436" s="162" t="s">
        <v>134</v>
      </c>
      <c r="N436" s="160">
        <v>3354</v>
      </c>
      <c r="O436" s="162" t="s">
        <v>141</v>
      </c>
      <c r="P436" s="160"/>
      <c r="Q436" s="162"/>
      <c r="R436" s="160"/>
      <c r="S436" s="162"/>
      <c r="T436" s="163"/>
    </row>
    <row r="437" spans="1:20" s="145" customFormat="1" ht="18.95" customHeight="1" x14ac:dyDescent="0.15">
      <c r="A437" s="144"/>
      <c r="B437" s="144"/>
      <c r="C437" s="144" t="s">
        <v>2783</v>
      </c>
      <c r="D437" s="176" t="s">
        <v>153</v>
      </c>
      <c r="E437" s="177" t="s">
        <v>145</v>
      </c>
      <c r="F437" s="159" t="s">
        <v>132</v>
      </c>
      <c r="G437" s="167">
        <v>3890</v>
      </c>
      <c r="H437" s="160">
        <v>3890</v>
      </c>
      <c r="I437" s="161"/>
      <c r="J437" s="160">
        <v>4081</v>
      </c>
      <c r="K437" s="162" t="s">
        <v>133</v>
      </c>
      <c r="L437" s="160">
        <v>4696</v>
      </c>
      <c r="M437" s="162" t="s">
        <v>134</v>
      </c>
      <c r="N437" s="160">
        <v>4696</v>
      </c>
      <c r="O437" s="162" t="s">
        <v>141</v>
      </c>
      <c r="P437" s="160"/>
      <c r="Q437" s="162"/>
      <c r="R437" s="160"/>
      <c r="S437" s="162"/>
      <c r="T437" s="163"/>
    </row>
    <row r="438" spans="1:20" s="145" customFormat="1" ht="18.95" customHeight="1" x14ac:dyDescent="0.15">
      <c r="A438" s="144"/>
      <c r="B438" s="144"/>
      <c r="C438" s="144" t="s">
        <v>154</v>
      </c>
      <c r="D438" s="176" t="s">
        <v>153</v>
      </c>
      <c r="E438" s="177" t="s">
        <v>149</v>
      </c>
      <c r="F438" s="159" t="s">
        <v>132</v>
      </c>
      <c r="G438" s="167">
        <v>6381</v>
      </c>
      <c r="H438" s="160">
        <v>6381</v>
      </c>
      <c r="I438" s="161"/>
      <c r="J438" s="160">
        <v>6436</v>
      </c>
      <c r="K438" s="162" t="s">
        <v>133</v>
      </c>
      <c r="L438" s="160">
        <v>7784</v>
      </c>
      <c r="M438" s="162" t="s">
        <v>134</v>
      </c>
      <c r="N438" s="160">
        <v>7784</v>
      </c>
      <c r="O438" s="162" t="s">
        <v>141</v>
      </c>
      <c r="P438" s="160"/>
      <c r="Q438" s="162"/>
      <c r="R438" s="160"/>
      <c r="S438" s="162"/>
      <c r="T438" s="163"/>
    </row>
    <row r="439" spans="1:20" s="145" customFormat="1" ht="18.95" customHeight="1" x14ac:dyDescent="0.15">
      <c r="A439" s="144"/>
      <c r="B439" s="144"/>
      <c r="C439" s="144" t="s">
        <v>2787</v>
      </c>
      <c r="D439" s="176" t="s">
        <v>153</v>
      </c>
      <c r="E439" s="177" t="s">
        <v>2567</v>
      </c>
      <c r="F439" s="159" t="s">
        <v>132</v>
      </c>
      <c r="G439" s="167">
        <v>11526</v>
      </c>
      <c r="H439" s="160">
        <v>11526</v>
      </c>
      <c r="I439" s="161"/>
      <c r="J439" s="160">
        <v>11822</v>
      </c>
      <c r="K439" s="162" t="s">
        <v>133</v>
      </c>
      <c r="L439" s="160">
        <v>14049</v>
      </c>
      <c r="M439" s="162" t="s">
        <v>134</v>
      </c>
      <c r="N439" s="160">
        <v>14049</v>
      </c>
      <c r="O439" s="162" t="s">
        <v>141</v>
      </c>
      <c r="P439" s="160"/>
      <c r="Q439" s="162"/>
      <c r="R439" s="160"/>
      <c r="S439" s="162"/>
      <c r="T439" s="163"/>
    </row>
    <row r="440" spans="1:20" s="145" customFormat="1" ht="18.95" customHeight="1" x14ac:dyDescent="0.15">
      <c r="A440" s="144"/>
      <c r="B440" s="144"/>
      <c r="C440" s="144" t="s">
        <v>155</v>
      </c>
      <c r="D440" s="176" t="s">
        <v>156</v>
      </c>
      <c r="E440" s="177" t="s">
        <v>157</v>
      </c>
      <c r="F440" s="159" t="s">
        <v>132</v>
      </c>
      <c r="G440" s="167">
        <v>294</v>
      </c>
      <c r="H440" s="160">
        <v>294</v>
      </c>
      <c r="I440" s="161"/>
      <c r="J440" s="160">
        <v>332</v>
      </c>
      <c r="K440" s="162" t="s">
        <v>158</v>
      </c>
      <c r="L440" s="160">
        <v>440</v>
      </c>
      <c r="M440" s="162" t="s">
        <v>159</v>
      </c>
      <c r="N440" s="160">
        <v>390</v>
      </c>
      <c r="O440" s="162" t="s">
        <v>160</v>
      </c>
      <c r="P440" s="160"/>
      <c r="Q440" s="162"/>
      <c r="R440" s="160"/>
      <c r="S440" s="162"/>
      <c r="T440" s="163"/>
    </row>
    <row r="441" spans="1:20" s="145" customFormat="1" ht="18.95" customHeight="1" x14ac:dyDescent="0.15">
      <c r="A441" s="144"/>
      <c r="B441" s="144"/>
      <c r="C441" s="144" t="s">
        <v>161</v>
      </c>
      <c r="D441" s="176" t="s">
        <v>156</v>
      </c>
      <c r="E441" s="177" t="s">
        <v>162</v>
      </c>
      <c r="F441" s="159" t="s">
        <v>132</v>
      </c>
      <c r="G441" s="167">
        <v>700</v>
      </c>
      <c r="H441" s="160">
        <v>700</v>
      </c>
      <c r="I441" s="161"/>
      <c r="J441" s="160">
        <v>774</v>
      </c>
      <c r="K441" s="162" t="s">
        <v>158</v>
      </c>
      <c r="L441" s="160">
        <v>1021</v>
      </c>
      <c r="M441" s="162" t="s">
        <v>159</v>
      </c>
      <c r="N441" s="160">
        <v>890</v>
      </c>
      <c r="O441" s="162" t="s">
        <v>160</v>
      </c>
      <c r="P441" s="160"/>
      <c r="Q441" s="162"/>
      <c r="R441" s="160"/>
      <c r="S441" s="162"/>
      <c r="T441" s="163"/>
    </row>
    <row r="442" spans="1:20" s="145" customFormat="1" ht="18.95" customHeight="1" x14ac:dyDescent="0.15">
      <c r="A442" s="144"/>
      <c r="B442" s="144"/>
      <c r="C442" s="144" t="s">
        <v>163</v>
      </c>
      <c r="D442" s="176" t="s">
        <v>156</v>
      </c>
      <c r="E442" s="177" t="s">
        <v>164</v>
      </c>
      <c r="F442" s="159" t="s">
        <v>132</v>
      </c>
      <c r="G442" s="167">
        <v>1007</v>
      </c>
      <c r="H442" s="160">
        <v>1007</v>
      </c>
      <c r="I442" s="161"/>
      <c r="J442" s="160">
        <v>1121</v>
      </c>
      <c r="K442" s="162" t="s">
        <v>158</v>
      </c>
      <c r="L442" s="160">
        <v>1373</v>
      </c>
      <c r="M442" s="162" t="s">
        <v>159</v>
      </c>
      <c r="N442" s="160">
        <v>1440</v>
      </c>
      <c r="O442" s="162" t="s">
        <v>160</v>
      </c>
      <c r="P442" s="160"/>
      <c r="Q442" s="162"/>
      <c r="R442" s="160"/>
      <c r="S442" s="162"/>
      <c r="T442" s="163"/>
    </row>
    <row r="443" spans="1:20" s="145" customFormat="1" ht="18.95" customHeight="1" x14ac:dyDescent="0.15">
      <c r="A443" s="144"/>
      <c r="B443" s="144"/>
      <c r="C443" s="144" t="s">
        <v>2792</v>
      </c>
      <c r="D443" s="176" t="s">
        <v>156</v>
      </c>
      <c r="E443" s="177" t="s">
        <v>2544</v>
      </c>
      <c r="F443" s="159" t="s">
        <v>132</v>
      </c>
      <c r="G443" s="167">
        <v>1245</v>
      </c>
      <c r="H443" s="160">
        <v>1245</v>
      </c>
      <c r="I443" s="161"/>
      <c r="J443" s="160">
        <v>1466</v>
      </c>
      <c r="K443" s="162" t="s">
        <v>158</v>
      </c>
      <c r="L443" s="160">
        <v>1794</v>
      </c>
      <c r="M443" s="162" t="s">
        <v>159</v>
      </c>
      <c r="N443" s="160">
        <v>1710</v>
      </c>
      <c r="O443" s="162" t="s">
        <v>160</v>
      </c>
      <c r="P443" s="160"/>
      <c r="Q443" s="162"/>
      <c r="R443" s="160"/>
      <c r="S443" s="162"/>
      <c r="T443" s="163"/>
    </row>
    <row r="444" spans="1:20" s="145" customFormat="1" ht="18.95" customHeight="1" x14ac:dyDescent="0.15">
      <c r="A444" s="144"/>
      <c r="B444" s="144"/>
      <c r="C444" s="144" t="s">
        <v>155</v>
      </c>
      <c r="D444" s="176" t="s">
        <v>1290</v>
      </c>
      <c r="E444" s="177" t="s">
        <v>157</v>
      </c>
      <c r="F444" s="159" t="s">
        <v>132</v>
      </c>
      <c r="G444" s="167">
        <v>294</v>
      </c>
      <c r="H444" s="160">
        <v>294</v>
      </c>
      <c r="I444" s="161"/>
      <c r="J444" s="160">
        <v>332</v>
      </c>
      <c r="K444" s="162" t="s">
        <v>158</v>
      </c>
      <c r="L444" s="160">
        <v>440</v>
      </c>
      <c r="M444" s="162" t="s">
        <v>159</v>
      </c>
      <c r="N444" s="160">
        <v>390</v>
      </c>
      <c r="O444" s="162" t="s">
        <v>160</v>
      </c>
      <c r="P444" s="160"/>
      <c r="Q444" s="162"/>
      <c r="R444" s="160"/>
      <c r="S444" s="162"/>
      <c r="T444" s="163"/>
    </row>
    <row r="445" spans="1:20" s="145" customFormat="1" ht="18.95" customHeight="1" x14ac:dyDescent="0.15">
      <c r="A445" s="144"/>
      <c r="B445" s="144"/>
      <c r="C445" s="144" t="s">
        <v>161</v>
      </c>
      <c r="D445" s="176" t="s">
        <v>1290</v>
      </c>
      <c r="E445" s="177" t="s">
        <v>162</v>
      </c>
      <c r="F445" s="159" t="s">
        <v>132</v>
      </c>
      <c r="G445" s="167">
        <v>700</v>
      </c>
      <c r="H445" s="160">
        <v>700</v>
      </c>
      <c r="I445" s="161"/>
      <c r="J445" s="160">
        <v>774</v>
      </c>
      <c r="K445" s="162" t="s">
        <v>158</v>
      </c>
      <c r="L445" s="160">
        <v>1021</v>
      </c>
      <c r="M445" s="162" t="s">
        <v>159</v>
      </c>
      <c r="N445" s="160">
        <v>890</v>
      </c>
      <c r="O445" s="162" t="s">
        <v>160</v>
      </c>
      <c r="P445" s="160"/>
      <c r="Q445" s="162"/>
      <c r="R445" s="160"/>
      <c r="S445" s="162"/>
      <c r="T445" s="163"/>
    </row>
    <row r="446" spans="1:20" s="145" customFormat="1" ht="18.95" customHeight="1" x14ac:dyDescent="0.15">
      <c r="A446" s="144"/>
      <c r="B446" s="144"/>
      <c r="C446" s="144" t="s">
        <v>2792</v>
      </c>
      <c r="D446" s="176" t="s">
        <v>1290</v>
      </c>
      <c r="E446" s="177" t="s">
        <v>2544</v>
      </c>
      <c r="F446" s="159" t="s">
        <v>132</v>
      </c>
      <c r="G446" s="167">
        <v>1245</v>
      </c>
      <c r="H446" s="160">
        <v>1245</v>
      </c>
      <c r="I446" s="161"/>
      <c r="J446" s="160">
        <v>1466</v>
      </c>
      <c r="K446" s="162" t="s">
        <v>158</v>
      </c>
      <c r="L446" s="160">
        <v>1794</v>
      </c>
      <c r="M446" s="162" t="s">
        <v>159</v>
      </c>
      <c r="N446" s="160">
        <v>1710</v>
      </c>
      <c r="O446" s="162" t="s">
        <v>160</v>
      </c>
      <c r="P446" s="160"/>
      <c r="Q446" s="162"/>
      <c r="R446" s="160"/>
      <c r="S446" s="162"/>
      <c r="T446" s="163"/>
    </row>
    <row r="447" spans="1:20" s="145" customFormat="1" ht="18.95" customHeight="1" x14ac:dyDescent="0.15">
      <c r="A447" s="144"/>
      <c r="B447" s="144"/>
      <c r="C447" s="144" t="s">
        <v>165</v>
      </c>
      <c r="D447" s="176" t="s">
        <v>166</v>
      </c>
      <c r="E447" s="177" t="s">
        <v>167</v>
      </c>
      <c r="F447" s="159" t="s">
        <v>132</v>
      </c>
      <c r="G447" s="167">
        <v>168</v>
      </c>
      <c r="H447" s="160">
        <v>168</v>
      </c>
      <c r="I447" s="161"/>
      <c r="J447" s="160">
        <v>305</v>
      </c>
      <c r="K447" s="162" t="s">
        <v>168</v>
      </c>
      <c r="L447" s="160">
        <v>275</v>
      </c>
      <c r="M447" s="162" t="s">
        <v>159</v>
      </c>
      <c r="N447" s="160">
        <v>200</v>
      </c>
      <c r="O447" s="162" t="s">
        <v>169</v>
      </c>
      <c r="P447" s="160"/>
      <c r="Q447" s="162"/>
      <c r="R447" s="160"/>
      <c r="S447" s="162"/>
      <c r="T447" s="163"/>
    </row>
    <row r="448" spans="1:20" s="145" customFormat="1" ht="18.95" customHeight="1" x14ac:dyDescent="0.15">
      <c r="A448" s="144"/>
      <c r="B448" s="144"/>
      <c r="C448" s="144" t="s">
        <v>170</v>
      </c>
      <c r="D448" s="176" t="s">
        <v>166</v>
      </c>
      <c r="E448" s="177" t="s">
        <v>171</v>
      </c>
      <c r="F448" s="159" t="s">
        <v>132</v>
      </c>
      <c r="G448" s="167">
        <v>253</v>
      </c>
      <c r="H448" s="160">
        <v>253</v>
      </c>
      <c r="I448" s="161"/>
      <c r="J448" s="160">
        <v>427</v>
      </c>
      <c r="K448" s="162" t="s">
        <v>168</v>
      </c>
      <c r="L448" s="160">
        <v>412</v>
      </c>
      <c r="M448" s="162" t="s">
        <v>159</v>
      </c>
      <c r="N448" s="160">
        <v>300</v>
      </c>
      <c r="O448" s="162" t="s">
        <v>169</v>
      </c>
      <c r="P448" s="160"/>
      <c r="Q448" s="162"/>
      <c r="R448" s="160"/>
      <c r="S448" s="162"/>
      <c r="T448" s="163"/>
    </row>
    <row r="449" spans="1:20" s="145" customFormat="1" ht="18.95" customHeight="1" x14ac:dyDescent="0.15">
      <c r="A449" s="144"/>
      <c r="B449" s="144"/>
      <c r="C449" s="144" t="s">
        <v>172</v>
      </c>
      <c r="D449" s="176" t="s">
        <v>166</v>
      </c>
      <c r="E449" s="177" t="s">
        <v>173</v>
      </c>
      <c r="F449" s="159" t="s">
        <v>132</v>
      </c>
      <c r="G449" s="167">
        <v>346</v>
      </c>
      <c r="H449" s="160">
        <v>346</v>
      </c>
      <c r="I449" s="161"/>
      <c r="J449" s="160">
        <v>610</v>
      </c>
      <c r="K449" s="162" t="s">
        <v>168</v>
      </c>
      <c r="L449" s="160">
        <v>550</v>
      </c>
      <c r="M449" s="162" t="s">
        <v>159</v>
      </c>
      <c r="N449" s="160">
        <v>410</v>
      </c>
      <c r="O449" s="162" t="s">
        <v>169</v>
      </c>
      <c r="P449" s="160"/>
      <c r="Q449" s="162"/>
      <c r="R449" s="160"/>
      <c r="S449" s="162"/>
      <c r="T449" s="163"/>
    </row>
    <row r="450" spans="1:20" s="145" customFormat="1" ht="18.95" customHeight="1" x14ac:dyDescent="0.15">
      <c r="A450" s="144"/>
      <c r="B450" s="144"/>
      <c r="C450" s="144" t="s">
        <v>2336</v>
      </c>
      <c r="D450" s="176" t="s">
        <v>175</v>
      </c>
      <c r="E450" s="177" t="s">
        <v>2337</v>
      </c>
      <c r="F450" s="159" t="s">
        <v>132</v>
      </c>
      <c r="G450" s="167">
        <v>343</v>
      </c>
      <c r="H450" s="160">
        <v>343</v>
      </c>
      <c r="I450" s="161"/>
      <c r="J450" s="160">
        <v>391</v>
      </c>
      <c r="K450" s="162" t="s">
        <v>168</v>
      </c>
      <c r="L450" s="160">
        <v>480</v>
      </c>
      <c r="M450" s="162" t="s">
        <v>134</v>
      </c>
      <c r="N450" s="160">
        <v>360</v>
      </c>
      <c r="O450" s="162" t="s">
        <v>177</v>
      </c>
      <c r="P450" s="160"/>
      <c r="Q450" s="162"/>
      <c r="R450" s="160"/>
      <c r="S450" s="162"/>
      <c r="T450" s="163"/>
    </row>
    <row r="451" spans="1:20" s="145" customFormat="1" ht="18.95" customHeight="1" x14ac:dyDescent="0.15">
      <c r="A451" s="144"/>
      <c r="B451" s="144"/>
      <c r="C451" s="144" t="s">
        <v>2340</v>
      </c>
      <c r="D451" s="176" t="s">
        <v>175</v>
      </c>
      <c r="E451" s="177" t="s">
        <v>2341</v>
      </c>
      <c r="F451" s="159" t="s">
        <v>132</v>
      </c>
      <c r="G451" s="167">
        <v>523</v>
      </c>
      <c r="H451" s="160">
        <v>523</v>
      </c>
      <c r="I451" s="161"/>
      <c r="J451" s="160">
        <v>563</v>
      </c>
      <c r="K451" s="162" t="s">
        <v>168</v>
      </c>
      <c r="L451" s="160">
        <v>607</v>
      </c>
      <c r="M451" s="162" t="s">
        <v>134</v>
      </c>
      <c r="N451" s="160">
        <v>550</v>
      </c>
      <c r="O451" s="162" t="s">
        <v>177</v>
      </c>
      <c r="P451" s="160"/>
      <c r="Q451" s="162"/>
      <c r="R451" s="160"/>
      <c r="S451" s="162"/>
      <c r="T451" s="163"/>
    </row>
    <row r="452" spans="1:20" s="145" customFormat="1" ht="18.95" customHeight="1" x14ac:dyDescent="0.15">
      <c r="A452" s="144"/>
      <c r="B452" s="144"/>
      <c r="C452" s="144" t="s">
        <v>2340</v>
      </c>
      <c r="D452" s="176" t="s">
        <v>175</v>
      </c>
      <c r="E452" s="177" t="s">
        <v>2341</v>
      </c>
      <c r="F452" s="159" t="s">
        <v>132</v>
      </c>
      <c r="G452" s="167">
        <v>523</v>
      </c>
      <c r="H452" s="160">
        <v>523</v>
      </c>
      <c r="I452" s="161"/>
      <c r="J452" s="160">
        <v>563</v>
      </c>
      <c r="K452" s="162" t="s">
        <v>168</v>
      </c>
      <c r="L452" s="160">
        <v>607</v>
      </c>
      <c r="M452" s="162" t="s">
        <v>134</v>
      </c>
      <c r="N452" s="160">
        <v>550</v>
      </c>
      <c r="O452" s="162" t="s">
        <v>177</v>
      </c>
      <c r="P452" s="160"/>
      <c r="Q452" s="162"/>
      <c r="R452" s="160"/>
      <c r="S452" s="162"/>
      <c r="T452" s="163"/>
    </row>
    <row r="453" spans="1:20" s="145" customFormat="1" ht="18.95" customHeight="1" x14ac:dyDescent="0.15">
      <c r="A453" s="144"/>
      <c r="B453" s="144"/>
      <c r="C453" s="144" t="s">
        <v>2805</v>
      </c>
      <c r="D453" s="176" t="s">
        <v>175</v>
      </c>
      <c r="E453" s="177" t="s">
        <v>2806</v>
      </c>
      <c r="F453" s="159" t="s">
        <v>132</v>
      </c>
      <c r="G453" s="167">
        <v>990</v>
      </c>
      <c r="H453" s="160">
        <v>990</v>
      </c>
      <c r="I453" s="161"/>
      <c r="J453" s="160">
        <v>1250</v>
      </c>
      <c r="K453" s="162" t="s">
        <v>168</v>
      </c>
      <c r="L453" s="160">
        <v>1239</v>
      </c>
      <c r="M453" s="162" t="s">
        <v>134</v>
      </c>
      <c r="N453" s="160">
        <v>1090</v>
      </c>
      <c r="O453" s="162" t="s">
        <v>177</v>
      </c>
      <c r="P453" s="160"/>
      <c r="Q453" s="162"/>
      <c r="R453" s="160"/>
      <c r="S453" s="162"/>
      <c r="T453" s="163"/>
    </row>
    <row r="454" spans="1:20" s="145" customFormat="1" ht="18.95" customHeight="1" x14ac:dyDescent="0.15">
      <c r="A454" s="144"/>
      <c r="B454" s="144"/>
      <c r="C454" s="144" t="s">
        <v>174</v>
      </c>
      <c r="D454" s="176" t="s">
        <v>175</v>
      </c>
      <c r="E454" s="177" t="s">
        <v>176</v>
      </c>
      <c r="F454" s="159" t="s">
        <v>132</v>
      </c>
      <c r="G454" s="167">
        <v>2796</v>
      </c>
      <c r="H454" s="160">
        <v>2796</v>
      </c>
      <c r="I454" s="161"/>
      <c r="J454" s="160">
        <v>3204</v>
      </c>
      <c r="K454" s="162" t="s">
        <v>168</v>
      </c>
      <c r="L454" s="160">
        <v>3440</v>
      </c>
      <c r="M454" s="162" t="s">
        <v>134</v>
      </c>
      <c r="N454" s="160">
        <v>3040</v>
      </c>
      <c r="O454" s="162" t="s">
        <v>177</v>
      </c>
      <c r="P454" s="160"/>
      <c r="Q454" s="162"/>
      <c r="R454" s="160"/>
      <c r="S454" s="162"/>
      <c r="T454" s="163"/>
    </row>
    <row r="455" spans="1:20" s="145" customFormat="1" ht="18.95" customHeight="1" x14ac:dyDescent="0.15">
      <c r="A455" s="144"/>
      <c r="B455" s="144"/>
      <c r="C455" s="144" t="s">
        <v>178</v>
      </c>
      <c r="D455" s="176" t="s">
        <v>179</v>
      </c>
      <c r="E455" s="177" t="s">
        <v>180</v>
      </c>
      <c r="F455" s="159" t="s">
        <v>181</v>
      </c>
      <c r="G455" s="167">
        <v>354</v>
      </c>
      <c r="H455" s="160">
        <v>354</v>
      </c>
      <c r="I455" s="161"/>
      <c r="J455" s="160">
        <v>1100</v>
      </c>
      <c r="K455" s="162" t="s">
        <v>182</v>
      </c>
      <c r="L455" s="160">
        <v>723</v>
      </c>
      <c r="M455" s="162" t="s">
        <v>183</v>
      </c>
      <c r="N455" s="160">
        <v>1100</v>
      </c>
      <c r="O455" s="162" t="s">
        <v>184</v>
      </c>
      <c r="P455" s="160"/>
      <c r="Q455" s="162"/>
      <c r="R455" s="160"/>
      <c r="S455" s="162"/>
      <c r="T455" s="163"/>
    </row>
    <row r="456" spans="1:20" s="145" customFormat="1" ht="18.95" customHeight="1" x14ac:dyDescent="0.15">
      <c r="A456" s="144"/>
      <c r="B456" s="144"/>
      <c r="C456" s="144" t="s">
        <v>185</v>
      </c>
      <c r="D456" s="176" t="s">
        <v>179</v>
      </c>
      <c r="E456" s="177" t="s">
        <v>186</v>
      </c>
      <c r="F456" s="159" t="s">
        <v>181</v>
      </c>
      <c r="G456" s="167">
        <v>935</v>
      </c>
      <c r="H456" s="160">
        <v>1882</v>
      </c>
      <c r="I456" s="161"/>
      <c r="J456" s="160">
        <v>3300</v>
      </c>
      <c r="K456" s="162" t="s">
        <v>182</v>
      </c>
      <c r="L456" s="160">
        <v>935</v>
      </c>
      <c r="M456" s="162" t="s">
        <v>183</v>
      </c>
      <c r="N456" s="160">
        <v>3300</v>
      </c>
      <c r="O456" s="162" t="s">
        <v>184</v>
      </c>
      <c r="P456" s="160"/>
      <c r="Q456" s="162"/>
      <c r="R456" s="160"/>
      <c r="S456" s="162"/>
      <c r="T456" s="163"/>
    </row>
    <row r="457" spans="1:20" s="145" customFormat="1" ht="18.95" customHeight="1" x14ac:dyDescent="0.15">
      <c r="A457" s="144"/>
      <c r="B457" s="144"/>
      <c r="C457" s="144" t="s">
        <v>187</v>
      </c>
      <c r="D457" s="176" t="s">
        <v>179</v>
      </c>
      <c r="E457" s="177" t="s">
        <v>188</v>
      </c>
      <c r="F457" s="159" t="s">
        <v>181</v>
      </c>
      <c r="G457" s="167">
        <v>1485</v>
      </c>
      <c r="H457" s="160">
        <v>2367</v>
      </c>
      <c r="I457" s="161"/>
      <c r="J457" s="160">
        <v>3980</v>
      </c>
      <c r="K457" s="162" t="s">
        <v>182</v>
      </c>
      <c r="L457" s="160">
        <v>1485</v>
      </c>
      <c r="M457" s="162" t="s">
        <v>183</v>
      </c>
      <c r="N457" s="160">
        <v>3980</v>
      </c>
      <c r="O457" s="162" t="s">
        <v>184</v>
      </c>
      <c r="P457" s="160"/>
      <c r="Q457" s="162"/>
      <c r="R457" s="160"/>
      <c r="S457" s="162"/>
      <c r="T457" s="163"/>
    </row>
    <row r="458" spans="1:20" s="145" customFormat="1" ht="18.95" customHeight="1" x14ac:dyDescent="0.15">
      <c r="A458" s="144"/>
      <c r="B458" s="144"/>
      <c r="C458" s="144" t="s">
        <v>189</v>
      </c>
      <c r="D458" s="176" t="s">
        <v>179</v>
      </c>
      <c r="E458" s="177" t="s">
        <v>190</v>
      </c>
      <c r="F458" s="159" t="s">
        <v>181</v>
      </c>
      <c r="G458" s="167">
        <v>3278</v>
      </c>
      <c r="H458" s="160">
        <v>5241</v>
      </c>
      <c r="I458" s="161"/>
      <c r="J458" s="160">
        <v>8690</v>
      </c>
      <c r="K458" s="162" t="s">
        <v>182</v>
      </c>
      <c r="L458" s="160">
        <v>3278</v>
      </c>
      <c r="M458" s="162" t="s">
        <v>183</v>
      </c>
      <c r="N458" s="160">
        <v>8690</v>
      </c>
      <c r="O458" s="162" t="s">
        <v>184</v>
      </c>
      <c r="P458" s="160"/>
      <c r="Q458" s="162"/>
      <c r="R458" s="160"/>
      <c r="S458" s="162"/>
      <c r="T458" s="163"/>
    </row>
    <row r="459" spans="1:20" s="145" customFormat="1" ht="18.95" customHeight="1" x14ac:dyDescent="0.15">
      <c r="A459" s="144"/>
      <c r="B459" s="144"/>
      <c r="C459" s="144" t="s">
        <v>191</v>
      </c>
      <c r="D459" s="176" t="s">
        <v>179</v>
      </c>
      <c r="E459" s="177" t="s">
        <v>192</v>
      </c>
      <c r="F459" s="159" t="s">
        <v>132</v>
      </c>
      <c r="G459" s="167">
        <v>544</v>
      </c>
      <c r="H459" s="160">
        <v>600</v>
      </c>
      <c r="I459" s="161"/>
      <c r="J459" s="160">
        <v>1380</v>
      </c>
      <c r="K459" s="162" t="s">
        <v>182</v>
      </c>
      <c r="L459" s="160">
        <v>544</v>
      </c>
      <c r="M459" s="162" t="s">
        <v>183</v>
      </c>
      <c r="N459" s="160">
        <v>1380</v>
      </c>
      <c r="O459" s="162" t="s">
        <v>184</v>
      </c>
      <c r="P459" s="160"/>
      <c r="Q459" s="162"/>
      <c r="R459" s="160"/>
      <c r="S459" s="162"/>
      <c r="T459" s="163"/>
    </row>
    <row r="460" spans="1:20" s="145" customFormat="1" ht="18.95" customHeight="1" x14ac:dyDescent="0.15">
      <c r="A460" s="144"/>
      <c r="B460" s="144"/>
      <c r="C460" s="144" t="s">
        <v>193</v>
      </c>
      <c r="D460" s="176" t="s">
        <v>179</v>
      </c>
      <c r="E460" s="177" t="s">
        <v>194</v>
      </c>
      <c r="F460" s="159" t="s">
        <v>132</v>
      </c>
      <c r="G460" s="167">
        <v>1709</v>
      </c>
      <c r="H460" s="160">
        <v>1709</v>
      </c>
      <c r="I460" s="161"/>
      <c r="J460" s="160">
        <v>3550</v>
      </c>
      <c r="K460" s="162" t="s">
        <v>182</v>
      </c>
      <c r="L460" s="160">
        <v>1716</v>
      </c>
      <c r="M460" s="162" t="s">
        <v>183</v>
      </c>
      <c r="N460" s="160">
        <v>3550</v>
      </c>
      <c r="O460" s="162" t="s">
        <v>184</v>
      </c>
      <c r="P460" s="160"/>
      <c r="Q460" s="162"/>
      <c r="R460" s="160"/>
      <c r="S460" s="162"/>
      <c r="T460" s="163"/>
    </row>
    <row r="461" spans="1:20" s="145" customFormat="1" ht="18.95" customHeight="1" x14ac:dyDescent="0.15">
      <c r="A461" s="144"/>
      <c r="B461" s="144"/>
      <c r="C461" s="144" t="s">
        <v>195</v>
      </c>
      <c r="D461" s="176" t="s">
        <v>179</v>
      </c>
      <c r="E461" s="177" t="s">
        <v>196</v>
      </c>
      <c r="F461" s="159" t="s">
        <v>132</v>
      </c>
      <c r="G461" s="167">
        <v>2282</v>
      </c>
      <c r="H461" s="160">
        <v>2282</v>
      </c>
      <c r="I461" s="161"/>
      <c r="J461" s="160">
        <v>4680</v>
      </c>
      <c r="K461" s="162" t="s">
        <v>182</v>
      </c>
      <c r="L461" s="160">
        <v>2431</v>
      </c>
      <c r="M461" s="162" t="s">
        <v>183</v>
      </c>
      <c r="N461" s="160">
        <v>4680</v>
      </c>
      <c r="O461" s="162" t="s">
        <v>184</v>
      </c>
      <c r="P461" s="160"/>
      <c r="Q461" s="162"/>
      <c r="R461" s="160"/>
      <c r="S461" s="162"/>
      <c r="T461" s="163"/>
    </row>
    <row r="462" spans="1:20" s="145" customFormat="1" ht="18.95" customHeight="1" x14ac:dyDescent="0.15">
      <c r="A462" s="144"/>
      <c r="B462" s="144"/>
      <c r="C462" s="144" t="s">
        <v>197</v>
      </c>
      <c r="D462" s="176" t="s">
        <v>179</v>
      </c>
      <c r="E462" s="177" t="s">
        <v>198</v>
      </c>
      <c r="F462" s="159" t="s">
        <v>132</v>
      </c>
      <c r="G462" s="167">
        <v>5892</v>
      </c>
      <c r="H462" s="160">
        <v>5892</v>
      </c>
      <c r="I462" s="161"/>
      <c r="J462" s="160">
        <v>11880</v>
      </c>
      <c r="K462" s="162" t="s">
        <v>182</v>
      </c>
      <c r="L462" s="160">
        <v>6457</v>
      </c>
      <c r="M462" s="162" t="s">
        <v>183</v>
      </c>
      <c r="N462" s="160">
        <v>11880</v>
      </c>
      <c r="O462" s="162" t="s">
        <v>184</v>
      </c>
      <c r="P462" s="160"/>
      <c r="Q462" s="162"/>
      <c r="R462" s="160"/>
      <c r="S462" s="162"/>
      <c r="T462" s="163"/>
    </row>
    <row r="463" spans="1:20" s="145" customFormat="1" ht="18.95" customHeight="1" x14ac:dyDescent="0.15">
      <c r="A463" s="144"/>
      <c r="B463" s="144"/>
      <c r="C463" s="144" t="s">
        <v>2306</v>
      </c>
      <c r="D463" s="176" t="s">
        <v>200</v>
      </c>
      <c r="E463" s="177" t="s">
        <v>2307</v>
      </c>
      <c r="F463" s="159" t="s">
        <v>181</v>
      </c>
      <c r="G463" s="167">
        <v>21720</v>
      </c>
      <c r="H463" s="160">
        <v>21720</v>
      </c>
      <c r="I463" s="161"/>
      <c r="J463" s="160"/>
      <c r="K463" s="162"/>
      <c r="L463" s="160"/>
      <c r="M463" s="162"/>
      <c r="N463" s="160"/>
      <c r="O463" s="162"/>
      <c r="P463" s="160"/>
      <c r="Q463" s="162"/>
      <c r="R463" s="160"/>
      <c r="S463" s="162"/>
      <c r="T463" s="163"/>
    </row>
    <row r="464" spans="1:20" s="145" customFormat="1" ht="18.95" customHeight="1" x14ac:dyDescent="0.15">
      <c r="A464" s="144"/>
      <c r="B464" s="144"/>
      <c r="C464" s="144" t="s">
        <v>199</v>
      </c>
      <c r="D464" s="176" t="s">
        <v>200</v>
      </c>
      <c r="E464" s="177" t="s">
        <v>201</v>
      </c>
      <c r="F464" s="159" t="s">
        <v>181</v>
      </c>
      <c r="G464" s="167">
        <v>30282</v>
      </c>
      <c r="H464" s="160">
        <v>30282</v>
      </c>
      <c r="I464" s="161"/>
      <c r="J464" s="160"/>
      <c r="K464" s="162"/>
      <c r="L464" s="160"/>
      <c r="M464" s="162"/>
      <c r="N464" s="160"/>
      <c r="O464" s="162"/>
      <c r="P464" s="160"/>
      <c r="Q464" s="162"/>
      <c r="R464" s="160"/>
      <c r="S464" s="162"/>
      <c r="T464" s="163"/>
    </row>
    <row r="465" spans="1:20" s="145" customFormat="1" ht="18.95" customHeight="1" x14ac:dyDescent="0.15">
      <c r="A465" s="144"/>
      <c r="B465" s="144"/>
      <c r="C465" s="144" t="s">
        <v>202</v>
      </c>
      <c r="D465" s="176" t="s">
        <v>203</v>
      </c>
      <c r="E465" s="177"/>
      <c r="F465" s="159" t="s">
        <v>181</v>
      </c>
      <c r="G465" s="167">
        <v>2472</v>
      </c>
      <c r="H465" s="160">
        <v>2472</v>
      </c>
      <c r="I465" s="161"/>
      <c r="J465" s="160"/>
      <c r="K465" s="162"/>
      <c r="L465" s="160"/>
      <c r="M465" s="162"/>
      <c r="N465" s="160"/>
      <c r="O465" s="162"/>
      <c r="P465" s="160"/>
      <c r="Q465" s="162"/>
      <c r="R465" s="160"/>
      <c r="S465" s="162"/>
      <c r="T465" s="163"/>
    </row>
    <row r="466" spans="1:20" s="145" customFormat="1" ht="18.95" customHeight="1" x14ac:dyDescent="0.15">
      <c r="A466" s="144"/>
      <c r="B466" s="144"/>
      <c r="C466" s="144" t="s">
        <v>498</v>
      </c>
      <c r="D466" s="176" t="s">
        <v>205</v>
      </c>
      <c r="E466" s="177" t="s">
        <v>2302</v>
      </c>
      <c r="F466" s="159" t="s">
        <v>181</v>
      </c>
      <c r="G466" s="167">
        <v>10560</v>
      </c>
      <c r="H466" s="160"/>
      <c r="I466" s="161"/>
      <c r="J466" s="160"/>
      <c r="K466" s="162"/>
      <c r="L466" s="160"/>
      <c r="M466" s="162"/>
      <c r="N466" s="160">
        <v>10560</v>
      </c>
      <c r="O466" s="162" t="s">
        <v>177</v>
      </c>
      <c r="P466" s="160"/>
      <c r="Q466" s="162"/>
      <c r="R466" s="160"/>
      <c r="S466" s="162"/>
      <c r="T466" s="163"/>
    </row>
    <row r="467" spans="1:20" s="145" customFormat="1" ht="18.95" customHeight="1" x14ac:dyDescent="0.15">
      <c r="A467" s="144"/>
      <c r="B467" s="144"/>
      <c r="C467" s="144" t="s">
        <v>3008</v>
      </c>
      <c r="D467" s="176" t="s">
        <v>205</v>
      </c>
      <c r="E467" s="177" t="s">
        <v>3009</v>
      </c>
      <c r="F467" s="159" t="s">
        <v>181</v>
      </c>
      <c r="G467" s="167">
        <v>13389</v>
      </c>
      <c r="H467" s="160">
        <v>13389</v>
      </c>
      <c r="I467" s="161"/>
      <c r="J467" s="160"/>
      <c r="K467" s="162"/>
      <c r="L467" s="160"/>
      <c r="M467" s="162"/>
      <c r="N467" s="160">
        <v>13860</v>
      </c>
      <c r="O467" s="162" t="s">
        <v>177</v>
      </c>
      <c r="P467" s="160"/>
      <c r="Q467" s="162"/>
      <c r="R467" s="160"/>
      <c r="S467" s="162"/>
      <c r="T467" s="163"/>
    </row>
    <row r="468" spans="1:20" s="145" customFormat="1" ht="18.95" customHeight="1" x14ac:dyDescent="0.15">
      <c r="A468" s="144"/>
      <c r="B468" s="144"/>
      <c r="C468" s="144" t="s">
        <v>204</v>
      </c>
      <c r="D468" s="176" t="s">
        <v>205</v>
      </c>
      <c r="E468" s="177" t="s">
        <v>206</v>
      </c>
      <c r="F468" s="159" t="s">
        <v>181</v>
      </c>
      <c r="G468" s="167">
        <v>25064</v>
      </c>
      <c r="H468" s="160">
        <v>25064</v>
      </c>
      <c r="I468" s="161"/>
      <c r="J468" s="160"/>
      <c r="K468" s="162"/>
      <c r="L468" s="160"/>
      <c r="M468" s="162"/>
      <c r="N468" s="160">
        <v>31900</v>
      </c>
      <c r="O468" s="162" t="s">
        <v>177</v>
      </c>
      <c r="P468" s="160"/>
      <c r="Q468" s="162"/>
      <c r="R468" s="160"/>
      <c r="S468" s="162"/>
      <c r="T468" s="163"/>
    </row>
    <row r="469" spans="1:20" s="145" customFormat="1" ht="18.95" customHeight="1" x14ac:dyDescent="0.15">
      <c r="A469" s="144"/>
      <c r="B469" s="144"/>
      <c r="C469" s="144" t="s">
        <v>498</v>
      </c>
      <c r="D469" s="176" t="s">
        <v>208</v>
      </c>
      <c r="E469" s="177" t="s">
        <v>2304</v>
      </c>
      <c r="F469" s="159" t="s">
        <v>181</v>
      </c>
      <c r="G469" s="167">
        <v>2700</v>
      </c>
      <c r="H469" s="160"/>
      <c r="I469" s="161"/>
      <c r="J469" s="160"/>
      <c r="K469" s="162"/>
      <c r="L469" s="160"/>
      <c r="M469" s="162"/>
      <c r="N469" s="160">
        <v>2700</v>
      </c>
      <c r="O469" s="162" t="s">
        <v>210</v>
      </c>
      <c r="P469" s="160"/>
      <c r="Q469" s="162"/>
      <c r="R469" s="160"/>
      <c r="S469" s="162"/>
      <c r="T469" s="163"/>
    </row>
    <row r="470" spans="1:20" s="145" customFormat="1" ht="18.95" customHeight="1" x14ac:dyDescent="0.15">
      <c r="A470" s="144"/>
      <c r="B470" s="144"/>
      <c r="C470" s="144" t="s">
        <v>3011</v>
      </c>
      <c r="D470" s="176" t="s">
        <v>208</v>
      </c>
      <c r="E470" s="177" t="s">
        <v>3012</v>
      </c>
      <c r="F470" s="159" t="s">
        <v>181</v>
      </c>
      <c r="G470" s="167">
        <v>2978</v>
      </c>
      <c r="H470" s="160">
        <v>2978</v>
      </c>
      <c r="I470" s="161"/>
      <c r="J470" s="160"/>
      <c r="K470" s="162"/>
      <c r="L470" s="160"/>
      <c r="M470" s="162"/>
      <c r="N470" s="160">
        <v>4950</v>
      </c>
      <c r="O470" s="162" t="s">
        <v>210</v>
      </c>
      <c r="P470" s="160"/>
      <c r="Q470" s="162"/>
      <c r="R470" s="160"/>
      <c r="S470" s="162"/>
      <c r="T470" s="163"/>
    </row>
    <row r="471" spans="1:20" s="145" customFormat="1" ht="18.95" customHeight="1" x14ac:dyDescent="0.15">
      <c r="A471" s="144"/>
      <c r="B471" s="144"/>
      <c r="C471" s="144" t="s">
        <v>207</v>
      </c>
      <c r="D471" s="176" t="s">
        <v>208</v>
      </c>
      <c r="E471" s="177" t="s">
        <v>209</v>
      </c>
      <c r="F471" s="159" t="s">
        <v>181</v>
      </c>
      <c r="G471" s="167">
        <v>5419</v>
      </c>
      <c r="H471" s="160">
        <v>5419</v>
      </c>
      <c r="I471" s="161"/>
      <c r="J471" s="160"/>
      <c r="K471" s="162"/>
      <c r="L471" s="160"/>
      <c r="M471" s="162"/>
      <c r="N471" s="160">
        <v>9900</v>
      </c>
      <c r="O471" s="162" t="s">
        <v>210</v>
      </c>
      <c r="P471" s="160"/>
      <c r="Q471" s="162"/>
      <c r="R471" s="160"/>
      <c r="S471" s="162"/>
      <c r="T471" s="163"/>
    </row>
    <row r="472" spans="1:20" s="145" customFormat="1" ht="18.95" customHeight="1" x14ac:dyDescent="0.15">
      <c r="A472" s="144"/>
      <c r="B472" s="144"/>
      <c r="C472" s="144" t="s">
        <v>211</v>
      </c>
      <c r="D472" s="176" t="s">
        <v>212</v>
      </c>
      <c r="E472" s="177" t="s">
        <v>213</v>
      </c>
      <c r="F472" s="159" t="s">
        <v>181</v>
      </c>
      <c r="G472" s="167">
        <v>830</v>
      </c>
      <c r="H472" s="160">
        <v>830</v>
      </c>
      <c r="I472" s="161"/>
      <c r="J472" s="160">
        <v>1160</v>
      </c>
      <c r="K472" s="162" t="s">
        <v>133</v>
      </c>
      <c r="L472" s="160">
        <v>977</v>
      </c>
      <c r="M472" s="162" t="s">
        <v>134</v>
      </c>
      <c r="N472" s="160">
        <v>977</v>
      </c>
      <c r="O472" s="162" t="s">
        <v>141</v>
      </c>
      <c r="P472" s="160"/>
      <c r="Q472" s="162"/>
      <c r="R472" s="160"/>
      <c r="S472" s="162"/>
      <c r="T472" s="163"/>
    </row>
    <row r="473" spans="1:20" s="145" customFormat="1" ht="18.95" customHeight="1" x14ac:dyDescent="0.15">
      <c r="A473" s="144"/>
      <c r="B473" s="144"/>
      <c r="C473" s="144" t="s">
        <v>214</v>
      </c>
      <c r="D473" s="176" t="s">
        <v>212</v>
      </c>
      <c r="E473" s="177" t="s">
        <v>215</v>
      </c>
      <c r="F473" s="159" t="s">
        <v>181</v>
      </c>
      <c r="G473" s="167">
        <v>1014</v>
      </c>
      <c r="H473" s="160">
        <v>1014</v>
      </c>
      <c r="I473" s="161"/>
      <c r="J473" s="160">
        <v>1450</v>
      </c>
      <c r="K473" s="162" t="s">
        <v>133</v>
      </c>
      <c r="L473" s="160">
        <v>1193</v>
      </c>
      <c r="M473" s="162" t="s">
        <v>134</v>
      </c>
      <c r="N473" s="160">
        <v>1193</v>
      </c>
      <c r="O473" s="162" t="s">
        <v>141</v>
      </c>
      <c r="P473" s="160"/>
      <c r="Q473" s="162"/>
      <c r="R473" s="160"/>
      <c r="S473" s="162"/>
      <c r="T473" s="163"/>
    </row>
    <row r="474" spans="1:20" s="145" customFormat="1" ht="18.95" customHeight="1" x14ac:dyDescent="0.15">
      <c r="A474" s="144"/>
      <c r="B474" s="144"/>
      <c r="C474" s="144" t="s">
        <v>216</v>
      </c>
      <c r="D474" s="176" t="s">
        <v>212</v>
      </c>
      <c r="E474" s="177" t="s">
        <v>217</v>
      </c>
      <c r="F474" s="159" t="s">
        <v>181</v>
      </c>
      <c r="G474" s="167">
        <v>1246</v>
      </c>
      <c r="H474" s="160">
        <v>1246</v>
      </c>
      <c r="I474" s="161"/>
      <c r="J474" s="160">
        <v>1750</v>
      </c>
      <c r="K474" s="162" t="s">
        <v>133</v>
      </c>
      <c r="L474" s="160">
        <v>1467</v>
      </c>
      <c r="M474" s="162" t="s">
        <v>134</v>
      </c>
      <c r="N474" s="160">
        <v>1467</v>
      </c>
      <c r="O474" s="162" t="s">
        <v>141</v>
      </c>
      <c r="P474" s="160"/>
      <c r="Q474" s="162"/>
      <c r="R474" s="160"/>
      <c r="S474" s="162"/>
      <c r="T474" s="163"/>
    </row>
    <row r="475" spans="1:20" s="145" customFormat="1" ht="18.95" customHeight="1" x14ac:dyDescent="0.15">
      <c r="A475" s="144"/>
      <c r="B475" s="144"/>
      <c r="C475" s="144" t="s">
        <v>218</v>
      </c>
      <c r="D475" s="176" t="s">
        <v>212</v>
      </c>
      <c r="E475" s="177" t="s">
        <v>219</v>
      </c>
      <c r="F475" s="159" t="s">
        <v>181</v>
      </c>
      <c r="G475" s="167">
        <v>1625</v>
      </c>
      <c r="H475" s="160">
        <v>1625</v>
      </c>
      <c r="I475" s="161"/>
      <c r="J475" s="160">
        <v>2250</v>
      </c>
      <c r="K475" s="162" t="s">
        <v>133</v>
      </c>
      <c r="L475" s="160">
        <v>2131</v>
      </c>
      <c r="M475" s="162" t="s">
        <v>134</v>
      </c>
      <c r="N475" s="160">
        <v>2131</v>
      </c>
      <c r="O475" s="162" t="s">
        <v>141</v>
      </c>
      <c r="P475" s="160"/>
      <c r="Q475" s="162"/>
      <c r="R475" s="160"/>
      <c r="S475" s="162"/>
      <c r="T475" s="163"/>
    </row>
    <row r="476" spans="1:20" s="145" customFormat="1" ht="18.95" customHeight="1" x14ac:dyDescent="0.15">
      <c r="A476" s="144"/>
      <c r="B476" s="144"/>
      <c r="C476" s="144" t="s">
        <v>220</v>
      </c>
      <c r="D476" s="176" t="s">
        <v>212</v>
      </c>
      <c r="E476" s="177" t="s">
        <v>221</v>
      </c>
      <c r="F476" s="159" t="s">
        <v>181</v>
      </c>
      <c r="G476" s="167">
        <v>2436</v>
      </c>
      <c r="H476" s="160">
        <v>2436</v>
      </c>
      <c r="I476" s="161"/>
      <c r="J476" s="160">
        <v>3370</v>
      </c>
      <c r="K476" s="162" t="s">
        <v>133</v>
      </c>
      <c r="L476" s="160">
        <v>3203</v>
      </c>
      <c r="M476" s="162" t="s">
        <v>134</v>
      </c>
      <c r="N476" s="160">
        <v>3203</v>
      </c>
      <c r="O476" s="162" t="s">
        <v>141</v>
      </c>
      <c r="P476" s="160"/>
      <c r="Q476" s="162"/>
      <c r="R476" s="160"/>
      <c r="S476" s="162"/>
      <c r="T476" s="163"/>
    </row>
    <row r="477" spans="1:20" s="145" customFormat="1" ht="18.95" customHeight="1" x14ac:dyDescent="0.15">
      <c r="A477" s="144"/>
      <c r="B477" s="144"/>
      <c r="C477" s="144" t="s">
        <v>222</v>
      </c>
      <c r="D477" s="176" t="s">
        <v>212</v>
      </c>
      <c r="E477" s="177" t="s">
        <v>223</v>
      </c>
      <c r="F477" s="159" t="s">
        <v>181</v>
      </c>
      <c r="G477" s="167">
        <v>3249</v>
      </c>
      <c r="H477" s="160">
        <v>3249</v>
      </c>
      <c r="I477" s="161"/>
      <c r="J477" s="160">
        <v>4500</v>
      </c>
      <c r="K477" s="162" t="s">
        <v>133</v>
      </c>
      <c r="L477" s="160">
        <v>4220</v>
      </c>
      <c r="M477" s="162" t="s">
        <v>134</v>
      </c>
      <c r="N477" s="160">
        <v>4220</v>
      </c>
      <c r="O477" s="162" t="s">
        <v>141</v>
      </c>
      <c r="P477" s="160"/>
      <c r="Q477" s="162"/>
      <c r="R477" s="160"/>
      <c r="S477" s="162"/>
      <c r="T477" s="163"/>
    </row>
    <row r="478" spans="1:20" s="145" customFormat="1" ht="18.95" customHeight="1" x14ac:dyDescent="0.15">
      <c r="A478" s="144"/>
      <c r="B478" s="144"/>
      <c r="C478" s="144" t="s">
        <v>2569</v>
      </c>
      <c r="D478" s="176" t="s">
        <v>212</v>
      </c>
      <c r="E478" s="177" t="s">
        <v>2570</v>
      </c>
      <c r="F478" s="159" t="s">
        <v>181</v>
      </c>
      <c r="G478" s="167">
        <v>4152</v>
      </c>
      <c r="H478" s="160">
        <v>4152</v>
      </c>
      <c r="I478" s="161"/>
      <c r="J478" s="160">
        <v>5750</v>
      </c>
      <c r="K478" s="162" t="s">
        <v>133</v>
      </c>
      <c r="L478" s="160">
        <v>5227</v>
      </c>
      <c r="M478" s="162" t="s">
        <v>134</v>
      </c>
      <c r="N478" s="160">
        <v>5227</v>
      </c>
      <c r="O478" s="162" t="s">
        <v>141</v>
      </c>
      <c r="P478" s="160"/>
      <c r="Q478" s="162"/>
      <c r="R478" s="160"/>
      <c r="S478" s="162"/>
      <c r="T478" s="163"/>
    </row>
    <row r="479" spans="1:20" s="145" customFormat="1" ht="18.95" customHeight="1" x14ac:dyDescent="0.15">
      <c r="A479" s="144"/>
      <c r="B479" s="144"/>
      <c r="C479" s="144" t="s">
        <v>224</v>
      </c>
      <c r="D479" s="176" t="s">
        <v>212</v>
      </c>
      <c r="E479" s="177" t="s">
        <v>225</v>
      </c>
      <c r="F479" s="159" t="s">
        <v>181</v>
      </c>
      <c r="G479" s="167">
        <v>1087</v>
      </c>
      <c r="H479" s="160">
        <v>1087</v>
      </c>
      <c r="I479" s="161"/>
      <c r="J479" s="160">
        <v>1450</v>
      </c>
      <c r="K479" s="162" t="s">
        <v>133</v>
      </c>
      <c r="L479" s="160">
        <v>1279</v>
      </c>
      <c r="M479" s="162" t="s">
        <v>134</v>
      </c>
      <c r="N479" s="160">
        <v>1279</v>
      </c>
      <c r="O479" s="162" t="s">
        <v>141</v>
      </c>
      <c r="P479" s="160"/>
      <c r="Q479" s="162"/>
      <c r="R479" s="160"/>
      <c r="S479" s="162"/>
      <c r="T479" s="163"/>
    </row>
    <row r="480" spans="1:20" s="145" customFormat="1" ht="18.95" customHeight="1" x14ac:dyDescent="0.15">
      <c r="A480" s="144"/>
      <c r="B480" s="144"/>
      <c r="C480" s="144" t="s">
        <v>226</v>
      </c>
      <c r="D480" s="176" t="s">
        <v>212</v>
      </c>
      <c r="E480" s="177" t="s">
        <v>227</v>
      </c>
      <c r="F480" s="159" t="s">
        <v>181</v>
      </c>
      <c r="G480" s="167">
        <v>1258</v>
      </c>
      <c r="H480" s="160">
        <v>1258</v>
      </c>
      <c r="I480" s="161"/>
      <c r="J480" s="160">
        <v>1670</v>
      </c>
      <c r="K480" s="162" t="s">
        <v>133</v>
      </c>
      <c r="L480" s="160">
        <v>1480</v>
      </c>
      <c r="M480" s="162" t="s">
        <v>134</v>
      </c>
      <c r="N480" s="160">
        <v>1480</v>
      </c>
      <c r="O480" s="162" t="s">
        <v>141</v>
      </c>
      <c r="P480" s="160"/>
      <c r="Q480" s="162"/>
      <c r="R480" s="160"/>
      <c r="S480" s="162"/>
      <c r="T480" s="163"/>
    </row>
    <row r="481" spans="1:20" s="145" customFormat="1" ht="18.95" customHeight="1" x14ac:dyDescent="0.15">
      <c r="A481" s="144"/>
      <c r="B481" s="144"/>
      <c r="C481" s="144" t="s">
        <v>228</v>
      </c>
      <c r="D481" s="176" t="s">
        <v>212</v>
      </c>
      <c r="E481" s="177" t="s">
        <v>229</v>
      </c>
      <c r="F481" s="159" t="s">
        <v>181</v>
      </c>
      <c r="G481" s="167">
        <v>1513</v>
      </c>
      <c r="H481" s="160">
        <v>1513</v>
      </c>
      <c r="I481" s="161"/>
      <c r="J481" s="160">
        <v>2010</v>
      </c>
      <c r="K481" s="162" t="s">
        <v>133</v>
      </c>
      <c r="L481" s="160">
        <v>1781</v>
      </c>
      <c r="M481" s="162" t="s">
        <v>134</v>
      </c>
      <c r="N481" s="160">
        <v>1781</v>
      </c>
      <c r="O481" s="162" t="s">
        <v>141</v>
      </c>
      <c r="P481" s="160"/>
      <c r="Q481" s="162"/>
      <c r="R481" s="160"/>
      <c r="S481" s="162"/>
      <c r="T481" s="163"/>
    </row>
    <row r="482" spans="1:20" s="145" customFormat="1" ht="18.95" customHeight="1" x14ac:dyDescent="0.15">
      <c r="A482" s="144"/>
      <c r="B482" s="144"/>
      <c r="C482" s="144" t="s">
        <v>230</v>
      </c>
      <c r="D482" s="176" t="s">
        <v>212</v>
      </c>
      <c r="E482" s="177" t="s">
        <v>231</v>
      </c>
      <c r="F482" s="159" t="s">
        <v>181</v>
      </c>
      <c r="G482" s="167">
        <v>1983</v>
      </c>
      <c r="H482" s="160">
        <v>1983</v>
      </c>
      <c r="I482" s="161"/>
      <c r="J482" s="160">
        <v>2620</v>
      </c>
      <c r="K482" s="162" t="s">
        <v>133</v>
      </c>
      <c r="L482" s="160">
        <v>2334</v>
      </c>
      <c r="M482" s="162" t="s">
        <v>134</v>
      </c>
      <c r="N482" s="160">
        <v>2334</v>
      </c>
      <c r="O482" s="162" t="s">
        <v>141</v>
      </c>
      <c r="P482" s="160"/>
      <c r="Q482" s="162"/>
      <c r="R482" s="160"/>
      <c r="S482" s="162"/>
      <c r="T482" s="163"/>
    </row>
    <row r="483" spans="1:20" s="145" customFormat="1" ht="18.95" customHeight="1" x14ac:dyDescent="0.15">
      <c r="A483" s="144"/>
      <c r="B483" s="144"/>
      <c r="C483" s="144" t="s">
        <v>232</v>
      </c>
      <c r="D483" s="176" t="s">
        <v>212</v>
      </c>
      <c r="E483" s="177" t="s">
        <v>233</v>
      </c>
      <c r="F483" s="159" t="s">
        <v>181</v>
      </c>
      <c r="G483" s="167">
        <v>2981</v>
      </c>
      <c r="H483" s="160">
        <v>2981</v>
      </c>
      <c r="I483" s="161"/>
      <c r="J483" s="160">
        <v>3950</v>
      </c>
      <c r="K483" s="162" t="s">
        <v>133</v>
      </c>
      <c r="L483" s="160">
        <v>3508</v>
      </c>
      <c r="M483" s="162" t="s">
        <v>134</v>
      </c>
      <c r="N483" s="160">
        <v>3508</v>
      </c>
      <c r="O483" s="162" t="s">
        <v>141</v>
      </c>
      <c r="P483" s="160"/>
      <c r="Q483" s="162"/>
      <c r="R483" s="160"/>
      <c r="S483" s="162"/>
      <c r="T483" s="163"/>
    </row>
    <row r="484" spans="1:20" s="145" customFormat="1" ht="18.95" customHeight="1" x14ac:dyDescent="0.15">
      <c r="A484" s="144"/>
      <c r="B484" s="144"/>
      <c r="C484" s="144" t="s">
        <v>234</v>
      </c>
      <c r="D484" s="176" t="s">
        <v>212</v>
      </c>
      <c r="E484" s="177" t="s">
        <v>235</v>
      </c>
      <c r="F484" s="159" t="s">
        <v>181</v>
      </c>
      <c r="G484" s="167">
        <v>3800</v>
      </c>
      <c r="H484" s="160">
        <v>3800</v>
      </c>
      <c r="I484" s="161"/>
      <c r="J484" s="160">
        <v>5010</v>
      </c>
      <c r="K484" s="162" t="s">
        <v>133</v>
      </c>
      <c r="L484" s="160">
        <v>4471</v>
      </c>
      <c r="M484" s="162" t="s">
        <v>134</v>
      </c>
      <c r="N484" s="160">
        <v>4471</v>
      </c>
      <c r="O484" s="162" t="s">
        <v>141</v>
      </c>
      <c r="P484" s="160"/>
      <c r="Q484" s="162"/>
      <c r="R484" s="160"/>
      <c r="S484" s="162"/>
      <c r="T484" s="163"/>
    </row>
    <row r="485" spans="1:20" s="145" customFormat="1" ht="18.95" customHeight="1" x14ac:dyDescent="0.15">
      <c r="A485" s="144"/>
      <c r="B485" s="144"/>
      <c r="C485" s="144" t="s">
        <v>2571</v>
      </c>
      <c r="D485" s="176" t="s">
        <v>212</v>
      </c>
      <c r="E485" s="177" t="s">
        <v>2572</v>
      </c>
      <c r="F485" s="159" t="s">
        <v>181</v>
      </c>
      <c r="G485" s="167">
        <v>5002</v>
      </c>
      <c r="H485" s="160">
        <v>5002</v>
      </c>
      <c r="I485" s="161"/>
      <c r="J485" s="160">
        <v>6570</v>
      </c>
      <c r="K485" s="162" t="s">
        <v>133</v>
      </c>
      <c r="L485" s="160">
        <v>5885</v>
      </c>
      <c r="M485" s="162" t="s">
        <v>134</v>
      </c>
      <c r="N485" s="160">
        <v>5885</v>
      </c>
      <c r="O485" s="162" t="s">
        <v>141</v>
      </c>
      <c r="P485" s="160"/>
      <c r="Q485" s="162"/>
      <c r="R485" s="160"/>
      <c r="S485" s="162"/>
      <c r="T485" s="163"/>
    </row>
    <row r="486" spans="1:20" s="145" customFormat="1" ht="18.95" customHeight="1" x14ac:dyDescent="0.15">
      <c r="A486" s="144"/>
      <c r="B486" s="144"/>
      <c r="C486" s="144" t="s">
        <v>236</v>
      </c>
      <c r="D486" s="176" t="s">
        <v>237</v>
      </c>
      <c r="E486" s="177" t="s">
        <v>140</v>
      </c>
      <c r="F486" s="159" t="s">
        <v>181</v>
      </c>
      <c r="G486" s="167">
        <v>1709</v>
      </c>
      <c r="H486" s="160">
        <v>1709</v>
      </c>
      <c r="I486" s="161"/>
      <c r="J486" s="160">
        <v>2430</v>
      </c>
      <c r="K486" s="162" t="s">
        <v>133</v>
      </c>
      <c r="L486" s="160">
        <v>2170</v>
      </c>
      <c r="M486" s="162" t="s">
        <v>134</v>
      </c>
      <c r="N486" s="160">
        <v>2170</v>
      </c>
      <c r="O486" s="162" t="s">
        <v>141</v>
      </c>
      <c r="P486" s="160"/>
      <c r="Q486" s="162"/>
      <c r="R486" s="160"/>
      <c r="S486" s="162"/>
      <c r="T486" s="163"/>
    </row>
    <row r="487" spans="1:20" s="145" customFormat="1" ht="18.95" customHeight="1" x14ac:dyDescent="0.15">
      <c r="A487" s="144"/>
      <c r="B487" s="144"/>
      <c r="C487" s="144" t="s">
        <v>238</v>
      </c>
      <c r="D487" s="176" t="s">
        <v>237</v>
      </c>
      <c r="E487" s="177" t="s">
        <v>143</v>
      </c>
      <c r="F487" s="159" t="s">
        <v>181</v>
      </c>
      <c r="G487" s="167">
        <v>2272</v>
      </c>
      <c r="H487" s="160">
        <v>2272</v>
      </c>
      <c r="I487" s="161"/>
      <c r="J487" s="160">
        <v>3230</v>
      </c>
      <c r="K487" s="162" t="s">
        <v>133</v>
      </c>
      <c r="L487" s="160">
        <v>2900</v>
      </c>
      <c r="M487" s="162" t="s">
        <v>134</v>
      </c>
      <c r="N487" s="160">
        <v>2900</v>
      </c>
      <c r="O487" s="162" t="s">
        <v>141</v>
      </c>
      <c r="P487" s="160"/>
      <c r="Q487" s="162"/>
      <c r="R487" s="160"/>
      <c r="S487" s="162"/>
      <c r="T487" s="163"/>
    </row>
    <row r="488" spans="1:20" s="145" customFormat="1" ht="18.95" customHeight="1" x14ac:dyDescent="0.15">
      <c r="A488" s="144"/>
      <c r="B488" s="144"/>
      <c r="C488" s="144" t="s">
        <v>239</v>
      </c>
      <c r="D488" s="176" t="s">
        <v>237</v>
      </c>
      <c r="E488" s="177" t="s">
        <v>145</v>
      </c>
      <c r="F488" s="159" t="s">
        <v>181</v>
      </c>
      <c r="G488" s="167">
        <v>3199</v>
      </c>
      <c r="H488" s="160">
        <v>3199</v>
      </c>
      <c r="I488" s="161"/>
      <c r="J488" s="160">
        <v>4560</v>
      </c>
      <c r="K488" s="162" t="s">
        <v>133</v>
      </c>
      <c r="L488" s="160">
        <v>4200</v>
      </c>
      <c r="M488" s="162" t="s">
        <v>134</v>
      </c>
      <c r="N488" s="160">
        <v>4200</v>
      </c>
      <c r="O488" s="162" t="s">
        <v>141</v>
      </c>
      <c r="P488" s="160"/>
      <c r="Q488" s="162"/>
      <c r="R488" s="160"/>
      <c r="S488" s="162"/>
      <c r="T488" s="163"/>
    </row>
    <row r="489" spans="1:20" s="145" customFormat="1" ht="18.95" customHeight="1" x14ac:dyDescent="0.15">
      <c r="A489" s="144"/>
      <c r="B489" s="144"/>
      <c r="C489" s="144" t="s">
        <v>240</v>
      </c>
      <c r="D489" s="176" t="s">
        <v>237</v>
      </c>
      <c r="E489" s="177" t="s">
        <v>147</v>
      </c>
      <c r="F489" s="159" t="s">
        <v>181</v>
      </c>
      <c r="G489" s="167">
        <v>4090</v>
      </c>
      <c r="H489" s="160">
        <v>4090</v>
      </c>
      <c r="I489" s="161"/>
      <c r="J489" s="160">
        <v>5830</v>
      </c>
      <c r="K489" s="162" t="s">
        <v>133</v>
      </c>
      <c r="L489" s="160">
        <v>5620</v>
      </c>
      <c r="M489" s="162" t="s">
        <v>134</v>
      </c>
      <c r="N489" s="160">
        <v>5620</v>
      </c>
      <c r="O489" s="162" t="s">
        <v>141</v>
      </c>
      <c r="P489" s="160"/>
      <c r="Q489" s="162"/>
      <c r="R489" s="160"/>
      <c r="S489" s="162"/>
      <c r="T489" s="163"/>
    </row>
    <row r="490" spans="1:20" s="145" customFormat="1" ht="18.95" customHeight="1" x14ac:dyDescent="0.15">
      <c r="A490" s="144"/>
      <c r="B490" s="144"/>
      <c r="C490" s="144" t="s">
        <v>241</v>
      </c>
      <c r="D490" s="176" t="s">
        <v>237</v>
      </c>
      <c r="E490" s="177" t="s">
        <v>149</v>
      </c>
      <c r="F490" s="159" t="s">
        <v>181</v>
      </c>
      <c r="G490" s="167">
        <v>5818</v>
      </c>
      <c r="H490" s="160">
        <v>5818</v>
      </c>
      <c r="I490" s="161"/>
      <c r="J490" s="160">
        <v>8290</v>
      </c>
      <c r="K490" s="162" t="s">
        <v>133</v>
      </c>
      <c r="L490" s="160">
        <v>8120</v>
      </c>
      <c r="M490" s="162" t="s">
        <v>134</v>
      </c>
      <c r="N490" s="160">
        <v>8120</v>
      </c>
      <c r="O490" s="162" t="s">
        <v>141</v>
      </c>
      <c r="P490" s="160"/>
      <c r="Q490" s="162"/>
      <c r="R490" s="160"/>
      <c r="S490" s="162"/>
      <c r="T490" s="163"/>
    </row>
    <row r="491" spans="1:20" s="145" customFormat="1" ht="18.95" customHeight="1" x14ac:dyDescent="0.15">
      <c r="A491" s="144"/>
      <c r="B491" s="144"/>
      <c r="C491" s="144" t="s">
        <v>242</v>
      </c>
      <c r="D491" s="176" t="s">
        <v>237</v>
      </c>
      <c r="E491" s="177" t="s">
        <v>151</v>
      </c>
      <c r="F491" s="159" t="s">
        <v>181</v>
      </c>
      <c r="G491" s="167">
        <v>8818</v>
      </c>
      <c r="H491" s="160">
        <v>8818</v>
      </c>
      <c r="I491" s="161"/>
      <c r="J491" s="160">
        <v>12560</v>
      </c>
      <c r="K491" s="162" t="s">
        <v>133</v>
      </c>
      <c r="L491" s="160">
        <v>12400</v>
      </c>
      <c r="M491" s="162" t="s">
        <v>134</v>
      </c>
      <c r="N491" s="160">
        <v>12400</v>
      </c>
      <c r="O491" s="162" t="s">
        <v>141</v>
      </c>
      <c r="P491" s="160"/>
      <c r="Q491" s="162"/>
      <c r="R491" s="160"/>
      <c r="S491" s="162"/>
      <c r="T491" s="163"/>
    </row>
    <row r="492" spans="1:20" s="145" customFormat="1" ht="18.95" customHeight="1" x14ac:dyDescent="0.15">
      <c r="A492" s="144"/>
      <c r="B492" s="144"/>
      <c r="C492" s="144" t="s">
        <v>2573</v>
      </c>
      <c r="D492" s="176" t="s">
        <v>237</v>
      </c>
      <c r="E492" s="177" t="s">
        <v>2567</v>
      </c>
      <c r="F492" s="159" t="s">
        <v>181</v>
      </c>
      <c r="G492" s="167">
        <v>15000</v>
      </c>
      <c r="H492" s="160">
        <v>15000</v>
      </c>
      <c r="I492" s="161"/>
      <c r="J492" s="160">
        <v>21370</v>
      </c>
      <c r="K492" s="162" t="s">
        <v>133</v>
      </c>
      <c r="L492" s="160">
        <v>20450</v>
      </c>
      <c r="M492" s="162" t="s">
        <v>134</v>
      </c>
      <c r="N492" s="160">
        <v>20450</v>
      </c>
      <c r="O492" s="162" t="s">
        <v>141</v>
      </c>
      <c r="P492" s="160"/>
      <c r="Q492" s="162"/>
      <c r="R492" s="160"/>
      <c r="S492" s="162"/>
      <c r="T492" s="163"/>
    </row>
    <row r="493" spans="1:20" s="145" customFormat="1" ht="18.95" customHeight="1" x14ac:dyDescent="0.15">
      <c r="A493" s="144"/>
      <c r="B493" s="144"/>
      <c r="C493" s="144" t="s">
        <v>247</v>
      </c>
      <c r="D493" s="176" t="s">
        <v>248</v>
      </c>
      <c r="E493" s="177" t="s">
        <v>249</v>
      </c>
      <c r="F493" s="159" t="s">
        <v>181</v>
      </c>
      <c r="G493" s="167">
        <v>859</v>
      </c>
      <c r="H493" s="160">
        <v>859</v>
      </c>
      <c r="I493" s="161"/>
      <c r="J493" s="160">
        <v>1000</v>
      </c>
      <c r="K493" s="162" t="s">
        <v>168</v>
      </c>
      <c r="L493" s="160">
        <v>1193</v>
      </c>
      <c r="M493" s="162" t="s">
        <v>159</v>
      </c>
      <c r="N493" s="160">
        <v>1090</v>
      </c>
      <c r="O493" s="162" t="s">
        <v>160</v>
      </c>
      <c r="P493" s="160"/>
      <c r="Q493" s="162"/>
      <c r="R493" s="160"/>
      <c r="S493" s="162"/>
      <c r="T493" s="163"/>
    </row>
    <row r="494" spans="1:20" s="145" customFormat="1" ht="18.95" customHeight="1" x14ac:dyDescent="0.15">
      <c r="A494" s="144"/>
      <c r="B494" s="144"/>
      <c r="C494" s="144" t="s">
        <v>2545</v>
      </c>
      <c r="D494" s="176" t="s">
        <v>248</v>
      </c>
      <c r="E494" s="177" t="s">
        <v>2546</v>
      </c>
      <c r="F494" s="159" t="s">
        <v>181</v>
      </c>
      <c r="G494" s="167">
        <v>1335</v>
      </c>
      <c r="H494" s="160">
        <v>1335</v>
      </c>
      <c r="I494" s="161"/>
      <c r="J494" s="160">
        <v>1400</v>
      </c>
      <c r="K494" s="162" t="s">
        <v>168</v>
      </c>
      <c r="L494" s="160">
        <v>1822</v>
      </c>
      <c r="M494" s="162" t="s">
        <v>159</v>
      </c>
      <c r="N494" s="160">
        <v>1590</v>
      </c>
      <c r="O494" s="162" t="s">
        <v>160</v>
      </c>
      <c r="P494" s="160"/>
      <c r="Q494" s="162"/>
      <c r="R494" s="160"/>
      <c r="S494" s="162"/>
      <c r="T494" s="163"/>
    </row>
    <row r="495" spans="1:20" s="145" customFormat="1" ht="18.95" customHeight="1" x14ac:dyDescent="0.15">
      <c r="A495" s="144"/>
      <c r="B495" s="144"/>
      <c r="C495" s="144" t="s">
        <v>250</v>
      </c>
      <c r="D495" s="176" t="s">
        <v>251</v>
      </c>
      <c r="E495" s="177" t="s">
        <v>252</v>
      </c>
      <c r="F495" s="159" t="s">
        <v>181</v>
      </c>
      <c r="G495" s="167">
        <v>627</v>
      </c>
      <c r="H495" s="160">
        <v>627</v>
      </c>
      <c r="I495" s="161"/>
      <c r="J495" s="160">
        <v>800</v>
      </c>
      <c r="K495" s="162" t="s">
        <v>253</v>
      </c>
      <c r="L495" s="160">
        <v>845</v>
      </c>
      <c r="M495" s="162" t="s">
        <v>254</v>
      </c>
      <c r="N495" s="160">
        <v>790</v>
      </c>
      <c r="O495" s="162" t="s">
        <v>255</v>
      </c>
      <c r="P495" s="160"/>
      <c r="Q495" s="162"/>
      <c r="R495" s="160"/>
      <c r="S495" s="162"/>
      <c r="T495" s="163"/>
    </row>
    <row r="496" spans="1:20" s="145" customFormat="1" ht="18.95" customHeight="1" x14ac:dyDescent="0.15">
      <c r="A496" s="144"/>
      <c r="B496" s="144"/>
      <c r="C496" s="144" t="s">
        <v>256</v>
      </c>
      <c r="D496" s="176" t="s">
        <v>251</v>
      </c>
      <c r="E496" s="177" t="s">
        <v>257</v>
      </c>
      <c r="F496" s="159" t="s">
        <v>181</v>
      </c>
      <c r="G496" s="167">
        <v>920</v>
      </c>
      <c r="H496" s="160"/>
      <c r="I496" s="161"/>
      <c r="J496" s="160">
        <v>1000</v>
      </c>
      <c r="K496" s="162" t="s">
        <v>253</v>
      </c>
      <c r="L496" s="160">
        <v>973</v>
      </c>
      <c r="M496" s="162" t="s">
        <v>254</v>
      </c>
      <c r="N496" s="160">
        <v>920</v>
      </c>
      <c r="O496" s="162" t="s">
        <v>255</v>
      </c>
      <c r="P496" s="160"/>
      <c r="Q496" s="162"/>
      <c r="R496" s="160"/>
      <c r="S496" s="162"/>
      <c r="T496" s="163"/>
    </row>
    <row r="497" spans="1:20" s="145" customFormat="1" ht="18.95" customHeight="1" x14ac:dyDescent="0.15">
      <c r="A497" s="144"/>
      <c r="B497" s="144"/>
      <c r="C497" s="144" t="s">
        <v>258</v>
      </c>
      <c r="D497" s="176" t="s">
        <v>259</v>
      </c>
      <c r="E497" s="177" t="s">
        <v>260</v>
      </c>
      <c r="F497" s="159" t="s">
        <v>181</v>
      </c>
      <c r="G497" s="167">
        <v>592</v>
      </c>
      <c r="H497" s="160">
        <v>592</v>
      </c>
      <c r="I497" s="161"/>
      <c r="J497" s="160">
        <v>650</v>
      </c>
      <c r="K497" s="162" t="s">
        <v>253</v>
      </c>
      <c r="L497" s="160">
        <v>700</v>
      </c>
      <c r="M497" s="162" t="s">
        <v>254</v>
      </c>
      <c r="N497" s="160">
        <v>650</v>
      </c>
      <c r="O497" s="162" t="s">
        <v>255</v>
      </c>
      <c r="P497" s="160"/>
      <c r="Q497" s="162"/>
      <c r="R497" s="160"/>
      <c r="S497" s="162"/>
      <c r="T497" s="163"/>
    </row>
    <row r="498" spans="1:20" s="145" customFormat="1" ht="18.95" customHeight="1" x14ac:dyDescent="0.15">
      <c r="A498" s="144"/>
      <c r="B498" s="144"/>
      <c r="C498" s="144" t="s">
        <v>261</v>
      </c>
      <c r="D498" s="176" t="s">
        <v>259</v>
      </c>
      <c r="E498" s="177" t="s">
        <v>262</v>
      </c>
      <c r="F498" s="159" t="s">
        <v>181</v>
      </c>
      <c r="G498" s="167">
        <v>726</v>
      </c>
      <c r="H498" s="160">
        <v>824</v>
      </c>
      <c r="I498" s="161"/>
      <c r="J498" s="160">
        <v>1000</v>
      </c>
      <c r="K498" s="162" t="s">
        <v>253</v>
      </c>
      <c r="L498" s="160">
        <v>726</v>
      </c>
      <c r="M498" s="162" t="s">
        <v>254</v>
      </c>
      <c r="N498" s="160">
        <v>920</v>
      </c>
      <c r="O498" s="162" t="s">
        <v>255</v>
      </c>
      <c r="P498" s="160"/>
      <c r="Q498" s="162"/>
      <c r="R498" s="160"/>
      <c r="S498" s="162"/>
      <c r="T498" s="163"/>
    </row>
    <row r="499" spans="1:20" s="145" customFormat="1" ht="18.95" customHeight="1" x14ac:dyDescent="0.15">
      <c r="A499" s="144"/>
      <c r="B499" s="144"/>
      <c r="C499" s="144" t="s">
        <v>263</v>
      </c>
      <c r="D499" s="176" t="s">
        <v>264</v>
      </c>
      <c r="E499" s="177" t="s">
        <v>265</v>
      </c>
      <c r="F499" s="159" t="s">
        <v>181</v>
      </c>
      <c r="G499" s="167">
        <v>290</v>
      </c>
      <c r="H499" s="160"/>
      <c r="I499" s="161"/>
      <c r="J499" s="160">
        <v>400</v>
      </c>
      <c r="K499" s="162" t="s">
        <v>253</v>
      </c>
      <c r="L499" s="160">
        <v>343</v>
      </c>
      <c r="M499" s="162" t="s">
        <v>254</v>
      </c>
      <c r="N499" s="160">
        <v>290</v>
      </c>
      <c r="O499" s="162" t="s">
        <v>255</v>
      </c>
      <c r="P499" s="160"/>
      <c r="Q499" s="162"/>
      <c r="R499" s="160"/>
      <c r="S499" s="162"/>
      <c r="T499" s="163"/>
    </row>
    <row r="500" spans="1:20" s="145" customFormat="1" ht="18.95" customHeight="1" x14ac:dyDescent="0.15">
      <c r="A500" s="144"/>
      <c r="B500" s="144"/>
      <c r="C500" s="144" t="s">
        <v>266</v>
      </c>
      <c r="D500" s="176" t="s">
        <v>264</v>
      </c>
      <c r="E500" s="177" t="s">
        <v>267</v>
      </c>
      <c r="F500" s="159" t="s">
        <v>181</v>
      </c>
      <c r="G500" s="167">
        <v>343</v>
      </c>
      <c r="H500" s="160"/>
      <c r="I500" s="161"/>
      <c r="J500" s="160">
        <v>400</v>
      </c>
      <c r="K500" s="162" t="s">
        <v>253</v>
      </c>
      <c r="L500" s="160">
        <v>343</v>
      </c>
      <c r="M500" s="162" t="s">
        <v>254</v>
      </c>
      <c r="N500" s="160">
        <v>400</v>
      </c>
      <c r="O500" s="162" t="s">
        <v>255</v>
      </c>
      <c r="P500" s="160"/>
      <c r="Q500" s="162"/>
      <c r="R500" s="160"/>
      <c r="S500" s="162"/>
      <c r="T500" s="163"/>
    </row>
    <row r="501" spans="1:20" s="145" customFormat="1" ht="18.95" customHeight="1" x14ac:dyDescent="0.15">
      <c r="A501" s="144"/>
      <c r="B501" s="144"/>
      <c r="C501" s="144" t="s">
        <v>272</v>
      </c>
      <c r="D501" s="176" t="s">
        <v>273</v>
      </c>
      <c r="E501" s="177" t="s">
        <v>274</v>
      </c>
      <c r="F501" s="159" t="s">
        <v>275</v>
      </c>
      <c r="G501" s="167">
        <v>2690</v>
      </c>
      <c r="H501" s="160"/>
      <c r="I501" s="161"/>
      <c r="J501" s="160">
        <v>4200</v>
      </c>
      <c r="K501" s="162" t="s">
        <v>253</v>
      </c>
      <c r="L501" s="160">
        <v>2690</v>
      </c>
      <c r="M501" s="162" t="s">
        <v>254</v>
      </c>
      <c r="N501" s="160"/>
      <c r="O501" s="162"/>
      <c r="P501" s="160"/>
      <c r="Q501" s="162"/>
      <c r="R501" s="160"/>
      <c r="S501" s="162"/>
      <c r="T501" s="163"/>
    </row>
    <row r="502" spans="1:20" s="145" customFormat="1" ht="18.95" customHeight="1" x14ac:dyDescent="0.15">
      <c r="A502" s="144"/>
      <c r="B502" s="144"/>
      <c r="C502" s="144" t="s">
        <v>276</v>
      </c>
      <c r="D502" s="176" t="s">
        <v>277</v>
      </c>
      <c r="E502" s="177" t="s">
        <v>278</v>
      </c>
      <c r="F502" s="159" t="s">
        <v>181</v>
      </c>
      <c r="G502" s="167">
        <v>2734</v>
      </c>
      <c r="H502" s="160">
        <v>2734</v>
      </c>
      <c r="I502" s="161"/>
      <c r="J502" s="160">
        <v>5100</v>
      </c>
      <c r="K502" s="162" t="s">
        <v>253</v>
      </c>
      <c r="L502" s="160">
        <v>3220</v>
      </c>
      <c r="M502" s="162" t="s">
        <v>254</v>
      </c>
      <c r="N502" s="160">
        <v>3370</v>
      </c>
      <c r="O502" s="162" t="s">
        <v>255</v>
      </c>
      <c r="P502" s="160"/>
      <c r="Q502" s="162"/>
      <c r="R502" s="160"/>
      <c r="S502" s="162"/>
      <c r="T502" s="163"/>
    </row>
    <row r="503" spans="1:20" s="145" customFormat="1" ht="18.95" customHeight="1" x14ac:dyDescent="0.15">
      <c r="A503" s="144"/>
      <c r="B503" s="144"/>
      <c r="C503" s="144" t="s">
        <v>2357</v>
      </c>
      <c r="D503" s="176" t="s">
        <v>277</v>
      </c>
      <c r="E503" s="177" t="s">
        <v>2281</v>
      </c>
      <c r="F503" s="159" t="s">
        <v>181</v>
      </c>
      <c r="G503" s="167">
        <v>2861</v>
      </c>
      <c r="H503" s="160">
        <v>2861</v>
      </c>
      <c r="I503" s="161"/>
      <c r="J503" s="160">
        <v>5800</v>
      </c>
      <c r="K503" s="162" t="s">
        <v>253</v>
      </c>
      <c r="L503" s="160">
        <v>3520</v>
      </c>
      <c r="M503" s="162" t="s">
        <v>254</v>
      </c>
      <c r="N503" s="160">
        <v>3370</v>
      </c>
      <c r="O503" s="162" t="s">
        <v>255</v>
      </c>
      <c r="P503" s="160"/>
      <c r="Q503" s="162"/>
      <c r="R503" s="160"/>
      <c r="S503" s="162"/>
      <c r="T503" s="163"/>
    </row>
    <row r="504" spans="1:20" s="145" customFormat="1" ht="18.95" customHeight="1" x14ac:dyDescent="0.15">
      <c r="A504" s="144"/>
      <c r="B504" s="144"/>
      <c r="C504" s="144" t="s">
        <v>2822</v>
      </c>
      <c r="D504" s="176" t="s">
        <v>277</v>
      </c>
      <c r="E504" s="177" t="s">
        <v>2547</v>
      </c>
      <c r="F504" s="159" t="s">
        <v>181</v>
      </c>
      <c r="G504" s="167">
        <v>47523</v>
      </c>
      <c r="H504" s="160">
        <v>47523</v>
      </c>
      <c r="I504" s="161"/>
      <c r="J504" s="160"/>
      <c r="K504" s="162"/>
      <c r="L504" s="160">
        <v>55910</v>
      </c>
      <c r="M504" s="162" t="s">
        <v>254</v>
      </c>
      <c r="N504" s="160"/>
      <c r="O504" s="162"/>
      <c r="P504" s="160"/>
      <c r="Q504" s="162"/>
      <c r="R504" s="160"/>
      <c r="S504" s="162"/>
      <c r="T504" s="163"/>
    </row>
    <row r="505" spans="1:20" s="145" customFormat="1" ht="18.95" customHeight="1" x14ac:dyDescent="0.15">
      <c r="A505" s="144"/>
      <c r="B505" s="144"/>
      <c r="C505" s="144" t="s">
        <v>279</v>
      </c>
      <c r="D505" s="176" t="s">
        <v>280</v>
      </c>
      <c r="E505" s="177" t="s">
        <v>281</v>
      </c>
      <c r="F505" s="159" t="s">
        <v>132</v>
      </c>
      <c r="G505" s="167">
        <v>3200</v>
      </c>
      <c r="H505" s="160">
        <v>3200</v>
      </c>
      <c r="I505" s="161"/>
      <c r="J505" s="160">
        <v>3200</v>
      </c>
      <c r="K505" s="162" t="s">
        <v>282</v>
      </c>
      <c r="L505" s="160">
        <v>6780</v>
      </c>
      <c r="M505" s="162" t="s">
        <v>283</v>
      </c>
      <c r="N505" s="160">
        <v>4120</v>
      </c>
      <c r="O505" s="162" t="s">
        <v>284</v>
      </c>
      <c r="P505" s="160"/>
      <c r="Q505" s="162"/>
      <c r="R505" s="160"/>
      <c r="S505" s="162"/>
      <c r="T505" s="163"/>
    </row>
    <row r="506" spans="1:20" s="145" customFormat="1" ht="18.95" customHeight="1" x14ac:dyDescent="0.15">
      <c r="A506" s="144"/>
      <c r="B506" s="144"/>
      <c r="C506" s="144" t="s">
        <v>285</v>
      </c>
      <c r="D506" s="176" t="s">
        <v>280</v>
      </c>
      <c r="E506" s="177" t="s">
        <v>286</v>
      </c>
      <c r="F506" s="159" t="s">
        <v>132</v>
      </c>
      <c r="G506" s="167">
        <v>1267</v>
      </c>
      <c r="H506" s="160">
        <v>1267</v>
      </c>
      <c r="I506" s="161"/>
      <c r="J506" s="160">
        <v>1300</v>
      </c>
      <c r="K506" s="162" t="s">
        <v>282</v>
      </c>
      <c r="L506" s="160">
        <v>2760</v>
      </c>
      <c r="M506" s="162" t="s">
        <v>283</v>
      </c>
      <c r="N506" s="160">
        <v>1590</v>
      </c>
      <c r="O506" s="162" t="s">
        <v>284</v>
      </c>
      <c r="P506" s="160"/>
      <c r="Q506" s="162"/>
      <c r="R506" s="160"/>
      <c r="S506" s="162"/>
      <c r="T506" s="163"/>
    </row>
    <row r="507" spans="1:20" s="145" customFormat="1" ht="18.95" customHeight="1" x14ac:dyDescent="0.15">
      <c r="A507" s="144"/>
      <c r="B507" s="144"/>
      <c r="C507" s="144" t="s">
        <v>287</v>
      </c>
      <c r="D507" s="176" t="s">
        <v>280</v>
      </c>
      <c r="E507" s="177" t="s">
        <v>288</v>
      </c>
      <c r="F507" s="159" t="s">
        <v>181</v>
      </c>
      <c r="G507" s="167">
        <v>950</v>
      </c>
      <c r="H507" s="160">
        <v>950</v>
      </c>
      <c r="I507" s="161"/>
      <c r="J507" s="160">
        <v>1050</v>
      </c>
      <c r="K507" s="162" t="s">
        <v>282</v>
      </c>
      <c r="L507" s="160">
        <v>2020</v>
      </c>
      <c r="M507" s="162" t="s">
        <v>283</v>
      </c>
      <c r="N507" s="160">
        <v>950</v>
      </c>
      <c r="O507" s="162" t="s">
        <v>284</v>
      </c>
      <c r="P507" s="160"/>
      <c r="Q507" s="162"/>
      <c r="R507" s="160"/>
      <c r="S507" s="162"/>
      <c r="T507" s="163"/>
    </row>
    <row r="508" spans="1:20" s="145" customFormat="1" ht="18.95" customHeight="1" x14ac:dyDescent="0.15">
      <c r="A508" s="144"/>
      <c r="B508" s="144"/>
      <c r="C508" s="144" t="s">
        <v>289</v>
      </c>
      <c r="D508" s="176" t="s">
        <v>280</v>
      </c>
      <c r="E508" s="177" t="s">
        <v>290</v>
      </c>
      <c r="F508" s="159" t="s">
        <v>181</v>
      </c>
      <c r="G508" s="167">
        <v>538</v>
      </c>
      <c r="H508" s="160">
        <v>538</v>
      </c>
      <c r="I508" s="161"/>
      <c r="J508" s="160">
        <v>750</v>
      </c>
      <c r="K508" s="162" t="s">
        <v>282</v>
      </c>
      <c r="L508" s="160">
        <v>1380</v>
      </c>
      <c r="M508" s="162" t="s">
        <v>283</v>
      </c>
      <c r="N508" s="160">
        <v>680</v>
      </c>
      <c r="O508" s="162" t="s">
        <v>284</v>
      </c>
      <c r="P508" s="160"/>
      <c r="Q508" s="162"/>
      <c r="R508" s="160"/>
      <c r="S508" s="162"/>
      <c r="T508" s="163"/>
    </row>
    <row r="509" spans="1:20" s="145" customFormat="1" ht="18.95" customHeight="1" x14ac:dyDescent="0.15">
      <c r="A509" s="144"/>
      <c r="B509" s="144"/>
      <c r="C509" s="144" t="s">
        <v>291</v>
      </c>
      <c r="D509" s="176" t="s">
        <v>280</v>
      </c>
      <c r="E509" s="177" t="s">
        <v>292</v>
      </c>
      <c r="F509" s="159" t="s">
        <v>181</v>
      </c>
      <c r="G509" s="167">
        <v>664</v>
      </c>
      <c r="H509" s="160">
        <v>664</v>
      </c>
      <c r="I509" s="161"/>
      <c r="J509" s="160">
        <v>1050</v>
      </c>
      <c r="K509" s="162" t="s">
        <v>282</v>
      </c>
      <c r="L509" s="160">
        <v>1260</v>
      </c>
      <c r="M509" s="162" t="s">
        <v>283</v>
      </c>
      <c r="N509" s="160">
        <v>860</v>
      </c>
      <c r="O509" s="162" t="s">
        <v>284</v>
      </c>
      <c r="P509" s="160"/>
      <c r="Q509" s="162"/>
      <c r="R509" s="160"/>
      <c r="S509" s="162"/>
      <c r="T509" s="163"/>
    </row>
    <row r="510" spans="1:20" s="145" customFormat="1" ht="18.95" customHeight="1" x14ac:dyDescent="0.15">
      <c r="A510" s="144"/>
      <c r="B510" s="144"/>
      <c r="C510" s="144" t="s">
        <v>293</v>
      </c>
      <c r="D510" s="176" t="s">
        <v>280</v>
      </c>
      <c r="E510" s="177" t="s">
        <v>294</v>
      </c>
      <c r="F510" s="159" t="s">
        <v>181</v>
      </c>
      <c r="G510" s="167">
        <v>1400</v>
      </c>
      <c r="H510" s="160">
        <v>1400</v>
      </c>
      <c r="I510" s="161"/>
      <c r="J510" s="160">
        <v>1400</v>
      </c>
      <c r="K510" s="162" t="s">
        <v>282</v>
      </c>
      <c r="L510" s="160">
        <v>3560</v>
      </c>
      <c r="M510" s="162" t="s">
        <v>283</v>
      </c>
      <c r="N510" s="160">
        <v>2040</v>
      </c>
      <c r="O510" s="162" t="s">
        <v>284</v>
      </c>
      <c r="P510" s="160"/>
      <c r="Q510" s="162"/>
      <c r="R510" s="160"/>
      <c r="S510" s="162"/>
      <c r="T510" s="163"/>
    </row>
    <row r="511" spans="1:20" s="145" customFormat="1" ht="18.95" customHeight="1" x14ac:dyDescent="0.15">
      <c r="A511" s="144"/>
      <c r="B511" s="144"/>
      <c r="C511" s="144" t="s">
        <v>295</v>
      </c>
      <c r="D511" s="176" t="s">
        <v>280</v>
      </c>
      <c r="E511" s="177" t="s">
        <v>296</v>
      </c>
      <c r="F511" s="159" t="s">
        <v>181</v>
      </c>
      <c r="G511" s="167">
        <v>360</v>
      </c>
      <c r="H511" s="160">
        <v>360</v>
      </c>
      <c r="I511" s="161"/>
      <c r="J511" s="160">
        <v>480</v>
      </c>
      <c r="K511" s="162" t="s">
        <v>282</v>
      </c>
      <c r="L511" s="160">
        <v>500</v>
      </c>
      <c r="M511" s="162" t="s">
        <v>283</v>
      </c>
      <c r="N511" s="160">
        <v>360</v>
      </c>
      <c r="O511" s="162" t="s">
        <v>284</v>
      </c>
      <c r="P511" s="160"/>
      <c r="Q511" s="162"/>
      <c r="R511" s="160"/>
      <c r="S511" s="162"/>
      <c r="T511" s="163"/>
    </row>
    <row r="512" spans="1:20" s="145" customFormat="1" ht="18.95" customHeight="1" x14ac:dyDescent="0.15">
      <c r="A512" s="144"/>
      <c r="B512" s="144"/>
      <c r="C512" s="144" t="s">
        <v>297</v>
      </c>
      <c r="D512" s="176" t="s">
        <v>280</v>
      </c>
      <c r="E512" s="177" t="s">
        <v>298</v>
      </c>
      <c r="F512" s="159" t="s">
        <v>181</v>
      </c>
      <c r="G512" s="167">
        <v>3470</v>
      </c>
      <c r="H512" s="160">
        <v>3470</v>
      </c>
      <c r="I512" s="161"/>
      <c r="J512" s="160">
        <v>4780</v>
      </c>
      <c r="K512" s="162" t="s">
        <v>282</v>
      </c>
      <c r="L512" s="160">
        <v>7780</v>
      </c>
      <c r="M512" s="162" t="s">
        <v>283</v>
      </c>
      <c r="N512" s="160">
        <v>4080</v>
      </c>
      <c r="O512" s="162" t="s">
        <v>284</v>
      </c>
      <c r="P512" s="160"/>
      <c r="Q512" s="162"/>
      <c r="R512" s="160"/>
      <c r="S512" s="162"/>
      <c r="T512" s="163"/>
    </row>
    <row r="513" spans="1:20" s="145" customFormat="1" ht="18.95" customHeight="1" x14ac:dyDescent="0.15">
      <c r="A513" s="144"/>
      <c r="B513" s="144"/>
      <c r="C513" s="144" t="s">
        <v>2828</v>
      </c>
      <c r="D513" s="176" t="s">
        <v>280</v>
      </c>
      <c r="E513" s="177" t="s">
        <v>2628</v>
      </c>
      <c r="F513" s="159" t="s">
        <v>181</v>
      </c>
      <c r="G513" s="167">
        <v>3913</v>
      </c>
      <c r="H513" s="160">
        <v>3913</v>
      </c>
      <c r="I513" s="161"/>
      <c r="J513" s="160">
        <v>5490</v>
      </c>
      <c r="K513" s="162" t="s">
        <v>282</v>
      </c>
      <c r="L513" s="160">
        <v>8920</v>
      </c>
      <c r="M513" s="162" t="s">
        <v>283</v>
      </c>
      <c r="N513" s="160">
        <v>4760</v>
      </c>
      <c r="O513" s="162" t="s">
        <v>284</v>
      </c>
      <c r="P513" s="160"/>
      <c r="Q513" s="162"/>
      <c r="R513" s="160"/>
      <c r="S513" s="162"/>
      <c r="T513" s="163"/>
    </row>
    <row r="514" spans="1:20" s="145" customFormat="1" ht="18.95" customHeight="1" x14ac:dyDescent="0.15">
      <c r="A514" s="144"/>
      <c r="B514" s="144"/>
      <c r="C514" s="144" t="s">
        <v>299</v>
      </c>
      <c r="D514" s="176" t="s">
        <v>300</v>
      </c>
      <c r="E514" s="177" t="s">
        <v>301</v>
      </c>
      <c r="F514" s="159" t="s">
        <v>132</v>
      </c>
      <c r="G514" s="167">
        <v>12968</v>
      </c>
      <c r="H514" s="160">
        <v>12968</v>
      </c>
      <c r="I514" s="161"/>
      <c r="J514" s="160">
        <v>42290</v>
      </c>
      <c r="K514" s="162" t="s">
        <v>302</v>
      </c>
      <c r="L514" s="160">
        <v>25550</v>
      </c>
      <c r="M514" s="162" t="s">
        <v>303</v>
      </c>
      <c r="N514" s="160">
        <v>24580</v>
      </c>
      <c r="O514" s="162" t="s">
        <v>304</v>
      </c>
      <c r="P514" s="160"/>
      <c r="Q514" s="162"/>
      <c r="R514" s="160"/>
      <c r="S514" s="162"/>
      <c r="T514" s="163"/>
    </row>
    <row r="515" spans="1:20" s="145" customFormat="1" ht="18.95" customHeight="1" x14ac:dyDescent="0.15">
      <c r="A515" s="144"/>
      <c r="B515" s="144"/>
      <c r="C515" s="144" t="s">
        <v>305</v>
      </c>
      <c r="D515" s="176" t="s">
        <v>300</v>
      </c>
      <c r="E515" s="177" t="s">
        <v>306</v>
      </c>
      <c r="F515" s="159" t="s">
        <v>132</v>
      </c>
      <c r="G515" s="167">
        <v>12934</v>
      </c>
      <c r="H515" s="160">
        <v>12934</v>
      </c>
      <c r="I515" s="161"/>
      <c r="J515" s="160">
        <v>49350</v>
      </c>
      <c r="K515" s="162" t="s">
        <v>302</v>
      </c>
      <c r="L515" s="160">
        <v>29460</v>
      </c>
      <c r="M515" s="162" t="s">
        <v>303</v>
      </c>
      <c r="N515" s="160">
        <v>27830</v>
      </c>
      <c r="O515" s="162" t="s">
        <v>304</v>
      </c>
      <c r="P515" s="160"/>
      <c r="Q515" s="162"/>
      <c r="R515" s="160"/>
      <c r="S515" s="162"/>
      <c r="T515" s="163"/>
    </row>
    <row r="516" spans="1:20" s="145" customFormat="1" ht="18.95" customHeight="1" x14ac:dyDescent="0.15">
      <c r="A516" s="144"/>
      <c r="B516" s="144"/>
      <c r="C516" s="144" t="s">
        <v>307</v>
      </c>
      <c r="D516" s="176" t="s">
        <v>300</v>
      </c>
      <c r="E516" s="177" t="s">
        <v>308</v>
      </c>
      <c r="F516" s="159" t="s">
        <v>132</v>
      </c>
      <c r="G516" s="167">
        <v>25940</v>
      </c>
      <c r="H516" s="160"/>
      <c r="I516" s="161"/>
      <c r="J516" s="160"/>
      <c r="K516" s="162"/>
      <c r="L516" s="160">
        <v>25940</v>
      </c>
      <c r="M516" s="162" t="s">
        <v>303</v>
      </c>
      <c r="N516" s="160">
        <v>34060</v>
      </c>
      <c r="O516" s="162" t="s">
        <v>304</v>
      </c>
      <c r="P516" s="160"/>
      <c r="Q516" s="162"/>
      <c r="R516" s="160"/>
      <c r="S516" s="162"/>
      <c r="T516" s="163"/>
    </row>
    <row r="517" spans="1:20" s="145" customFormat="1" ht="18.95" customHeight="1" x14ac:dyDescent="0.15">
      <c r="A517" s="144"/>
      <c r="B517" s="144"/>
      <c r="C517" s="144" t="s">
        <v>309</v>
      </c>
      <c r="D517" s="176" t="s">
        <v>300</v>
      </c>
      <c r="E517" s="177" t="s">
        <v>310</v>
      </c>
      <c r="F517" s="159" t="s">
        <v>132</v>
      </c>
      <c r="G517" s="167">
        <v>41090</v>
      </c>
      <c r="H517" s="160"/>
      <c r="I517" s="161"/>
      <c r="J517" s="160"/>
      <c r="K517" s="162"/>
      <c r="L517" s="160">
        <v>41090</v>
      </c>
      <c r="M517" s="162" t="s">
        <v>303</v>
      </c>
      <c r="N517" s="160">
        <v>53100</v>
      </c>
      <c r="O517" s="162" t="s">
        <v>304</v>
      </c>
      <c r="P517" s="160"/>
      <c r="Q517" s="162"/>
      <c r="R517" s="160"/>
      <c r="S517" s="162"/>
      <c r="T517" s="163"/>
    </row>
    <row r="518" spans="1:20" s="145" customFormat="1" ht="18.95" customHeight="1" x14ac:dyDescent="0.15">
      <c r="A518" s="144"/>
      <c r="B518" s="144"/>
      <c r="C518" s="144" t="s">
        <v>314</v>
      </c>
      <c r="D518" s="176" t="s">
        <v>312</v>
      </c>
      <c r="E518" s="177" t="s">
        <v>315</v>
      </c>
      <c r="F518" s="159" t="s">
        <v>181</v>
      </c>
      <c r="G518" s="167">
        <v>19650</v>
      </c>
      <c r="H518" s="160">
        <v>19650</v>
      </c>
      <c r="I518" s="161"/>
      <c r="J518" s="160">
        <v>74240</v>
      </c>
      <c r="K518" s="162" t="s">
        <v>302</v>
      </c>
      <c r="L518" s="160">
        <v>44180</v>
      </c>
      <c r="M518" s="162" t="s">
        <v>303</v>
      </c>
      <c r="N518" s="160">
        <v>49770</v>
      </c>
      <c r="O518" s="162" t="s">
        <v>304</v>
      </c>
      <c r="P518" s="160"/>
      <c r="Q518" s="162"/>
      <c r="R518" s="160"/>
      <c r="S518" s="162"/>
      <c r="T518" s="163"/>
    </row>
    <row r="519" spans="1:20" s="145" customFormat="1" ht="18.95" customHeight="1" x14ac:dyDescent="0.15">
      <c r="A519" s="144"/>
      <c r="B519" s="144"/>
      <c r="C519" s="144" t="s">
        <v>318</v>
      </c>
      <c r="D519" s="176" t="s">
        <v>312</v>
      </c>
      <c r="E519" s="177" t="s">
        <v>319</v>
      </c>
      <c r="F519" s="159" t="s">
        <v>181</v>
      </c>
      <c r="G519" s="167">
        <v>13358</v>
      </c>
      <c r="H519" s="160">
        <v>13358</v>
      </c>
      <c r="I519" s="161"/>
      <c r="J519" s="160">
        <v>74240</v>
      </c>
      <c r="K519" s="162" t="s">
        <v>302</v>
      </c>
      <c r="L519" s="160">
        <v>46790</v>
      </c>
      <c r="M519" s="162" t="s">
        <v>303</v>
      </c>
      <c r="N519" s="160">
        <v>49770</v>
      </c>
      <c r="O519" s="162" t="s">
        <v>304</v>
      </c>
      <c r="P519" s="160"/>
      <c r="Q519" s="162"/>
      <c r="R519" s="160"/>
      <c r="S519" s="162"/>
      <c r="T519" s="163"/>
    </row>
    <row r="520" spans="1:20" s="145" customFormat="1" ht="18.95" customHeight="1" x14ac:dyDescent="0.15">
      <c r="A520" s="144"/>
      <c r="B520" s="144"/>
      <c r="C520" s="144" t="s">
        <v>320</v>
      </c>
      <c r="D520" s="176" t="s">
        <v>312</v>
      </c>
      <c r="E520" s="177" t="s">
        <v>321</v>
      </c>
      <c r="F520" s="159" t="s">
        <v>181</v>
      </c>
      <c r="G520" s="167">
        <v>27330</v>
      </c>
      <c r="H520" s="160">
        <v>27330</v>
      </c>
      <c r="I520" s="161"/>
      <c r="J520" s="160">
        <v>84590</v>
      </c>
      <c r="K520" s="162" t="s">
        <v>302</v>
      </c>
      <c r="L520" s="160">
        <v>53970</v>
      </c>
      <c r="M520" s="162" t="s">
        <v>303</v>
      </c>
      <c r="N520" s="160">
        <v>62370</v>
      </c>
      <c r="O520" s="162" t="s">
        <v>304</v>
      </c>
      <c r="P520" s="160"/>
      <c r="Q520" s="162"/>
      <c r="R520" s="160"/>
      <c r="S520" s="162"/>
      <c r="T520" s="163"/>
    </row>
    <row r="521" spans="1:20" s="145" customFormat="1" ht="18.95" customHeight="1" x14ac:dyDescent="0.15">
      <c r="A521" s="144"/>
      <c r="B521" s="144"/>
      <c r="C521" s="144" t="s">
        <v>322</v>
      </c>
      <c r="D521" s="176" t="s">
        <v>312</v>
      </c>
      <c r="E521" s="177" t="s">
        <v>323</v>
      </c>
      <c r="F521" s="159" t="s">
        <v>181</v>
      </c>
      <c r="G521" s="167">
        <v>23409</v>
      </c>
      <c r="H521" s="160">
        <v>23409</v>
      </c>
      <c r="I521" s="161"/>
      <c r="J521" s="160">
        <v>98800</v>
      </c>
      <c r="K521" s="162" t="s">
        <v>302</v>
      </c>
      <c r="L521" s="160">
        <v>69020</v>
      </c>
      <c r="M521" s="162" t="s">
        <v>303</v>
      </c>
      <c r="N521" s="160">
        <v>86230</v>
      </c>
      <c r="O521" s="162" t="s">
        <v>304</v>
      </c>
      <c r="P521" s="160"/>
      <c r="Q521" s="162"/>
      <c r="R521" s="160"/>
      <c r="S521" s="162"/>
      <c r="T521" s="163"/>
    </row>
    <row r="522" spans="1:20" s="145" customFormat="1" ht="18.95" customHeight="1" x14ac:dyDescent="0.15">
      <c r="A522" s="144"/>
      <c r="B522" s="144"/>
      <c r="C522" s="144" t="s">
        <v>324</v>
      </c>
      <c r="D522" s="176" t="s">
        <v>312</v>
      </c>
      <c r="E522" s="177" t="s">
        <v>325</v>
      </c>
      <c r="F522" s="159" t="s">
        <v>181</v>
      </c>
      <c r="G522" s="167">
        <v>13944</v>
      </c>
      <c r="H522" s="160">
        <v>13944</v>
      </c>
      <c r="I522" s="161"/>
      <c r="J522" s="160">
        <v>64340</v>
      </c>
      <c r="K522" s="162" t="s">
        <v>302</v>
      </c>
      <c r="L522" s="160">
        <v>30930</v>
      </c>
      <c r="M522" s="162" t="s">
        <v>303</v>
      </c>
      <c r="N522" s="160"/>
      <c r="O522" s="162"/>
      <c r="P522" s="160"/>
      <c r="Q522" s="162"/>
      <c r="R522" s="160"/>
      <c r="S522" s="162"/>
      <c r="T522" s="163"/>
    </row>
    <row r="523" spans="1:20" s="145" customFormat="1" ht="18.95" customHeight="1" x14ac:dyDescent="0.15">
      <c r="A523" s="144"/>
      <c r="B523" s="144"/>
      <c r="C523" s="144" t="s">
        <v>326</v>
      </c>
      <c r="D523" s="176" t="s">
        <v>312</v>
      </c>
      <c r="E523" s="177" t="s">
        <v>327</v>
      </c>
      <c r="F523" s="159" t="s">
        <v>181</v>
      </c>
      <c r="G523" s="167">
        <v>754</v>
      </c>
      <c r="H523" s="160">
        <v>754</v>
      </c>
      <c r="I523" s="161"/>
      <c r="J523" s="160"/>
      <c r="K523" s="162"/>
      <c r="L523" s="160">
        <v>2130</v>
      </c>
      <c r="M523" s="162" t="s">
        <v>303</v>
      </c>
      <c r="N523" s="160"/>
      <c r="O523" s="162"/>
      <c r="P523" s="160"/>
      <c r="Q523" s="162"/>
      <c r="R523" s="160"/>
      <c r="S523" s="162"/>
      <c r="T523" s="163"/>
    </row>
    <row r="524" spans="1:20" s="145" customFormat="1" ht="18.95" customHeight="1" x14ac:dyDescent="0.15">
      <c r="A524" s="144"/>
      <c r="B524" s="144"/>
      <c r="C524" s="144" t="s">
        <v>328</v>
      </c>
      <c r="D524" s="176" t="s">
        <v>312</v>
      </c>
      <c r="E524" s="177" t="s">
        <v>329</v>
      </c>
      <c r="F524" s="159" t="s">
        <v>181</v>
      </c>
      <c r="G524" s="167">
        <v>55</v>
      </c>
      <c r="H524" s="160">
        <v>55</v>
      </c>
      <c r="I524" s="161"/>
      <c r="J524" s="160"/>
      <c r="K524" s="162"/>
      <c r="L524" s="160">
        <v>150</v>
      </c>
      <c r="M524" s="162" t="s">
        <v>303</v>
      </c>
      <c r="N524" s="160"/>
      <c r="O524" s="162"/>
      <c r="P524" s="160"/>
      <c r="Q524" s="162"/>
      <c r="R524" s="160"/>
      <c r="S524" s="162"/>
      <c r="T524" s="163"/>
    </row>
    <row r="525" spans="1:20" s="145" customFormat="1" ht="18.95" customHeight="1" x14ac:dyDescent="0.15">
      <c r="A525" s="144"/>
      <c r="B525" s="144"/>
      <c r="C525" s="144" t="s">
        <v>330</v>
      </c>
      <c r="D525" s="176" t="s">
        <v>312</v>
      </c>
      <c r="E525" s="177" t="s">
        <v>331</v>
      </c>
      <c r="F525" s="159" t="s">
        <v>181</v>
      </c>
      <c r="G525" s="167">
        <v>2760</v>
      </c>
      <c r="H525" s="160">
        <v>2760</v>
      </c>
      <c r="I525" s="161"/>
      <c r="J525" s="160"/>
      <c r="K525" s="162"/>
      <c r="L525" s="160">
        <v>4740</v>
      </c>
      <c r="M525" s="162" t="s">
        <v>303</v>
      </c>
      <c r="N525" s="160"/>
      <c r="O525" s="162"/>
      <c r="P525" s="160"/>
      <c r="Q525" s="162"/>
      <c r="R525" s="160"/>
      <c r="S525" s="162"/>
      <c r="T525" s="163"/>
    </row>
    <row r="526" spans="1:20" s="145" customFormat="1" ht="18.95" customHeight="1" x14ac:dyDescent="0.15">
      <c r="A526" s="144"/>
      <c r="B526" s="144"/>
      <c r="C526" s="144" t="s">
        <v>332</v>
      </c>
      <c r="D526" s="176" t="s">
        <v>312</v>
      </c>
      <c r="E526" s="177" t="s">
        <v>333</v>
      </c>
      <c r="F526" s="159" t="s">
        <v>181</v>
      </c>
      <c r="G526" s="167">
        <v>547</v>
      </c>
      <c r="H526" s="160">
        <v>547</v>
      </c>
      <c r="I526" s="161"/>
      <c r="J526" s="160"/>
      <c r="K526" s="162"/>
      <c r="L526" s="160">
        <v>4500</v>
      </c>
      <c r="M526" s="162" t="s">
        <v>334</v>
      </c>
      <c r="N526" s="160">
        <v>4700</v>
      </c>
      <c r="O526" s="162" t="s">
        <v>335</v>
      </c>
      <c r="P526" s="160"/>
      <c r="Q526" s="162"/>
      <c r="R526" s="160"/>
      <c r="S526" s="162"/>
      <c r="T526" s="163"/>
    </row>
    <row r="527" spans="1:20" s="145" customFormat="1" ht="18.95" customHeight="1" x14ac:dyDescent="0.15">
      <c r="A527" s="144"/>
      <c r="B527" s="144"/>
      <c r="C527" s="144" t="s">
        <v>336</v>
      </c>
      <c r="D527" s="176" t="s">
        <v>312</v>
      </c>
      <c r="E527" s="177" t="s">
        <v>337</v>
      </c>
      <c r="F527" s="159" t="s">
        <v>181</v>
      </c>
      <c r="G527" s="167">
        <v>332</v>
      </c>
      <c r="H527" s="160">
        <v>332</v>
      </c>
      <c r="I527" s="161"/>
      <c r="J527" s="160"/>
      <c r="K527" s="162"/>
      <c r="L527" s="160">
        <v>470</v>
      </c>
      <c r="M527" s="162" t="s">
        <v>303</v>
      </c>
      <c r="N527" s="160"/>
      <c r="O527" s="162"/>
      <c r="P527" s="160"/>
      <c r="Q527" s="162"/>
      <c r="R527" s="160"/>
      <c r="S527" s="162"/>
      <c r="T527" s="163"/>
    </row>
    <row r="528" spans="1:20" s="145" customFormat="1" ht="18.95" customHeight="1" x14ac:dyDescent="0.15">
      <c r="A528" s="144"/>
      <c r="B528" s="144"/>
      <c r="C528" s="144" t="s">
        <v>338</v>
      </c>
      <c r="D528" s="176" t="s">
        <v>312</v>
      </c>
      <c r="E528" s="177" t="s">
        <v>339</v>
      </c>
      <c r="F528" s="159" t="s">
        <v>181</v>
      </c>
      <c r="G528" s="167">
        <v>458</v>
      </c>
      <c r="H528" s="160">
        <v>458</v>
      </c>
      <c r="I528" s="161"/>
      <c r="J528" s="160"/>
      <c r="K528" s="162"/>
      <c r="L528" s="160">
        <v>540</v>
      </c>
      <c r="M528" s="162" t="s">
        <v>303</v>
      </c>
      <c r="N528" s="160"/>
      <c r="O528" s="162"/>
      <c r="P528" s="160"/>
      <c r="Q528" s="162"/>
      <c r="R528" s="160"/>
      <c r="S528" s="162"/>
      <c r="T528" s="163"/>
    </row>
    <row r="529" spans="1:20" s="145" customFormat="1" ht="18.95" customHeight="1" x14ac:dyDescent="0.15">
      <c r="A529" s="144"/>
      <c r="B529" s="144"/>
      <c r="C529" s="144" t="s">
        <v>340</v>
      </c>
      <c r="D529" s="176" t="s">
        <v>312</v>
      </c>
      <c r="E529" s="177" t="s">
        <v>341</v>
      </c>
      <c r="F529" s="159" t="s">
        <v>181</v>
      </c>
      <c r="G529" s="167">
        <v>4811</v>
      </c>
      <c r="H529" s="160">
        <v>4811</v>
      </c>
      <c r="I529" s="161"/>
      <c r="J529" s="160"/>
      <c r="K529" s="162"/>
      <c r="L529" s="160">
        <v>11030</v>
      </c>
      <c r="M529" s="162" t="s">
        <v>303</v>
      </c>
      <c r="N529" s="160"/>
      <c r="O529" s="162"/>
      <c r="P529" s="160"/>
      <c r="Q529" s="162"/>
      <c r="R529" s="160"/>
      <c r="S529" s="162"/>
      <c r="T529" s="163"/>
    </row>
    <row r="530" spans="1:20" s="145" customFormat="1" ht="18.95" customHeight="1" x14ac:dyDescent="0.15">
      <c r="A530" s="144"/>
      <c r="B530" s="144"/>
      <c r="C530" s="144" t="s">
        <v>2840</v>
      </c>
      <c r="D530" s="176" t="s">
        <v>2694</v>
      </c>
      <c r="E530" s="177" t="s">
        <v>2695</v>
      </c>
      <c r="F530" s="159" t="s">
        <v>132</v>
      </c>
      <c r="G530" s="167">
        <v>18265</v>
      </c>
      <c r="H530" s="160">
        <v>18265</v>
      </c>
      <c r="I530" s="161"/>
      <c r="J530" s="160">
        <v>30100</v>
      </c>
      <c r="K530" s="162" t="s">
        <v>3191</v>
      </c>
      <c r="L530" s="160"/>
      <c r="M530" s="162"/>
      <c r="N530" s="160"/>
      <c r="O530" s="162"/>
      <c r="P530" s="160"/>
      <c r="Q530" s="162"/>
      <c r="R530" s="160"/>
      <c r="S530" s="162"/>
      <c r="T530" s="163"/>
    </row>
    <row r="531" spans="1:20" s="145" customFormat="1" ht="18.95" customHeight="1" x14ac:dyDescent="0.15">
      <c r="A531" s="144"/>
      <c r="B531" s="144"/>
      <c r="C531" s="144" t="s">
        <v>2843</v>
      </c>
      <c r="D531" s="176" t="s">
        <v>2696</v>
      </c>
      <c r="E531" s="177" t="s">
        <v>2697</v>
      </c>
      <c r="F531" s="159" t="s">
        <v>181</v>
      </c>
      <c r="G531" s="167">
        <v>18450</v>
      </c>
      <c r="H531" s="160">
        <v>25524</v>
      </c>
      <c r="I531" s="161"/>
      <c r="J531" s="160">
        <v>18450</v>
      </c>
      <c r="K531" s="162" t="s">
        <v>3191</v>
      </c>
      <c r="L531" s="160"/>
      <c r="M531" s="162"/>
      <c r="N531" s="160"/>
      <c r="O531" s="162"/>
      <c r="P531" s="160"/>
      <c r="Q531" s="162"/>
      <c r="R531" s="160"/>
      <c r="S531" s="162"/>
      <c r="T531" s="163"/>
    </row>
    <row r="532" spans="1:20" s="145" customFormat="1" ht="18.95" customHeight="1" x14ac:dyDescent="0.15">
      <c r="A532" s="144"/>
      <c r="B532" s="144"/>
      <c r="C532" s="144" t="s">
        <v>2846</v>
      </c>
      <c r="D532" s="176" t="s">
        <v>2696</v>
      </c>
      <c r="E532" s="177" t="s">
        <v>2698</v>
      </c>
      <c r="F532" s="159" t="s">
        <v>181</v>
      </c>
      <c r="G532" s="167">
        <v>18450</v>
      </c>
      <c r="H532" s="160">
        <v>25524</v>
      </c>
      <c r="I532" s="161"/>
      <c r="J532" s="160">
        <v>18450</v>
      </c>
      <c r="K532" s="162" t="s">
        <v>3191</v>
      </c>
      <c r="L532" s="160"/>
      <c r="M532" s="162"/>
      <c r="N532" s="160"/>
      <c r="O532" s="162"/>
      <c r="P532" s="160"/>
      <c r="Q532" s="162"/>
      <c r="R532" s="160"/>
      <c r="S532" s="162"/>
      <c r="T532" s="163"/>
    </row>
    <row r="533" spans="1:20" s="145" customFormat="1" ht="18.95" customHeight="1" x14ac:dyDescent="0.15">
      <c r="A533" s="144"/>
      <c r="B533" s="144"/>
      <c r="C533" s="144" t="s">
        <v>342</v>
      </c>
      <c r="D533" s="176" t="s">
        <v>244</v>
      </c>
      <c r="E533" s="177" t="s">
        <v>343</v>
      </c>
      <c r="F533" s="159" t="s">
        <v>181</v>
      </c>
      <c r="G533" s="167">
        <v>324</v>
      </c>
      <c r="H533" s="160">
        <v>324</v>
      </c>
      <c r="I533" s="161"/>
      <c r="J533" s="160">
        <v>360</v>
      </c>
      <c r="K533" s="162" t="s">
        <v>133</v>
      </c>
      <c r="L533" s="160">
        <v>727</v>
      </c>
      <c r="M533" s="162" t="s">
        <v>246</v>
      </c>
      <c r="N533" s="160">
        <v>620</v>
      </c>
      <c r="O533" s="162" t="s">
        <v>135</v>
      </c>
      <c r="P533" s="160"/>
      <c r="Q533" s="162"/>
      <c r="R533" s="160"/>
      <c r="S533" s="162"/>
      <c r="T533" s="163"/>
    </row>
    <row r="534" spans="1:20" s="145" customFormat="1" ht="18.95" customHeight="1" x14ac:dyDescent="0.15">
      <c r="A534" s="144"/>
      <c r="B534" s="144"/>
      <c r="C534" s="144" t="s">
        <v>344</v>
      </c>
      <c r="D534" s="176" t="s">
        <v>244</v>
      </c>
      <c r="E534" s="177" t="s">
        <v>345</v>
      </c>
      <c r="F534" s="159" t="s">
        <v>181</v>
      </c>
      <c r="G534" s="167">
        <v>330</v>
      </c>
      <c r="H534" s="160">
        <v>330</v>
      </c>
      <c r="I534" s="161"/>
      <c r="J534" s="160">
        <v>370</v>
      </c>
      <c r="K534" s="162" t="s">
        <v>133</v>
      </c>
      <c r="L534" s="160">
        <v>745</v>
      </c>
      <c r="M534" s="162" t="s">
        <v>246</v>
      </c>
      <c r="N534" s="160">
        <v>650</v>
      </c>
      <c r="O534" s="162" t="s">
        <v>135</v>
      </c>
      <c r="P534" s="160"/>
      <c r="Q534" s="162"/>
      <c r="R534" s="160"/>
      <c r="S534" s="162"/>
      <c r="T534" s="163"/>
    </row>
    <row r="535" spans="1:20" s="145" customFormat="1" ht="18.95" customHeight="1" x14ac:dyDescent="0.15">
      <c r="A535" s="144"/>
      <c r="B535" s="144"/>
      <c r="C535" s="144" t="s">
        <v>346</v>
      </c>
      <c r="D535" s="176" t="s">
        <v>244</v>
      </c>
      <c r="E535" s="177" t="s">
        <v>347</v>
      </c>
      <c r="F535" s="159" t="s">
        <v>181</v>
      </c>
      <c r="G535" s="167">
        <v>353</v>
      </c>
      <c r="H535" s="160">
        <v>353</v>
      </c>
      <c r="I535" s="161"/>
      <c r="J535" s="160">
        <v>410</v>
      </c>
      <c r="K535" s="162" t="s">
        <v>133</v>
      </c>
      <c r="L535" s="160">
        <v>782</v>
      </c>
      <c r="M535" s="162" t="s">
        <v>246</v>
      </c>
      <c r="N535" s="160">
        <v>680</v>
      </c>
      <c r="O535" s="162" t="s">
        <v>135</v>
      </c>
      <c r="P535" s="160"/>
      <c r="Q535" s="162"/>
      <c r="R535" s="160"/>
      <c r="S535" s="162"/>
      <c r="T535" s="163"/>
    </row>
    <row r="536" spans="1:20" s="145" customFormat="1" ht="18.95" customHeight="1" x14ac:dyDescent="0.15">
      <c r="A536" s="144"/>
      <c r="B536" s="144"/>
      <c r="C536" s="144" t="s">
        <v>348</v>
      </c>
      <c r="D536" s="176" t="s">
        <v>244</v>
      </c>
      <c r="E536" s="177" t="s">
        <v>349</v>
      </c>
      <c r="F536" s="159" t="s">
        <v>181</v>
      </c>
      <c r="G536" s="167">
        <v>378</v>
      </c>
      <c r="H536" s="160">
        <v>378</v>
      </c>
      <c r="I536" s="161"/>
      <c r="J536" s="160">
        <v>420</v>
      </c>
      <c r="K536" s="162" t="s">
        <v>133</v>
      </c>
      <c r="L536" s="160">
        <v>828</v>
      </c>
      <c r="M536" s="162" t="s">
        <v>246</v>
      </c>
      <c r="N536" s="160">
        <v>720</v>
      </c>
      <c r="O536" s="162" t="s">
        <v>135</v>
      </c>
      <c r="P536" s="160"/>
      <c r="Q536" s="162"/>
      <c r="R536" s="160"/>
      <c r="S536" s="162"/>
      <c r="T536" s="163"/>
    </row>
    <row r="537" spans="1:20" s="145" customFormat="1" ht="18.95" customHeight="1" x14ac:dyDescent="0.15">
      <c r="A537" s="144"/>
      <c r="B537" s="144"/>
      <c r="C537" s="144" t="s">
        <v>350</v>
      </c>
      <c r="D537" s="176" t="s">
        <v>244</v>
      </c>
      <c r="E537" s="177" t="s">
        <v>351</v>
      </c>
      <c r="F537" s="159" t="s">
        <v>181</v>
      </c>
      <c r="G537" s="167">
        <v>405</v>
      </c>
      <c r="H537" s="160">
        <v>405</v>
      </c>
      <c r="I537" s="161"/>
      <c r="J537" s="160">
        <v>450</v>
      </c>
      <c r="K537" s="162" t="s">
        <v>133</v>
      </c>
      <c r="L537" s="160">
        <v>904</v>
      </c>
      <c r="M537" s="162" t="s">
        <v>246</v>
      </c>
      <c r="N537" s="160">
        <v>760</v>
      </c>
      <c r="O537" s="162" t="s">
        <v>135</v>
      </c>
      <c r="P537" s="160"/>
      <c r="Q537" s="162"/>
      <c r="R537" s="160"/>
      <c r="S537" s="162"/>
      <c r="T537" s="163"/>
    </row>
    <row r="538" spans="1:20" s="145" customFormat="1" ht="18.95" customHeight="1" x14ac:dyDescent="0.15">
      <c r="A538" s="144"/>
      <c r="B538" s="144"/>
      <c r="C538" s="144" t="s">
        <v>352</v>
      </c>
      <c r="D538" s="176" t="s">
        <v>244</v>
      </c>
      <c r="E538" s="177" t="s">
        <v>353</v>
      </c>
      <c r="F538" s="159" t="s">
        <v>181</v>
      </c>
      <c r="G538" s="167">
        <v>586</v>
      </c>
      <c r="H538" s="160">
        <v>586</v>
      </c>
      <c r="I538" s="161"/>
      <c r="J538" s="160">
        <v>660</v>
      </c>
      <c r="K538" s="162" t="s">
        <v>133</v>
      </c>
      <c r="L538" s="160">
        <v>1272</v>
      </c>
      <c r="M538" s="162" t="s">
        <v>246</v>
      </c>
      <c r="N538" s="160">
        <v>1050</v>
      </c>
      <c r="O538" s="162" t="s">
        <v>135</v>
      </c>
      <c r="P538" s="160"/>
      <c r="Q538" s="162"/>
      <c r="R538" s="160"/>
      <c r="S538" s="162"/>
      <c r="T538" s="163"/>
    </row>
    <row r="539" spans="1:20" s="145" customFormat="1" ht="18.95" customHeight="1" x14ac:dyDescent="0.15">
      <c r="A539" s="144"/>
      <c r="B539" s="144"/>
      <c r="C539" s="144" t="s">
        <v>2747</v>
      </c>
      <c r="D539" s="176" t="s">
        <v>244</v>
      </c>
      <c r="E539" s="177" t="s">
        <v>2748</v>
      </c>
      <c r="F539" s="159" t="s">
        <v>181</v>
      </c>
      <c r="G539" s="167">
        <v>636</v>
      </c>
      <c r="H539" s="160">
        <v>636</v>
      </c>
      <c r="I539" s="161"/>
      <c r="J539" s="160">
        <v>700</v>
      </c>
      <c r="K539" s="162" t="s">
        <v>133</v>
      </c>
      <c r="L539" s="160">
        <v>1422</v>
      </c>
      <c r="M539" s="162" t="s">
        <v>246</v>
      </c>
      <c r="N539" s="160">
        <v>1210</v>
      </c>
      <c r="O539" s="162" t="s">
        <v>135</v>
      </c>
      <c r="P539" s="160"/>
      <c r="Q539" s="162"/>
      <c r="R539" s="160"/>
      <c r="S539" s="162"/>
      <c r="T539" s="163"/>
    </row>
    <row r="540" spans="1:20" s="145" customFormat="1" ht="18.95" customHeight="1" x14ac:dyDescent="0.15">
      <c r="A540" s="144"/>
      <c r="B540" s="144"/>
      <c r="C540" s="144" t="s">
        <v>358</v>
      </c>
      <c r="D540" s="176" t="s">
        <v>359</v>
      </c>
      <c r="E540" s="177" t="s">
        <v>360</v>
      </c>
      <c r="F540" s="159" t="s">
        <v>181</v>
      </c>
      <c r="G540" s="167">
        <v>1400</v>
      </c>
      <c r="H540" s="160"/>
      <c r="I540" s="161"/>
      <c r="J540" s="160"/>
      <c r="K540" s="162"/>
      <c r="L540" s="160">
        <v>1400</v>
      </c>
      <c r="M540" s="162" t="s">
        <v>361</v>
      </c>
      <c r="N540" s="160"/>
      <c r="O540" s="162"/>
      <c r="P540" s="160"/>
      <c r="Q540" s="162"/>
      <c r="R540" s="160"/>
      <c r="S540" s="162"/>
      <c r="T540" s="163"/>
    </row>
    <row r="541" spans="1:20" s="145" customFormat="1" ht="18.95" customHeight="1" x14ac:dyDescent="0.15">
      <c r="A541" s="144"/>
      <c r="B541" s="144"/>
      <c r="C541" s="144" t="s">
        <v>362</v>
      </c>
      <c r="D541" s="176" t="s">
        <v>363</v>
      </c>
      <c r="E541" s="177" t="s">
        <v>364</v>
      </c>
      <c r="F541" s="159" t="s">
        <v>181</v>
      </c>
      <c r="G541" s="167">
        <v>130</v>
      </c>
      <c r="H541" s="160"/>
      <c r="I541" s="161"/>
      <c r="J541" s="160">
        <v>130</v>
      </c>
      <c r="K541" s="162" t="s">
        <v>365</v>
      </c>
      <c r="L541" s="160"/>
      <c r="M541" s="162"/>
      <c r="N541" s="160">
        <v>130</v>
      </c>
      <c r="O541" s="162" t="s">
        <v>366</v>
      </c>
      <c r="P541" s="160"/>
      <c r="Q541" s="162"/>
      <c r="R541" s="160"/>
      <c r="S541" s="162"/>
      <c r="T541" s="163"/>
    </row>
    <row r="542" spans="1:20" s="145" customFormat="1" ht="18.95" customHeight="1" x14ac:dyDescent="0.15">
      <c r="A542" s="144"/>
      <c r="B542" s="144"/>
      <c r="C542" s="144" t="s">
        <v>367</v>
      </c>
      <c r="D542" s="176" t="s">
        <v>368</v>
      </c>
      <c r="E542" s="177" t="s">
        <v>364</v>
      </c>
      <c r="F542" s="159" t="s">
        <v>181</v>
      </c>
      <c r="G542" s="167">
        <v>130</v>
      </c>
      <c r="H542" s="160"/>
      <c r="I542" s="161"/>
      <c r="J542" s="160">
        <v>130</v>
      </c>
      <c r="K542" s="162" t="s">
        <v>365</v>
      </c>
      <c r="L542" s="160"/>
      <c r="M542" s="162"/>
      <c r="N542" s="160">
        <v>130</v>
      </c>
      <c r="O542" s="162" t="s">
        <v>366</v>
      </c>
      <c r="P542" s="160"/>
      <c r="Q542" s="162"/>
      <c r="R542" s="160"/>
      <c r="S542" s="162"/>
      <c r="T542" s="163"/>
    </row>
    <row r="543" spans="1:20" s="145" customFormat="1" ht="18.95" customHeight="1" x14ac:dyDescent="0.15">
      <c r="A543" s="144"/>
      <c r="B543" s="144"/>
      <c r="C543" s="144" t="s">
        <v>2224</v>
      </c>
      <c r="D543" s="176" t="s">
        <v>2225</v>
      </c>
      <c r="E543" s="177" t="s">
        <v>2226</v>
      </c>
      <c r="F543" s="159" t="s">
        <v>181</v>
      </c>
      <c r="G543" s="167">
        <v>6100</v>
      </c>
      <c r="H543" s="160"/>
      <c r="I543" s="161"/>
      <c r="J543" s="160"/>
      <c r="K543" s="162"/>
      <c r="L543" s="160">
        <v>9300</v>
      </c>
      <c r="M543" s="162" t="s">
        <v>361</v>
      </c>
      <c r="N543" s="160">
        <v>6100</v>
      </c>
      <c r="O543" s="162" t="s">
        <v>2248</v>
      </c>
      <c r="P543" s="160"/>
      <c r="Q543" s="162"/>
      <c r="R543" s="160"/>
      <c r="S543" s="162"/>
      <c r="T543" s="163"/>
    </row>
    <row r="544" spans="1:20" s="145" customFormat="1" ht="18.95" customHeight="1" x14ac:dyDescent="0.15">
      <c r="A544" s="144"/>
      <c r="B544" s="144"/>
      <c r="C544" s="144" t="s">
        <v>369</v>
      </c>
      <c r="D544" s="176" t="s">
        <v>370</v>
      </c>
      <c r="E544" s="177" t="s">
        <v>371</v>
      </c>
      <c r="F544" s="159" t="s">
        <v>181</v>
      </c>
      <c r="G544" s="167">
        <v>590</v>
      </c>
      <c r="H544" s="160"/>
      <c r="I544" s="161"/>
      <c r="J544" s="160"/>
      <c r="K544" s="162"/>
      <c r="L544" s="160"/>
      <c r="M544" s="162"/>
      <c r="N544" s="160">
        <v>590</v>
      </c>
      <c r="O544" s="162" t="s">
        <v>372</v>
      </c>
      <c r="P544" s="160"/>
      <c r="Q544" s="162"/>
      <c r="R544" s="160"/>
      <c r="S544" s="162"/>
      <c r="T544" s="163"/>
    </row>
    <row r="545" spans="1:20" s="145" customFormat="1" ht="18.95" customHeight="1" x14ac:dyDescent="0.15">
      <c r="A545" s="144"/>
      <c r="B545" s="144"/>
      <c r="C545" s="144" t="s">
        <v>373</v>
      </c>
      <c r="D545" s="176" t="s">
        <v>374</v>
      </c>
      <c r="E545" s="177" t="s">
        <v>375</v>
      </c>
      <c r="F545" s="159" t="s">
        <v>181</v>
      </c>
      <c r="G545" s="167">
        <v>1220</v>
      </c>
      <c r="H545" s="160"/>
      <c r="I545" s="161"/>
      <c r="J545" s="160"/>
      <c r="K545" s="162"/>
      <c r="L545" s="160">
        <v>1226</v>
      </c>
      <c r="M545" s="162" t="s">
        <v>376</v>
      </c>
      <c r="N545" s="160">
        <v>1220</v>
      </c>
      <c r="O545" s="162" t="s">
        <v>377</v>
      </c>
      <c r="P545" s="160"/>
      <c r="Q545" s="162"/>
      <c r="R545" s="160"/>
      <c r="S545" s="162"/>
      <c r="T545" s="163"/>
    </row>
    <row r="546" spans="1:20" s="145" customFormat="1" ht="18.95" customHeight="1" x14ac:dyDescent="0.15">
      <c r="A546" s="144"/>
      <c r="B546" s="144"/>
      <c r="C546" s="144" t="s">
        <v>378</v>
      </c>
      <c r="D546" s="176" t="s">
        <v>379</v>
      </c>
      <c r="E546" s="177" t="s">
        <v>380</v>
      </c>
      <c r="F546" s="159" t="s">
        <v>132</v>
      </c>
      <c r="G546" s="167">
        <v>494</v>
      </c>
      <c r="H546" s="160">
        <v>494</v>
      </c>
      <c r="I546" s="161"/>
      <c r="J546" s="160">
        <v>556</v>
      </c>
      <c r="K546" s="162" t="s">
        <v>381</v>
      </c>
      <c r="L546" s="160">
        <v>685</v>
      </c>
      <c r="M546" s="162" t="s">
        <v>382</v>
      </c>
      <c r="N546" s="160">
        <v>515</v>
      </c>
      <c r="O546" s="162" t="s">
        <v>383</v>
      </c>
      <c r="P546" s="160"/>
      <c r="Q546" s="162"/>
      <c r="R546" s="160"/>
      <c r="S546" s="162"/>
      <c r="T546" s="163"/>
    </row>
    <row r="547" spans="1:20" s="145" customFormat="1" ht="18.95" customHeight="1" x14ac:dyDescent="0.15">
      <c r="A547" s="144"/>
      <c r="B547" s="144"/>
      <c r="C547" s="144" t="s">
        <v>384</v>
      </c>
      <c r="D547" s="176" t="s">
        <v>379</v>
      </c>
      <c r="E547" s="177" t="s">
        <v>385</v>
      </c>
      <c r="F547" s="159" t="s">
        <v>132</v>
      </c>
      <c r="G547" s="167">
        <v>494</v>
      </c>
      <c r="H547" s="160">
        <v>494</v>
      </c>
      <c r="I547" s="161"/>
      <c r="J547" s="160">
        <v>556</v>
      </c>
      <c r="K547" s="162" t="s">
        <v>381</v>
      </c>
      <c r="L547" s="160">
        <v>685</v>
      </c>
      <c r="M547" s="162" t="s">
        <v>382</v>
      </c>
      <c r="N547" s="160">
        <v>515</v>
      </c>
      <c r="O547" s="162" t="s">
        <v>383</v>
      </c>
      <c r="P547" s="160"/>
      <c r="Q547" s="162"/>
      <c r="R547" s="160"/>
      <c r="S547" s="162"/>
      <c r="T547" s="163"/>
    </row>
    <row r="548" spans="1:20" s="145" customFormat="1" ht="18.95" customHeight="1" x14ac:dyDescent="0.15">
      <c r="A548" s="144"/>
      <c r="B548" s="144"/>
      <c r="C548" s="144" t="s">
        <v>2851</v>
      </c>
      <c r="D548" s="176" t="s">
        <v>387</v>
      </c>
      <c r="E548" s="177" t="s">
        <v>2622</v>
      </c>
      <c r="F548" s="159" t="s">
        <v>132</v>
      </c>
      <c r="G548" s="167">
        <v>655</v>
      </c>
      <c r="H548" s="160">
        <v>655</v>
      </c>
      <c r="I548" s="161"/>
      <c r="J548" s="160">
        <v>862</v>
      </c>
      <c r="K548" s="162" t="s">
        <v>389</v>
      </c>
      <c r="L548" s="160">
        <v>784</v>
      </c>
      <c r="M548" s="162" t="s">
        <v>382</v>
      </c>
      <c r="N548" s="160">
        <v>921</v>
      </c>
      <c r="O548" s="162" t="s">
        <v>390</v>
      </c>
      <c r="P548" s="160"/>
      <c r="Q548" s="162"/>
      <c r="R548" s="160"/>
      <c r="S548" s="162"/>
      <c r="T548" s="163"/>
    </row>
    <row r="549" spans="1:20" s="145" customFormat="1" ht="18.95" customHeight="1" x14ac:dyDescent="0.15">
      <c r="A549" s="144"/>
      <c r="B549" s="144"/>
      <c r="C549" s="144" t="s">
        <v>386</v>
      </c>
      <c r="D549" s="176" t="s">
        <v>387</v>
      </c>
      <c r="E549" s="177" t="s">
        <v>388</v>
      </c>
      <c r="F549" s="159" t="s">
        <v>132</v>
      </c>
      <c r="G549" s="167">
        <v>921</v>
      </c>
      <c r="H549" s="160">
        <v>921</v>
      </c>
      <c r="I549" s="161"/>
      <c r="J549" s="160">
        <v>1179</v>
      </c>
      <c r="K549" s="162" t="s">
        <v>389</v>
      </c>
      <c r="L549" s="160">
        <v>1089</v>
      </c>
      <c r="M549" s="162" t="s">
        <v>382</v>
      </c>
      <c r="N549" s="160">
        <v>1128</v>
      </c>
      <c r="O549" s="162" t="s">
        <v>390</v>
      </c>
      <c r="P549" s="160"/>
      <c r="Q549" s="162"/>
      <c r="R549" s="160"/>
      <c r="S549" s="162"/>
      <c r="T549" s="163"/>
    </row>
    <row r="550" spans="1:20" s="145" customFormat="1" ht="18.95" customHeight="1" x14ac:dyDescent="0.15">
      <c r="A550" s="144"/>
      <c r="B550" s="144"/>
      <c r="C550" s="144" t="s">
        <v>391</v>
      </c>
      <c r="D550" s="176" t="s">
        <v>387</v>
      </c>
      <c r="E550" s="177" t="s">
        <v>392</v>
      </c>
      <c r="F550" s="159" t="s">
        <v>132</v>
      </c>
      <c r="G550" s="167">
        <v>1045</v>
      </c>
      <c r="H550" s="160">
        <v>1045</v>
      </c>
      <c r="I550" s="161"/>
      <c r="J550" s="160">
        <v>1403</v>
      </c>
      <c r="K550" s="162" t="s">
        <v>389</v>
      </c>
      <c r="L550" s="160">
        <v>1239</v>
      </c>
      <c r="M550" s="162" t="s">
        <v>382</v>
      </c>
      <c r="N550" s="160">
        <v>1478</v>
      </c>
      <c r="O550" s="162" t="s">
        <v>390</v>
      </c>
      <c r="P550" s="160"/>
      <c r="Q550" s="162"/>
      <c r="R550" s="160"/>
      <c r="S550" s="162"/>
      <c r="T550" s="163"/>
    </row>
    <row r="551" spans="1:20" s="145" customFormat="1" ht="18.95" customHeight="1" x14ac:dyDescent="0.15">
      <c r="A551" s="144"/>
      <c r="B551" s="144"/>
      <c r="C551" s="144" t="s">
        <v>393</v>
      </c>
      <c r="D551" s="176" t="s">
        <v>387</v>
      </c>
      <c r="E551" s="177" t="s">
        <v>394</v>
      </c>
      <c r="F551" s="159" t="s">
        <v>132</v>
      </c>
      <c r="G551" s="167">
        <v>1895</v>
      </c>
      <c r="H551" s="160">
        <v>1895</v>
      </c>
      <c r="I551" s="161"/>
      <c r="J551" s="160">
        <v>2218</v>
      </c>
      <c r="K551" s="162" t="s">
        <v>389</v>
      </c>
      <c r="L551" s="160">
        <v>2089</v>
      </c>
      <c r="M551" s="162" t="s">
        <v>382</v>
      </c>
      <c r="N551" s="160">
        <v>2243</v>
      </c>
      <c r="O551" s="162" t="s">
        <v>390</v>
      </c>
      <c r="P551" s="160"/>
      <c r="Q551" s="162"/>
      <c r="R551" s="160"/>
      <c r="S551" s="162"/>
      <c r="T551" s="163"/>
    </row>
    <row r="552" spans="1:20" s="145" customFormat="1" ht="18.95" customHeight="1" x14ac:dyDescent="0.15">
      <c r="A552" s="144"/>
      <c r="B552" s="144"/>
      <c r="C552" s="144" t="s">
        <v>395</v>
      </c>
      <c r="D552" s="176" t="s">
        <v>387</v>
      </c>
      <c r="E552" s="177" t="s">
        <v>396</v>
      </c>
      <c r="F552" s="159" t="s">
        <v>132</v>
      </c>
      <c r="G552" s="167">
        <v>2397</v>
      </c>
      <c r="H552" s="160">
        <v>2397</v>
      </c>
      <c r="I552" s="161"/>
      <c r="J552" s="160">
        <v>3390</v>
      </c>
      <c r="K552" s="162" t="s">
        <v>389</v>
      </c>
      <c r="L552" s="160">
        <v>2852</v>
      </c>
      <c r="M552" s="162" t="s">
        <v>382</v>
      </c>
      <c r="N552" s="160">
        <v>3152</v>
      </c>
      <c r="O552" s="162" t="s">
        <v>390</v>
      </c>
      <c r="P552" s="160"/>
      <c r="Q552" s="162"/>
      <c r="R552" s="160"/>
      <c r="S552" s="162"/>
      <c r="T552" s="163"/>
    </row>
    <row r="553" spans="1:20" s="145" customFormat="1" ht="18.95" customHeight="1" x14ac:dyDescent="0.15">
      <c r="A553" s="144"/>
      <c r="B553" s="144"/>
      <c r="C553" s="144" t="s">
        <v>2858</v>
      </c>
      <c r="D553" s="176" t="s">
        <v>387</v>
      </c>
      <c r="E553" s="177" t="s">
        <v>2574</v>
      </c>
      <c r="F553" s="159" t="s">
        <v>132</v>
      </c>
      <c r="G553" s="167">
        <v>3847</v>
      </c>
      <c r="H553" s="160">
        <v>3847</v>
      </c>
      <c r="I553" s="161"/>
      <c r="J553" s="160">
        <v>4894</v>
      </c>
      <c r="K553" s="162" t="s">
        <v>389</v>
      </c>
      <c r="L553" s="160">
        <v>4380</v>
      </c>
      <c r="M553" s="162" t="s">
        <v>382</v>
      </c>
      <c r="N553" s="160">
        <v>4888</v>
      </c>
      <c r="O553" s="162" t="s">
        <v>390</v>
      </c>
      <c r="P553" s="160"/>
      <c r="Q553" s="162"/>
      <c r="R553" s="160"/>
      <c r="S553" s="162"/>
      <c r="T553" s="163"/>
    </row>
    <row r="554" spans="1:20" s="145" customFormat="1" ht="18.95" customHeight="1" x14ac:dyDescent="0.15">
      <c r="A554" s="144"/>
      <c r="B554" s="144"/>
      <c r="C554" s="144" t="s">
        <v>397</v>
      </c>
      <c r="D554" s="176" t="s">
        <v>387</v>
      </c>
      <c r="E554" s="177" t="s">
        <v>398</v>
      </c>
      <c r="F554" s="159" t="s">
        <v>132</v>
      </c>
      <c r="G554" s="167">
        <v>7178</v>
      </c>
      <c r="H554" s="160">
        <v>7178</v>
      </c>
      <c r="I554" s="161"/>
      <c r="J554" s="160">
        <v>9455</v>
      </c>
      <c r="K554" s="162" t="s">
        <v>389</v>
      </c>
      <c r="L554" s="160">
        <v>8409</v>
      </c>
      <c r="M554" s="162" t="s">
        <v>382</v>
      </c>
      <c r="N554" s="160">
        <v>8959</v>
      </c>
      <c r="O554" s="162" t="s">
        <v>390</v>
      </c>
      <c r="P554" s="160"/>
      <c r="Q554" s="162"/>
      <c r="R554" s="160"/>
      <c r="S554" s="162"/>
      <c r="T554" s="163"/>
    </row>
    <row r="555" spans="1:20" s="145" customFormat="1" ht="18.95" customHeight="1" x14ac:dyDescent="0.15">
      <c r="A555" s="144"/>
      <c r="B555" s="144"/>
      <c r="C555" s="144" t="s">
        <v>2862</v>
      </c>
      <c r="D555" s="176" t="s">
        <v>387</v>
      </c>
      <c r="E555" s="177" t="s">
        <v>405</v>
      </c>
      <c r="F555" s="159" t="s">
        <v>132</v>
      </c>
      <c r="G555" s="167">
        <v>10193</v>
      </c>
      <c r="H555" s="160">
        <v>10193</v>
      </c>
      <c r="I555" s="161"/>
      <c r="J555" s="160">
        <v>13203</v>
      </c>
      <c r="K555" s="162" t="s">
        <v>389</v>
      </c>
      <c r="L555" s="160">
        <v>11843</v>
      </c>
      <c r="M555" s="162" t="s">
        <v>382</v>
      </c>
      <c r="N555" s="160">
        <v>12432</v>
      </c>
      <c r="O555" s="162" t="s">
        <v>390</v>
      </c>
      <c r="P555" s="160"/>
      <c r="Q555" s="162"/>
      <c r="R555" s="160"/>
      <c r="S555" s="162"/>
      <c r="T555" s="163"/>
    </row>
    <row r="556" spans="1:20" s="145" customFormat="1" ht="18.95" customHeight="1" x14ac:dyDescent="0.15">
      <c r="A556" s="144"/>
      <c r="B556" s="144"/>
      <c r="C556" s="144" t="s">
        <v>399</v>
      </c>
      <c r="D556" s="176" t="s">
        <v>387</v>
      </c>
      <c r="E556" s="177" t="s">
        <v>400</v>
      </c>
      <c r="F556" s="159" t="s">
        <v>132</v>
      </c>
      <c r="G556" s="167">
        <v>13672</v>
      </c>
      <c r="H556" s="160">
        <v>13672</v>
      </c>
      <c r="I556" s="161"/>
      <c r="J556" s="160">
        <v>17841</v>
      </c>
      <c r="K556" s="162" t="s">
        <v>389</v>
      </c>
      <c r="L556" s="160">
        <v>15942</v>
      </c>
      <c r="M556" s="162" t="s">
        <v>382</v>
      </c>
      <c r="N556" s="160">
        <v>17170</v>
      </c>
      <c r="O556" s="162" t="s">
        <v>390</v>
      </c>
      <c r="P556" s="160"/>
      <c r="Q556" s="162"/>
      <c r="R556" s="160"/>
      <c r="S556" s="162"/>
      <c r="T556" s="163"/>
    </row>
    <row r="557" spans="1:20" s="145" customFormat="1" ht="18.95" customHeight="1" x14ac:dyDescent="0.15">
      <c r="A557" s="144"/>
      <c r="B557" s="144"/>
      <c r="C557" s="144" t="s">
        <v>401</v>
      </c>
      <c r="D557" s="176" t="s">
        <v>387</v>
      </c>
      <c r="E557" s="177" t="s">
        <v>402</v>
      </c>
      <c r="F557" s="159" t="s">
        <v>132</v>
      </c>
      <c r="G557" s="167">
        <v>17192</v>
      </c>
      <c r="H557" s="160">
        <v>17192</v>
      </c>
      <c r="I557" s="161"/>
      <c r="J557" s="160">
        <v>21232</v>
      </c>
      <c r="K557" s="162" t="s">
        <v>389</v>
      </c>
      <c r="L557" s="160">
        <v>19493</v>
      </c>
      <c r="M557" s="162" t="s">
        <v>382</v>
      </c>
      <c r="N557" s="160">
        <v>21620</v>
      </c>
      <c r="O557" s="162" t="s">
        <v>390</v>
      </c>
      <c r="P557" s="160"/>
      <c r="Q557" s="162"/>
      <c r="R557" s="160"/>
      <c r="S557" s="162"/>
      <c r="T557" s="163"/>
    </row>
    <row r="558" spans="1:20" s="145" customFormat="1" ht="18.95" customHeight="1" x14ac:dyDescent="0.15">
      <c r="A558" s="144"/>
      <c r="B558" s="144"/>
      <c r="C558" s="144" t="s">
        <v>403</v>
      </c>
      <c r="D558" s="176" t="s">
        <v>404</v>
      </c>
      <c r="E558" s="177" t="s">
        <v>405</v>
      </c>
      <c r="F558" s="159" t="s">
        <v>132</v>
      </c>
      <c r="G558" s="167">
        <v>9810</v>
      </c>
      <c r="H558" s="160"/>
      <c r="I558" s="161"/>
      <c r="J558" s="160">
        <v>11475</v>
      </c>
      <c r="K558" s="162" t="s">
        <v>406</v>
      </c>
      <c r="L558" s="160">
        <v>9810</v>
      </c>
      <c r="M558" s="162" t="s">
        <v>407</v>
      </c>
      <c r="N558" s="160"/>
      <c r="O558" s="162"/>
      <c r="P558" s="160"/>
      <c r="Q558" s="162"/>
      <c r="R558" s="160"/>
      <c r="S558" s="162"/>
      <c r="T558" s="163"/>
    </row>
    <row r="559" spans="1:20" s="145" customFormat="1" ht="18.95" customHeight="1" x14ac:dyDescent="0.15">
      <c r="A559" s="144"/>
      <c r="B559" s="144"/>
      <c r="C559" s="144" t="s">
        <v>2868</v>
      </c>
      <c r="D559" s="176" t="s">
        <v>409</v>
      </c>
      <c r="E559" s="177" t="s">
        <v>2575</v>
      </c>
      <c r="F559" s="159" t="s">
        <v>132</v>
      </c>
      <c r="G559" s="167">
        <v>8645</v>
      </c>
      <c r="H559" s="160">
        <v>8645</v>
      </c>
      <c r="I559" s="161"/>
      <c r="J559" s="160">
        <v>10314</v>
      </c>
      <c r="K559" s="162" t="s">
        <v>381</v>
      </c>
      <c r="L559" s="160">
        <v>8820</v>
      </c>
      <c r="M559" s="162" t="s">
        <v>411</v>
      </c>
      <c r="N559" s="160">
        <v>9385</v>
      </c>
      <c r="O559" s="162" t="s">
        <v>390</v>
      </c>
      <c r="P559" s="160"/>
      <c r="Q559" s="162"/>
      <c r="R559" s="160"/>
      <c r="S559" s="162"/>
      <c r="T559" s="163"/>
    </row>
    <row r="560" spans="1:20" s="145" customFormat="1" ht="18.95" customHeight="1" x14ac:dyDescent="0.15">
      <c r="A560" s="144"/>
      <c r="B560" s="144"/>
      <c r="C560" s="144" t="s">
        <v>2871</v>
      </c>
      <c r="D560" s="176" t="s">
        <v>415</v>
      </c>
      <c r="E560" s="177" t="s">
        <v>2575</v>
      </c>
      <c r="F560" s="159" t="s">
        <v>132</v>
      </c>
      <c r="G560" s="167">
        <v>8645</v>
      </c>
      <c r="H560" s="160">
        <v>8645</v>
      </c>
      <c r="I560" s="161"/>
      <c r="J560" s="160">
        <v>10314</v>
      </c>
      <c r="K560" s="162" t="s">
        <v>381</v>
      </c>
      <c r="L560" s="160">
        <v>8820</v>
      </c>
      <c r="M560" s="162" t="s">
        <v>411</v>
      </c>
      <c r="N560" s="160">
        <v>9385</v>
      </c>
      <c r="O560" s="162" t="s">
        <v>390</v>
      </c>
      <c r="P560" s="160"/>
      <c r="Q560" s="162"/>
      <c r="R560" s="160"/>
      <c r="S560" s="162"/>
      <c r="T560" s="163"/>
    </row>
    <row r="561" spans="1:20" s="145" customFormat="1" ht="18.95" customHeight="1" x14ac:dyDescent="0.15">
      <c r="A561" s="144"/>
      <c r="B561" s="144"/>
      <c r="C561" s="144" t="s">
        <v>2874</v>
      </c>
      <c r="D561" s="176" t="s">
        <v>417</v>
      </c>
      <c r="E561" s="177" t="s">
        <v>2258</v>
      </c>
      <c r="F561" s="159" t="s">
        <v>132</v>
      </c>
      <c r="G561" s="167">
        <v>2106</v>
      </c>
      <c r="H561" s="160">
        <v>2106</v>
      </c>
      <c r="I561" s="161"/>
      <c r="J561" s="160">
        <v>2683</v>
      </c>
      <c r="K561" s="162" t="s">
        <v>381</v>
      </c>
      <c r="L561" s="160">
        <v>2117</v>
      </c>
      <c r="M561" s="162" t="s">
        <v>411</v>
      </c>
      <c r="N561" s="160">
        <v>2289</v>
      </c>
      <c r="O561" s="162" t="s">
        <v>390</v>
      </c>
      <c r="P561" s="160"/>
      <c r="Q561" s="162"/>
      <c r="R561" s="160"/>
      <c r="S561" s="162"/>
      <c r="T561" s="163"/>
    </row>
    <row r="562" spans="1:20" s="145" customFormat="1" ht="18.95" customHeight="1" x14ac:dyDescent="0.15">
      <c r="A562" s="144"/>
      <c r="B562" s="144"/>
      <c r="C562" s="144" t="s">
        <v>498</v>
      </c>
      <c r="D562" s="176" t="s">
        <v>2537</v>
      </c>
      <c r="E562" s="177" t="s">
        <v>2258</v>
      </c>
      <c r="F562" s="159" t="s">
        <v>132</v>
      </c>
      <c r="G562" s="167">
        <v>2106</v>
      </c>
      <c r="H562" s="160">
        <v>2106</v>
      </c>
      <c r="I562" s="161"/>
      <c r="J562" s="160">
        <v>2683</v>
      </c>
      <c r="K562" s="162" t="s">
        <v>381</v>
      </c>
      <c r="L562" s="160">
        <v>2117</v>
      </c>
      <c r="M562" s="162" t="s">
        <v>411</v>
      </c>
      <c r="N562" s="160">
        <v>2289</v>
      </c>
      <c r="O562" s="162" t="s">
        <v>390</v>
      </c>
      <c r="P562" s="160"/>
      <c r="Q562" s="162"/>
      <c r="R562" s="160"/>
      <c r="S562" s="162"/>
      <c r="T562" s="163"/>
    </row>
    <row r="563" spans="1:20" s="145" customFormat="1" ht="18.95" customHeight="1" x14ac:dyDescent="0.15">
      <c r="A563" s="144"/>
      <c r="B563" s="144"/>
      <c r="C563" s="144" t="s">
        <v>2879</v>
      </c>
      <c r="D563" s="176" t="s">
        <v>417</v>
      </c>
      <c r="E563" s="177" t="s">
        <v>2538</v>
      </c>
      <c r="F563" s="159" t="s">
        <v>132</v>
      </c>
      <c r="G563" s="167">
        <v>2772</v>
      </c>
      <c r="H563" s="160">
        <v>2772</v>
      </c>
      <c r="I563" s="161"/>
      <c r="J563" s="160">
        <v>3628</v>
      </c>
      <c r="K563" s="162" t="s">
        <v>381</v>
      </c>
      <c r="L563" s="160">
        <v>2863</v>
      </c>
      <c r="M563" s="162" t="s">
        <v>411</v>
      </c>
      <c r="N563" s="160">
        <v>3078</v>
      </c>
      <c r="O563" s="162" t="s">
        <v>390</v>
      </c>
      <c r="P563" s="160"/>
      <c r="Q563" s="162"/>
      <c r="R563" s="160"/>
      <c r="S563" s="162"/>
      <c r="T563" s="163"/>
    </row>
    <row r="564" spans="1:20" s="145" customFormat="1" ht="18.95" customHeight="1" x14ac:dyDescent="0.15">
      <c r="A564" s="144"/>
      <c r="B564" s="144"/>
      <c r="C564" s="144" t="s">
        <v>2367</v>
      </c>
      <c r="D564" s="176" t="s">
        <v>2257</v>
      </c>
      <c r="E564" s="177" t="s">
        <v>2258</v>
      </c>
      <c r="F564" s="159" t="s">
        <v>132</v>
      </c>
      <c r="G564" s="167">
        <v>2106</v>
      </c>
      <c r="H564" s="160">
        <v>2106</v>
      </c>
      <c r="I564" s="161"/>
      <c r="J564" s="160">
        <v>2683</v>
      </c>
      <c r="K564" s="162" t="s">
        <v>381</v>
      </c>
      <c r="L564" s="160">
        <v>2117</v>
      </c>
      <c r="M564" s="162" t="s">
        <v>411</v>
      </c>
      <c r="N564" s="160">
        <v>2289</v>
      </c>
      <c r="O564" s="162" t="s">
        <v>390</v>
      </c>
      <c r="P564" s="160"/>
      <c r="Q564" s="162"/>
      <c r="R564" s="160"/>
      <c r="S564" s="162"/>
      <c r="T564" s="163"/>
    </row>
    <row r="565" spans="1:20" s="145" customFormat="1" ht="18.95" customHeight="1" x14ac:dyDescent="0.15">
      <c r="A565" s="144"/>
      <c r="B565" s="144"/>
      <c r="C565" s="144" t="s">
        <v>2370</v>
      </c>
      <c r="D565" s="176" t="s">
        <v>2257</v>
      </c>
      <c r="E565" s="177" t="s">
        <v>2259</v>
      </c>
      <c r="F565" s="159" t="s">
        <v>132</v>
      </c>
      <c r="G565" s="167">
        <v>2106</v>
      </c>
      <c r="H565" s="160">
        <v>2106</v>
      </c>
      <c r="I565" s="161"/>
      <c r="J565" s="160">
        <v>2683</v>
      </c>
      <c r="K565" s="162" t="s">
        <v>381</v>
      </c>
      <c r="L565" s="160">
        <v>2117</v>
      </c>
      <c r="M565" s="162" t="s">
        <v>411</v>
      </c>
      <c r="N565" s="160">
        <v>2289</v>
      </c>
      <c r="O565" s="162" t="s">
        <v>390</v>
      </c>
      <c r="P565" s="160"/>
      <c r="Q565" s="162"/>
      <c r="R565" s="160"/>
      <c r="S565" s="162"/>
      <c r="T565" s="163"/>
    </row>
    <row r="566" spans="1:20" s="145" customFormat="1" ht="18.95" customHeight="1" x14ac:dyDescent="0.15">
      <c r="A566" s="144"/>
      <c r="B566" s="144"/>
      <c r="C566" s="144" t="s">
        <v>2884</v>
      </c>
      <c r="D566" s="176" t="s">
        <v>2265</v>
      </c>
      <c r="E566" s="177" t="s">
        <v>2538</v>
      </c>
      <c r="F566" s="159" t="s">
        <v>132</v>
      </c>
      <c r="G566" s="167">
        <v>2772</v>
      </c>
      <c r="H566" s="160">
        <v>2772</v>
      </c>
      <c r="I566" s="161"/>
      <c r="J566" s="160">
        <v>3628</v>
      </c>
      <c r="K566" s="162" t="s">
        <v>381</v>
      </c>
      <c r="L566" s="160">
        <v>2863</v>
      </c>
      <c r="M566" s="162" t="s">
        <v>411</v>
      </c>
      <c r="N566" s="160">
        <v>3078</v>
      </c>
      <c r="O566" s="162" t="s">
        <v>390</v>
      </c>
      <c r="P566" s="160"/>
      <c r="Q566" s="162"/>
      <c r="R566" s="160"/>
      <c r="S566" s="162"/>
      <c r="T566" s="163"/>
    </row>
    <row r="567" spans="1:20" s="145" customFormat="1" ht="18.95" customHeight="1" x14ac:dyDescent="0.15">
      <c r="A567" s="144"/>
      <c r="B567" s="144"/>
      <c r="C567" s="144" t="s">
        <v>2887</v>
      </c>
      <c r="D567" s="176" t="s">
        <v>2265</v>
      </c>
      <c r="E567" s="177" t="s">
        <v>2683</v>
      </c>
      <c r="F567" s="159" t="s">
        <v>132</v>
      </c>
      <c r="G567" s="167">
        <v>4101</v>
      </c>
      <c r="H567" s="160">
        <v>4101</v>
      </c>
      <c r="I567" s="161"/>
      <c r="J567" s="160">
        <v>5520</v>
      </c>
      <c r="K567" s="162" t="s">
        <v>381</v>
      </c>
      <c r="L567" s="160">
        <v>4356</v>
      </c>
      <c r="M567" s="162" t="s">
        <v>411</v>
      </c>
      <c r="N567" s="160">
        <v>4805</v>
      </c>
      <c r="O567" s="162" t="s">
        <v>390</v>
      </c>
      <c r="P567" s="160"/>
      <c r="Q567" s="162"/>
      <c r="R567" s="160"/>
      <c r="S567" s="162"/>
      <c r="T567" s="163"/>
    </row>
    <row r="568" spans="1:20" s="145" customFormat="1" ht="18.95" customHeight="1" x14ac:dyDescent="0.15">
      <c r="A568" s="144"/>
      <c r="B568" s="144"/>
      <c r="C568" s="144" t="s">
        <v>2892</v>
      </c>
      <c r="D568" s="176" t="s">
        <v>417</v>
      </c>
      <c r="E568" s="177" t="s">
        <v>2623</v>
      </c>
      <c r="F568" s="159" t="s">
        <v>132</v>
      </c>
      <c r="G568" s="167">
        <v>1981</v>
      </c>
      <c r="H568" s="160">
        <v>2013</v>
      </c>
      <c r="I568" s="161"/>
      <c r="J568" s="160">
        <v>2509</v>
      </c>
      <c r="K568" s="162" t="s">
        <v>381</v>
      </c>
      <c r="L568" s="160">
        <v>1981</v>
      </c>
      <c r="M568" s="162" t="s">
        <v>411</v>
      </c>
      <c r="N568" s="160">
        <v>2323</v>
      </c>
      <c r="O568" s="162" t="s">
        <v>390</v>
      </c>
      <c r="P568" s="160"/>
      <c r="Q568" s="162"/>
      <c r="R568" s="160"/>
      <c r="S568" s="162"/>
      <c r="T568" s="163"/>
    </row>
    <row r="569" spans="1:20" s="145" customFormat="1" ht="18.95" customHeight="1" x14ac:dyDescent="0.15">
      <c r="A569" s="144"/>
      <c r="B569" s="144"/>
      <c r="C569" s="144" t="s">
        <v>416</v>
      </c>
      <c r="D569" s="176" t="s">
        <v>417</v>
      </c>
      <c r="E569" s="177" t="s">
        <v>418</v>
      </c>
      <c r="F569" s="159" t="s">
        <v>132</v>
      </c>
      <c r="G569" s="167">
        <v>2800</v>
      </c>
      <c r="H569" s="160">
        <v>2800</v>
      </c>
      <c r="I569" s="161"/>
      <c r="J569" s="160">
        <v>3551</v>
      </c>
      <c r="K569" s="162" t="s">
        <v>381</v>
      </c>
      <c r="L569" s="160">
        <v>2803</v>
      </c>
      <c r="M569" s="162" t="s">
        <v>411</v>
      </c>
      <c r="N569" s="160">
        <v>3142</v>
      </c>
      <c r="O569" s="162" t="s">
        <v>390</v>
      </c>
      <c r="P569" s="160"/>
      <c r="Q569" s="162"/>
      <c r="R569" s="160"/>
      <c r="S569" s="162"/>
      <c r="T569" s="163"/>
    </row>
    <row r="570" spans="1:20" s="145" customFormat="1" ht="18.95" customHeight="1" x14ac:dyDescent="0.15">
      <c r="A570" s="144"/>
      <c r="B570" s="144"/>
      <c r="C570" s="144" t="s">
        <v>498</v>
      </c>
      <c r="D570" s="176" t="s">
        <v>2265</v>
      </c>
      <c r="E570" s="177" t="s">
        <v>2684</v>
      </c>
      <c r="F570" s="159" t="s">
        <v>132</v>
      </c>
      <c r="G570" s="167">
        <v>25832</v>
      </c>
      <c r="H570" s="160">
        <v>25840</v>
      </c>
      <c r="I570" s="161"/>
      <c r="J570" s="160">
        <v>30656</v>
      </c>
      <c r="K570" s="162" t="s">
        <v>381</v>
      </c>
      <c r="L570" s="160">
        <v>25832</v>
      </c>
      <c r="M570" s="162" t="s">
        <v>411</v>
      </c>
      <c r="N570" s="160">
        <v>28253</v>
      </c>
      <c r="O570" s="162" t="s">
        <v>390</v>
      </c>
      <c r="P570" s="160"/>
      <c r="Q570" s="162"/>
      <c r="R570" s="160"/>
      <c r="S570" s="162"/>
      <c r="T570" s="163"/>
    </row>
    <row r="571" spans="1:20" s="145" customFormat="1" ht="18.95" customHeight="1" x14ac:dyDescent="0.15">
      <c r="A571" s="144"/>
      <c r="B571" s="144"/>
      <c r="C571" s="144" t="s">
        <v>419</v>
      </c>
      <c r="D571" s="176" t="s">
        <v>417</v>
      </c>
      <c r="E571" s="177" t="s">
        <v>420</v>
      </c>
      <c r="F571" s="159" t="s">
        <v>132</v>
      </c>
      <c r="G571" s="167">
        <v>3380</v>
      </c>
      <c r="H571" s="160">
        <v>3380</v>
      </c>
      <c r="I571" s="161"/>
      <c r="J571" s="160">
        <v>4497</v>
      </c>
      <c r="K571" s="162" t="s">
        <v>381</v>
      </c>
      <c r="L571" s="160">
        <v>3497</v>
      </c>
      <c r="M571" s="162" t="s">
        <v>411</v>
      </c>
      <c r="N571" s="160">
        <v>4039</v>
      </c>
      <c r="O571" s="162" t="s">
        <v>390</v>
      </c>
      <c r="P571" s="160"/>
      <c r="Q571" s="162"/>
      <c r="R571" s="160"/>
      <c r="S571" s="162"/>
      <c r="T571" s="163"/>
    </row>
    <row r="572" spans="1:20" s="145" customFormat="1" ht="18.95" customHeight="1" x14ac:dyDescent="0.15">
      <c r="A572" s="144"/>
      <c r="B572" s="144"/>
      <c r="C572" s="144" t="s">
        <v>421</v>
      </c>
      <c r="D572" s="176" t="s">
        <v>417</v>
      </c>
      <c r="E572" s="177" t="s">
        <v>422</v>
      </c>
      <c r="F572" s="159" t="s">
        <v>132</v>
      </c>
      <c r="G572" s="167">
        <v>4896</v>
      </c>
      <c r="H572" s="160">
        <v>4896</v>
      </c>
      <c r="I572" s="161"/>
      <c r="J572" s="160">
        <v>6311</v>
      </c>
      <c r="K572" s="162" t="s">
        <v>381</v>
      </c>
      <c r="L572" s="160">
        <v>4909</v>
      </c>
      <c r="M572" s="162" t="s">
        <v>411</v>
      </c>
      <c r="N572" s="160">
        <v>5541</v>
      </c>
      <c r="O572" s="162" t="s">
        <v>390</v>
      </c>
      <c r="P572" s="160"/>
      <c r="Q572" s="162"/>
      <c r="R572" s="160"/>
      <c r="S572" s="162"/>
      <c r="T572" s="163"/>
    </row>
    <row r="573" spans="1:20" s="145" customFormat="1" ht="18.95" customHeight="1" x14ac:dyDescent="0.15">
      <c r="A573" s="144"/>
      <c r="B573" s="144"/>
      <c r="C573" s="144" t="s">
        <v>423</v>
      </c>
      <c r="D573" s="176" t="s">
        <v>417</v>
      </c>
      <c r="E573" s="177" t="s">
        <v>424</v>
      </c>
      <c r="F573" s="159" t="s">
        <v>132</v>
      </c>
      <c r="G573" s="167">
        <v>7660</v>
      </c>
      <c r="H573" s="160">
        <v>7660</v>
      </c>
      <c r="I573" s="161"/>
      <c r="J573" s="160">
        <v>10017</v>
      </c>
      <c r="K573" s="162" t="s">
        <v>381</v>
      </c>
      <c r="L573" s="160">
        <v>7790</v>
      </c>
      <c r="M573" s="162" t="s">
        <v>411</v>
      </c>
      <c r="N573" s="160">
        <v>8931</v>
      </c>
      <c r="O573" s="162" t="s">
        <v>390</v>
      </c>
      <c r="P573" s="160"/>
      <c r="Q573" s="162"/>
      <c r="R573" s="160"/>
      <c r="S573" s="162"/>
      <c r="T573" s="163"/>
    </row>
    <row r="574" spans="1:20" s="145" customFormat="1" ht="18.95" customHeight="1" x14ac:dyDescent="0.15">
      <c r="A574" s="144"/>
      <c r="B574" s="144"/>
      <c r="C574" s="144" t="s">
        <v>425</v>
      </c>
      <c r="D574" s="176" t="s">
        <v>417</v>
      </c>
      <c r="E574" s="177" t="s">
        <v>426</v>
      </c>
      <c r="F574" s="159" t="s">
        <v>132</v>
      </c>
      <c r="G574" s="167">
        <v>12531</v>
      </c>
      <c r="H574" s="160">
        <v>12749</v>
      </c>
      <c r="I574" s="161"/>
      <c r="J574" s="160">
        <v>14871</v>
      </c>
      <c r="K574" s="162" t="s">
        <v>381</v>
      </c>
      <c r="L574" s="160">
        <v>12531</v>
      </c>
      <c r="M574" s="162" t="s">
        <v>411</v>
      </c>
      <c r="N574" s="160">
        <v>13187</v>
      </c>
      <c r="O574" s="162" t="s">
        <v>390</v>
      </c>
      <c r="P574" s="160"/>
      <c r="Q574" s="162"/>
      <c r="R574" s="160"/>
      <c r="S574" s="162"/>
      <c r="T574" s="163"/>
    </row>
    <row r="575" spans="1:20" s="145" customFormat="1" ht="18.95" customHeight="1" x14ac:dyDescent="0.15">
      <c r="A575" s="144"/>
      <c r="B575" s="144"/>
      <c r="C575" s="144" t="s">
        <v>427</v>
      </c>
      <c r="D575" s="176" t="s">
        <v>417</v>
      </c>
      <c r="E575" s="177" t="s">
        <v>428</v>
      </c>
      <c r="F575" s="159" t="s">
        <v>132</v>
      </c>
      <c r="G575" s="167">
        <v>19345</v>
      </c>
      <c r="H575" s="160">
        <v>19667</v>
      </c>
      <c r="I575" s="161"/>
      <c r="J575" s="160">
        <v>22958</v>
      </c>
      <c r="K575" s="162" t="s">
        <v>381</v>
      </c>
      <c r="L575" s="160">
        <v>19345</v>
      </c>
      <c r="M575" s="162" t="s">
        <v>411</v>
      </c>
      <c r="N575" s="160">
        <v>20779</v>
      </c>
      <c r="O575" s="162" t="s">
        <v>390</v>
      </c>
      <c r="P575" s="160"/>
      <c r="Q575" s="162"/>
      <c r="R575" s="160"/>
      <c r="S575" s="162"/>
      <c r="T575" s="163"/>
    </row>
    <row r="576" spans="1:20" s="145" customFormat="1" ht="18.95" customHeight="1" x14ac:dyDescent="0.15">
      <c r="A576" s="144"/>
      <c r="B576" s="144"/>
      <c r="C576" s="144" t="s">
        <v>429</v>
      </c>
      <c r="D576" s="176" t="s">
        <v>430</v>
      </c>
      <c r="E576" s="177" t="s">
        <v>431</v>
      </c>
      <c r="F576" s="159" t="s">
        <v>132</v>
      </c>
      <c r="G576" s="167">
        <v>4832</v>
      </c>
      <c r="H576" s="160">
        <v>4832</v>
      </c>
      <c r="I576" s="161"/>
      <c r="J576" s="160">
        <v>5938</v>
      </c>
      <c r="K576" s="162" t="s">
        <v>432</v>
      </c>
      <c r="L576" s="160">
        <v>5600</v>
      </c>
      <c r="M576" s="162" t="s">
        <v>433</v>
      </c>
      <c r="N576" s="160">
        <v>6150</v>
      </c>
      <c r="O576" s="162" t="s">
        <v>434</v>
      </c>
      <c r="P576" s="160"/>
      <c r="Q576" s="162"/>
      <c r="R576" s="160"/>
      <c r="S576" s="162"/>
      <c r="T576" s="163"/>
    </row>
    <row r="577" spans="1:20" s="145" customFormat="1" ht="18.95" customHeight="1" x14ac:dyDescent="0.15">
      <c r="A577" s="144"/>
      <c r="B577" s="144"/>
      <c r="C577" s="144" t="s">
        <v>2902</v>
      </c>
      <c r="D577" s="176" t="s">
        <v>430</v>
      </c>
      <c r="E577" s="177" t="s">
        <v>2576</v>
      </c>
      <c r="F577" s="159" t="s">
        <v>132</v>
      </c>
      <c r="G577" s="167">
        <v>7586</v>
      </c>
      <c r="H577" s="160">
        <v>7586</v>
      </c>
      <c r="I577" s="161"/>
      <c r="J577" s="160">
        <v>9297</v>
      </c>
      <c r="K577" s="162" t="s">
        <v>432</v>
      </c>
      <c r="L577" s="160">
        <v>8653</v>
      </c>
      <c r="M577" s="162" t="s">
        <v>433</v>
      </c>
      <c r="N577" s="160">
        <v>9202</v>
      </c>
      <c r="O577" s="162" t="s">
        <v>434</v>
      </c>
      <c r="P577" s="160"/>
      <c r="Q577" s="162"/>
      <c r="R577" s="160"/>
      <c r="S577" s="162"/>
      <c r="T577" s="163"/>
    </row>
    <row r="578" spans="1:20" s="145" customFormat="1" ht="18.95" customHeight="1" x14ac:dyDescent="0.15">
      <c r="A578" s="144"/>
      <c r="B578" s="144"/>
      <c r="C578" s="144" t="s">
        <v>439</v>
      </c>
      <c r="D578" s="176" t="s">
        <v>440</v>
      </c>
      <c r="E578" s="177" t="s">
        <v>441</v>
      </c>
      <c r="F578" s="159" t="s">
        <v>132</v>
      </c>
      <c r="G578" s="167">
        <v>4905</v>
      </c>
      <c r="H578" s="160"/>
      <c r="I578" s="161"/>
      <c r="J578" s="160">
        <v>4905</v>
      </c>
      <c r="K578" s="162" t="s">
        <v>442</v>
      </c>
      <c r="L578" s="160">
        <v>5022</v>
      </c>
      <c r="M578" s="162" t="s">
        <v>443</v>
      </c>
      <c r="N578" s="160">
        <v>5022</v>
      </c>
      <c r="O578" s="162" t="s">
        <v>444</v>
      </c>
      <c r="P578" s="160"/>
      <c r="Q578" s="162"/>
      <c r="R578" s="160"/>
      <c r="S578" s="162"/>
      <c r="T578" s="163"/>
    </row>
    <row r="579" spans="1:20" s="145" customFormat="1" ht="18.95" customHeight="1" x14ac:dyDescent="0.15">
      <c r="A579" s="144"/>
      <c r="B579" s="144"/>
      <c r="C579" s="144" t="s">
        <v>445</v>
      </c>
      <c r="D579" s="176" t="s">
        <v>446</v>
      </c>
      <c r="E579" s="177" t="s">
        <v>447</v>
      </c>
      <c r="F579" s="159" t="s">
        <v>132</v>
      </c>
      <c r="G579" s="167">
        <v>1643</v>
      </c>
      <c r="H579" s="160">
        <v>1643</v>
      </c>
      <c r="I579" s="161"/>
      <c r="J579" s="160">
        <v>2062</v>
      </c>
      <c r="K579" s="162" t="s">
        <v>448</v>
      </c>
      <c r="L579" s="160">
        <v>2532</v>
      </c>
      <c r="M579" s="162" t="s">
        <v>449</v>
      </c>
      <c r="N579" s="160">
        <v>2232</v>
      </c>
      <c r="O579" s="162" t="s">
        <v>450</v>
      </c>
      <c r="P579" s="160"/>
      <c r="Q579" s="162"/>
      <c r="R579" s="160"/>
      <c r="S579" s="162"/>
      <c r="T579" s="163"/>
    </row>
    <row r="580" spans="1:20" s="145" customFormat="1" ht="18.95" customHeight="1" x14ac:dyDescent="0.15">
      <c r="A580" s="144"/>
      <c r="B580" s="144"/>
      <c r="C580" s="144" t="s">
        <v>2907</v>
      </c>
      <c r="D580" s="176" t="s">
        <v>446</v>
      </c>
      <c r="E580" s="177" t="s">
        <v>2678</v>
      </c>
      <c r="F580" s="159" t="s">
        <v>132</v>
      </c>
      <c r="G580" s="167">
        <v>1989</v>
      </c>
      <c r="H580" s="160">
        <v>1989</v>
      </c>
      <c r="I580" s="161"/>
      <c r="J580" s="160">
        <v>2366</v>
      </c>
      <c r="K580" s="162" t="s">
        <v>448</v>
      </c>
      <c r="L580" s="160">
        <v>2741</v>
      </c>
      <c r="M580" s="162" t="s">
        <v>449</v>
      </c>
      <c r="N580" s="160">
        <v>2367</v>
      </c>
      <c r="O580" s="162" t="s">
        <v>450</v>
      </c>
      <c r="P580" s="160"/>
      <c r="Q580" s="162"/>
      <c r="R580" s="160"/>
      <c r="S580" s="162"/>
      <c r="T580" s="163"/>
    </row>
    <row r="581" spans="1:20" s="145" customFormat="1" ht="18.95" customHeight="1" x14ac:dyDescent="0.15">
      <c r="A581" s="144"/>
      <c r="B581" s="144"/>
      <c r="C581" s="144" t="s">
        <v>2910</v>
      </c>
      <c r="D581" s="176" t="s">
        <v>2548</v>
      </c>
      <c r="E581" s="177" t="s">
        <v>2549</v>
      </c>
      <c r="F581" s="159" t="s">
        <v>132</v>
      </c>
      <c r="G581" s="167">
        <v>17478</v>
      </c>
      <c r="H581" s="160">
        <v>17478</v>
      </c>
      <c r="I581" s="161"/>
      <c r="J581" s="160">
        <v>21129</v>
      </c>
      <c r="K581" s="162" t="s">
        <v>3192</v>
      </c>
      <c r="L581" s="160">
        <v>20416</v>
      </c>
      <c r="M581" s="162" t="s">
        <v>3193</v>
      </c>
      <c r="N581" s="160">
        <v>23668</v>
      </c>
      <c r="O581" s="162" t="s">
        <v>383</v>
      </c>
      <c r="P581" s="160"/>
      <c r="Q581" s="162"/>
      <c r="R581" s="160"/>
      <c r="S581" s="162"/>
      <c r="T581" s="163"/>
    </row>
    <row r="582" spans="1:20" s="145" customFormat="1" ht="18.95" customHeight="1" x14ac:dyDescent="0.15">
      <c r="A582" s="144"/>
      <c r="B582" s="144"/>
      <c r="C582" s="144" t="s">
        <v>2916</v>
      </c>
      <c r="D582" s="176" t="s">
        <v>2550</v>
      </c>
      <c r="E582" s="177" t="s">
        <v>2549</v>
      </c>
      <c r="F582" s="159" t="s">
        <v>132</v>
      </c>
      <c r="G582" s="167">
        <v>17478</v>
      </c>
      <c r="H582" s="160">
        <v>17478</v>
      </c>
      <c r="I582" s="161"/>
      <c r="J582" s="160">
        <v>21129</v>
      </c>
      <c r="K582" s="162" t="s">
        <v>3192</v>
      </c>
      <c r="L582" s="160">
        <v>20416</v>
      </c>
      <c r="M582" s="162" t="s">
        <v>3193</v>
      </c>
      <c r="N582" s="160">
        <v>23668</v>
      </c>
      <c r="O582" s="162" t="s">
        <v>383</v>
      </c>
      <c r="P582" s="160"/>
      <c r="Q582" s="162"/>
      <c r="R582" s="160"/>
      <c r="S582" s="162"/>
      <c r="T582" s="163"/>
    </row>
    <row r="583" spans="1:20" s="145" customFormat="1" ht="18.95" customHeight="1" x14ac:dyDescent="0.15">
      <c r="A583" s="144"/>
      <c r="B583" s="144"/>
      <c r="C583" s="144" t="s">
        <v>453</v>
      </c>
      <c r="D583" s="176" t="s">
        <v>454</v>
      </c>
      <c r="E583" s="177" t="s">
        <v>455</v>
      </c>
      <c r="F583" s="159" t="s">
        <v>132</v>
      </c>
      <c r="G583" s="167">
        <v>400</v>
      </c>
      <c r="H583" s="160">
        <v>400</v>
      </c>
      <c r="I583" s="161"/>
      <c r="J583" s="160">
        <v>470</v>
      </c>
      <c r="K583" s="162" t="s">
        <v>456</v>
      </c>
      <c r="L583" s="160">
        <v>1100</v>
      </c>
      <c r="M583" s="162" t="s">
        <v>457</v>
      </c>
      <c r="N583" s="160">
        <v>790</v>
      </c>
      <c r="O583" s="162" t="s">
        <v>444</v>
      </c>
      <c r="P583" s="160"/>
      <c r="Q583" s="162"/>
      <c r="R583" s="160"/>
      <c r="S583" s="162"/>
      <c r="T583" s="163"/>
    </row>
    <row r="584" spans="1:20" s="145" customFormat="1" ht="18.95" customHeight="1" x14ac:dyDescent="0.15">
      <c r="A584" s="144"/>
      <c r="B584" s="144"/>
      <c r="C584" s="144" t="s">
        <v>2920</v>
      </c>
      <c r="D584" s="176" t="s">
        <v>454</v>
      </c>
      <c r="E584" s="177" t="s">
        <v>2679</v>
      </c>
      <c r="F584" s="159" t="s">
        <v>132</v>
      </c>
      <c r="G584" s="167">
        <v>570</v>
      </c>
      <c r="H584" s="160">
        <v>570</v>
      </c>
      <c r="I584" s="161"/>
      <c r="J584" s="160">
        <v>670</v>
      </c>
      <c r="K584" s="162" t="s">
        <v>456</v>
      </c>
      <c r="L584" s="160">
        <v>1860</v>
      </c>
      <c r="M584" s="162" t="s">
        <v>457</v>
      </c>
      <c r="N584" s="160">
        <v>1120</v>
      </c>
      <c r="O584" s="162" t="s">
        <v>444</v>
      </c>
      <c r="P584" s="160"/>
      <c r="Q584" s="162"/>
      <c r="R584" s="160"/>
      <c r="S584" s="162"/>
      <c r="T584" s="163"/>
    </row>
    <row r="585" spans="1:20" s="145" customFormat="1" ht="18.95" customHeight="1" x14ac:dyDescent="0.15">
      <c r="A585" s="144"/>
      <c r="B585" s="144"/>
      <c r="C585" s="144" t="s">
        <v>458</v>
      </c>
      <c r="D585" s="176" t="s">
        <v>459</v>
      </c>
      <c r="E585" s="177" t="s">
        <v>455</v>
      </c>
      <c r="F585" s="159" t="s">
        <v>132</v>
      </c>
      <c r="G585" s="167">
        <v>2690</v>
      </c>
      <c r="H585" s="160"/>
      <c r="I585" s="161"/>
      <c r="J585" s="160"/>
      <c r="K585" s="162"/>
      <c r="L585" s="160"/>
      <c r="M585" s="162"/>
      <c r="N585" s="160">
        <v>2690</v>
      </c>
      <c r="O585" s="162" t="s">
        <v>444</v>
      </c>
      <c r="P585" s="160"/>
      <c r="Q585" s="162"/>
      <c r="R585" s="160"/>
      <c r="S585" s="162"/>
      <c r="T585" s="163"/>
    </row>
    <row r="586" spans="1:20" s="145" customFormat="1" ht="18.95" customHeight="1" x14ac:dyDescent="0.15">
      <c r="A586" s="144"/>
      <c r="B586" s="144"/>
      <c r="C586" s="144" t="s">
        <v>460</v>
      </c>
      <c r="D586" s="176" t="s">
        <v>461</v>
      </c>
      <c r="E586" s="177" t="s">
        <v>462</v>
      </c>
      <c r="F586" s="159" t="s">
        <v>181</v>
      </c>
      <c r="G586" s="167">
        <v>1324</v>
      </c>
      <c r="H586" s="160">
        <v>1324</v>
      </c>
      <c r="I586" s="161"/>
      <c r="J586" s="160">
        <v>3920</v>
      </c>
      <c r="K586" s="162" t="s">
        <v>463</v>
      </c>
      <c r="L586" s="160">
        <v>2333</v>
      </c>
      <c r="M586" s="162" t="s">
        <v>464</v>
      </c>
      <c r="N586" s="160">
        <v>1880</v>
      </c>
      <c r="O586" s="162" t="s">
        <v>465</v>
      </c>
      <c r="P586" s="160"/>
      <c r="Q586" s="162"/>
      <c r="R586" s="160"/>
      <c r="S586" s="162"/>
      <c r="T586" s="163"/>
    </row>
    <row r="587" spans="1:20" s="145" customFormat="1" ht="18.95" customHeight="1" x14ac:dyDescent="0.15">
      <c r="A587" s="144"/>
      <c r="B587" s="144"/>
      <c r="C587" s="144" t="s">
        <v>466</v>
      </c>
      <c r="D587" s="176" t="s">
        <v>461</v>
      </c>
      <c r="E587" s="177" t="s">
        <v>467</v>
      </c>
      <c r="F587" s="159" t="s">
        <v>181</v>
      </c>
      <c r="G587" s="167">
        <v>1853</v>
      </c>
      <c r="H587" s="160">
        <v>1853</v>
      </c>
      <c r="I587" s="161"/>
      <c r="J587" s="160">
        <v>5500</v>
      </c>
      <c r="K587" s="162" t="s">
        <v>463</v>
      </c>
      <c r="L587" s="160">
        <v>4425</v>
      </c>
      <c r="M587" s="162" t="s">
        <v>464</v>
      </c>
      <c r="N587" s="160">
        <v>2820</v>
      </c>
      <c r="O587" s="162" t="s">
        <v>465</v>
      </c>
      <c r="P587" s="160"/>
      <c r="Q587" s="162"/>
      <c r="R587" s="160"/>
      <c r="S587" s="162"/>
      <c r="T587" s="163"/>
    </row>
    <row r="588" spans="1:20" s="145" customFormat="1" ht="18.95" customHeight="1" x14ac:dyDescent="0.15">
      <c r="A588" s="144"/>
      <c r="B588" s="144"/>
      <c r="C588" s="144" t="s">
        <v>468</v>
      </c>
      <c r="D588" s="176" t="s">
        <v>461</v>
      </c>
      <c r="E588" s="177" t="s">
        <v>469</v>
      </c>
      <c r="F588" s="159" t="s">
        <v>181</v>
      </c>
      <c r="G588" s="167">
        <v>2395</v>
      </c>
      <c r="H588" s="160">
        <v>2395</v>
      </c>
      <c r="I588" s="161"/>
      <c r="J588" s="160">
        <v>7070</v>
      </c>
      <c r="K588" s="162" t="s">
        <v>463</v>
      </c>
      <c r="L588" s="160">
        <v>5580</v>
      </c>
      <c r="M588" s="162" t="s">
        <v>464</v>
      </c>
      <c r="N588" s="160">
        <v>3640</v>
      </c>
      <c r="O588" s="162" t="s">
        <v>465</v>
      </c>
      <c r="P588" s="160"/>
      <c r="Q588" s="162"/>
      <c r="R588" s="160"/>
      <c r="S588" s="162"/>
      <c r="T588" s="163"/>
    </row>
    <row r="589" spans="1:20" s="145" customFormat="1" ht="18.95" customHeight="1" x14ac:dyDescent="0.15">
      <c r="A589" s="144"/>
      <c r="B589" s="144"/>
      <c r="C589" s="144" t="s">
        <v>470</v>
      </c>
      <c r="D589" s="176" t="s">
        <v>461</v>
      </c>
      <c r="E589" s="177" t="s">
        <v>471</v>
      </c>
      <c r="F589" s="159" t="s">
        <v>181</v>
      </c>
      <c r="G589" s="167">
        <v>1570</v>
      </c>
      <c r="H589" s="160">
        <v>1570</v>
      </c>
      <c r="I589" s="161"/>
      <c r="J589" s="160">
        <v>11000</v>
      </c>
      <c r="K589" s="162" t="s">
        <v>463</v>
      </c>
      <c r="L589" s="160">
        <v>6971</v>
      </c>
      <c r="M589" s="162" t="s">
        <v>464</v>
      </c>
      <c r="N589" s="160">
        <v>5640</v>
      </c>
      <c r="O589" s="162" t="s">
        <v>465</v>
      </c>
      <c r="P589" s="160"/>
      <c r="Q589" s="162"/>
      <c r="R589" s="160"/>
      <c r="S589" s="162"/>
      <c r="T589" s="163"/>
    </row>
    <row r="590" spans="1:20" s="145" customFormat="1" ht="18.95" customHeight="1" x14ac:dyDescent="0.15">
      <c r="A590" s="144"/>
      <c r="B590" s="144"/>
      <c r="C590" s="144" t="s">
        <v>472</v>
      </c>
      <c r="D590" s="176" t="s">
        <v>461</v>
      </c>
      <c r="E590" s="177" t="s">
        <v>473</v>
      </c>
      <c r="F590" s="159" t="s">
        <v>181</v>
      </c>
      <c r="G590" s="167">
        <v>2355</v>
      </c>
      <c r="H590" s="160">
        <v>2355</v>
      </c>
      <c r="I590" s="161"/>
      <c r="J590" s="160">
        <v>12570</v>
      </c>
      <c r="K590" s="162" t="s">
        <v>463</v>
      </c>
      <c r="L590" s="160">
        <v>8145</v>
      </c>
      <c r="M590" s="162" t="s">
        <v>464</v>
      </c>
      <c r="N590" s="160">
        <v>6470</v>
      </c>
      <c r="O590" s="162" t="s">
        <v>465</v>
      </c>
      <c r="P590" s="160"/>
      <c r="Q590" s="162"/>
      <c r="R590" s="160"/>
      <c r="S590" s="162"/>
      <c r="T590" s="163"/>
    </row>
    <row r="591" spans="1:20" s="145" customFormat="1" ht="18.95" customHeight="1" x14ac:dyDescent="0.15">
      <c r="A591" s="144"/>
      <c r="B591" s="144"/>
      <c r="C591" s="144" t="s">
        <v>2929</v>
      </c>
      <c r="D591" s="176" t="s">
        <v>461</v>
      </c>
      <c r="E591" s="177" t="s">
        <v>2629</v>
      </c>
      <c r="F591" s="159" t="s">
        <v>181</v>
      </c>
      <c r="G591" s="167">
        <v>3224</v>
      </c>
      <c r="H591" s="160">
        <v>3224</v>
      </c>
      <c r="I591" s="161"/>
      <c r="J591" s="160">
        <v>14140</v>
      </c>
      <c r="K591" s="162" t="s">
        <v>463</v>
      </c>
      <c r="L591" s="160">
        <v>9318</v>
      </c>
      <c r="M591" s="162" t="s">
        <v>464</v>
      </c>
      <c r="N591" s="160">
        <v>7280</v>
      </c>
      <c r="O591" s="162" t="s">
        <v>465</v>
      </c>
      <c r="P591" s="160"/>
      <c r="Q591" s="162"/>
      <c r="R591" s="160"/>
      <c r="S591" s="162"/>
      <c r="T591" s="163"/>
    </row>
    <row r="592" spans="1:20" s="145" customFormat="1" ht="18.95" customHeight="1" x14ac:dyDescent="0.15">
      <c r="A592" s="144"/>
      <c r="B592" s="144"/>
      <c r="C592" s="144" t="s">
        <v>474</v>
      </c>
      <c r="D592" s="176" t="s">
        <v>475</v>
      </c>
      <c r="E592" s="177" t="s">
        <v>476</v>
      </c>
      <c r="F592" s="159" t="s">
        <v>181</v>
      </c>
      <c r="G592" s="167">
        <v>935</v>
      </c>
      <c r="H592" s="160">
        <v>935</v>
      </c>
      <c r="I592" s="161"/>
      <c r="J592" s="160">
        <v>2417</v>
      </c>
      <c r="K592" s="162" t="s">
        <v>477</v>
      </c>
      <c r="L592" s="160">
        <v>1843</v>
      </c>
      <c r="M592" s="162" t="s">
        <v>464</v>
      </c>
      <c r="N592" s="160">
        <v>2000</v>
      </c>
      <c r="O592" s="162" t="s">
        <v>478</v>
      </c>
      <c r="P592" s="160"/>
      <c r="Q592" s="162"/>
      <c r="R592" s="160"/>
      <c r="S592" s="162"/>
      <c r="T592" s="163"/>
    </row>
    <row r="593" spans="1:20" s="145" customFormat="1" ht="18.95" customHeight="1" x14ac:dyDescent="0.15">
      <c r="A593" s="144"/>
      <c r="B593" s="144"/>
      <c r="C593" s="144" t="s">
        <v>479</v>
      </c>
      <c r="D593" s="176" t="s">
        <v>475</v>
      </c>
      <c r="E593" s="177" t="s">
        <v>480</v>
      </c>
      <c r="F593" s="159" t="s">
        <v>181</v>
      </c>
      <c r="G593" s="167">
        <v>1385</v>
      </c>
      <c r="H593" s="160">
        <v>1385</v>
      </c>
      <c r="I593" s="161"/>
      <c r="J593" s="160">
        <v>2834</v>
      </c>
      <c r="K593" s="162" t="s">
        <v>477</v>
      </c>
      <c r="L593" s="160">
        <v>2273</v>
      </c>
      <c r="M593" s="162" t="s">
        <v>464</v>
      </c>
      <c r="N593" s="160">
        <v>2200</v>
      </c>
      <c r="O593" s="162" t="s">
        <v>478</v>
      </c>
      <c r="P593" s="160"/>
      <c r="Q593" s="162"/>
      <c r="R593" s="160"/>
      <c r="S593" s="162"/>
      <c r="T593" s="163"/>
    </row>
    <row r="594" spans="1:20" s="145" customFormat="1" ht="18.95" customHeight="1" x14ac:dyDescent="0.15">
      <c r="A594" s="144"/>
      <c r="B594" s="144"/>
      <c r="C594" s="144" t="s">
        <v>481</v>
      </c>
      <c r="D594" s="176" t="s">
        <v>482</v>
      </c>
      <c r="E594" s="177" t="s">
        <v>476</v>
      </c>
      <c r="F594" s="159" t="s">
        <v>181</v>
      </c>
      <c r="G594" s="167">
        <v>2037</v>
      </c>
      <c r="H594" s="160">
        <v>2037</v>
      </c>
      <c r="I594" s="161"/>
      <c r="J594" s="160">
        <v>3567</v>
      </c>
      <c r="K594" s="162" t="s">
        <v>477</v>
      </c>
      <c r="L594" s="160">
        <v>3355</v>
      </c>
      <c r="M594" s="162" t="s">
        <v>464</v>
      </c>
      <c r="N594" s="160">
        <v>3600</v>
      </c>
      <c r="O594" s="162" t="s">
        <v>478</v>
      </c>
      <c r="P594" s="160"/>
      <c r="Q594" s="162"/>
      <c r="R594" s="160"/>
      <c r="S594" s="162"/>
      <c r="T594" s="163"/>
    </row>
    <row r="595" spans="1:20" s="145" customFormat="1" ht="18.95" customHeight="1" x14ac:dyDescent="0.15">
      <c r="A595" s="144"/>
      <c r="B595" s="144"/>
      <c r="C595" s="144" t="s">
        <v>483</v>
      </c>
      <c r="D595" s="176" t="s">
        <v>482</v>
      </c>
      <c r="E595" s="177" t="s">
        <v>480</v>
      </c>
      <c r="F595" s="159" t="s">
        <v>181</v>
      </c>
      <c r="G595" s="167">
        <v>2123</v>
      </c>
      <c r="H595" s="160">
        <v>2123</v>
      </c>
      <c r="I595" s="161"/>
      <c r="J595" s="160">
        <v>4251</v>
      </c>
      <c r="K595" s="162" t="s">
        <v>477</v>
      </c>
      <c r="L595" s="160">
        <v>3736</v>
      </c>
      <c r="M595" s="162" t="s">
        <v>464</v>
      </c>
      <c r="N595" s="160">
        <v>4400</v>
      </c>
      <c r="O595" s="162" t="s">
        <v>478</v>
      </c>
      <c r="P595" s="160"/>
      <c r="Q595" s="162"/>
      <c r="R595" s="160"/>
      <c r="S595" s="162"/>
      <c r="T595" s="163"/>
    </row>
    <row r="596" spans="1:20" s="145" customFormat="1" ht="18.95" customHeight="1" x14ac:dyDescent="0.15">
      <c r="A596" s="144"/>
      <c r="B596" s="144"/>
      <c r="C596" s="144" t="s">
        <v>484</v>
      </c>
      <c r="D596" s="176" t="s">
        <v>485</v>
      </c>
      <c r="E596" s="177" t="s">
        <v>486</v>
      </c>
      <c r="F596" s="159" t="s">
        <v>181</v>
      </c>
      <c r="G596" s="167">
        <v>3318</v>
      </c>
      <c r="H596" s="160">
        <v>3318</v>
      </c>
      <c r="I596" s="161"/>
      <c r="J596" s="160"/>
      <c r="K596" s="162"/>
      <c r="L596" s="160">
        <v>6500</v>
      </c>
      <c r="M596" s="162" t="s">
        <v>487</v>
      </c>
      <c r="N596" s="160">
        <v>5780</v>
      </c>
      <c r="O596" s="162" t="s">
        <v>488</v>
      </c>
      <c r="P596" s="160"/>
      <c r="Q596" s="162"/>
      <c r="R596" s="160"/>
      <c r="S596" s="162"/>
      <c r="T596" s="163"/>
    </row>
    <row r="597" spans="1:20" s="145" customFormat="1" ht="18.95" customHeight="1" x14ac:dyDescent="0.15">
      <c r="A597" s="144"/>
      <c r="B597" s="144"/>
      <c r="C597" s="144" t="s">
        <v>2216</v>
      </c>
      <c r="D597" s="176" t="s">
        <v>2217</v>
      </c>
      <c r="E597" s="177" t="s">
        <v>2218</v>
      </c>
      <c r="F597" s="159" t="s">
        <v>181</v>
      </c>
      <c r="G597" s="167">
        <v>3248</v>
      </c>
      <c r="H597" s="160">
        <v>3248</v>
      </c>
      <c r="I597" s="161"/>
      <c r="J597" s="160"/>
      <c r="K597" s="162"/>
      <c r="L597" s="160"/>
      <c r="M597" s="162"/>
      <c r="N597" s="160">
        <v>6800</v>
      </c>
      <c r="O597" s="162" t="s">
        <v>488</v>
      </c>
      <c r="P597" s="160"/>
      <c r="Q597" s="162"/>
      <c r="R597" s="160"/>
      <c r="S597" s="162"/>
      <c r="T597" s="163"/>
    </row>
    <row r="598" spans="1:20" s="145" customFormat="1" ht="18.95" customHeight="1" x14ac:dyDescent="0.15">
      <c r="A598" s="144"/>
      <c r="B598" s="144"/>
      <c r="C598" s="144" t="s">
        <v>489</v>
      </c>
      <c r="D598" s="176" t="s">
        <v>490</v>
      </c>
      <c r="E598" s="177" t="s">
        <v>491</v>
      </c>
      <c r="F598" s="159" t="s">
        <v>492</v>
      </c>
      <c r="G598" s="167">
        <v>82634</v>
      </c>
      <c r="H598" s="160">
        <v>82634</v>
      </c>
      <c r="I598" s="161"/>
      <c r="J598" s="160"/>
      <c r="K598" s="162"/>
      <c r="L598" s="160">
        <v>108000</v>
      </c>
      <c r="M598" s="162" t="s">
        <v>493</v>
      </c>
      <c r="N598" s="160">
        <v>136800</v>
      </c>
      <c r="O598" s="162" t="s">
        <v>488</v>
      </c>
      <c r="P598" s="160"/>
      <c r="Q598" s="162"/>
      <c r="R598" s="160"/>
      <c r="S598" s="162"/>
      <c r="T598" s="163"/>
    </row>
    <row r="599" spans="1:20" s="145" customFormat="1" ht="18.95" customHeight="1" x14ac:dyDescent="0.15">
      <c r="A599" s="144"/>
      <c r="B599" s="144"/>
      <c r="C599" s="144" t="s">
        <v>494</v>
      </c>
      <c r="D599" s="176" t="s">
        <v>490</v>
      </c>
      <c r="E599" s="177" t="s">
        <v>495</v>
      </c>
      <c r="F599" s="159" t="s">
        <v>492</v>
      </c>
      <c r="G599" s="167">
        <v>157319</v>
      </c>
      <c r="H599" s="160">
        <v>157319</v>
      </c>
      <c r="I599" s="161"/>
      <c r="J599" s="160"/>
      <c r="K599" s="162"/>
      <c r="L599" s="160">
        <v>204000</v>
      </c>
      <c r="M599" s="162" t="s">
        <v>493</v>
      </c>
      <c r="N599" s="160">
        <v>261000</v>
      </c>
      <c r="O599" s="162" t="s">
        <v>488</v>
      </c>
      <c r="P599" s="160"/>
      <c r="Q599" s="162"/>
      <c r="R599" s="160"/>
      <c r="S599" s="162"/>
      <c r="T599" s="163"/>
    </row>
    <row r="600" spans="1:20" s="145" customFormat="1" ht="18.95" customHeight="1" x14ac:dyDescent="0.15">
      <c r="A600" s="144"/>
      <c r="B600" s="144"/>
      <c r="C600" s="144" t="s">
        <v>496</v>
      </c>
      <c r="D600" s="176" t="s">
        <v>490</v>
      </c>
      <c r="E600" s="177" t="s">
        <v>497</v>
      </c>
      <c r="F600" s="159" t="s">
        <v>492</v>
      </c>
      <c r="G600" s="167">
        <v>385000</v>
      </c>
      <c r="H600" s="160"/>
      <c r="I600" s="161"/>
      <c r="J600" s="160"/>
      <c r="K600" s="162"/>
      <c r="L600" s="160">
        <v>385000</v>
      </c>
      <c r="M600" s="162" t="s">
        <v>493</v>
      </c>
      <c r="N600" s="160"/>
      <c r="O600" s="162"/>
      <c r="P600" s="160"/>
      <c r="Q600" s="162"/>
      <c r="R600" s="160"/>
      <c r="S600" s="162"/>
      <c r="T600" s="163"/>
    </row>
    <row r="601" spans="1:20" s="145" customFormat="1" ht="18.95" customHeight="1" x14ac:dyDescent="0.15">
      <c r="A601" s="144"/>
      <c r="B601" s="144"/>
      <c r="C601" s="144" t="s">
        <v>498</v>
      </c>
      <c r="D601" s="176" t="s">
        <v>490</v>
      </c>
      <c r="E601" s="177" t="s">
        <v>499</v>
      </c>
      <c r="F601" s="159" t="s">
        <v>492</v>
      </c>
      <c r="G601" s="167">
        <v>385000</v>
      </c>
      <c r="H601" s="160"/>
      <c r="I601" s="161"/>
      <c r="J601" s="160"/>
      <c r="K601" s="162"/>
      <c r="L601" s="160">
        <v>385000</v>
      </c>
      <c r="M601" s="162" t="s">
        <v>493</v>
      </c>
      <c r="N601" s="160"/>
      <c r="O601" s="162"/>
      <c r="P601" s="160"/>
      <c r="Q601" s="162"/>
      <c r="R601" s="160"/>
      <c r="S601" s="162"/>
      <c r="T601" s="163"/>
    </row>
    <row r="602" spans="1:20" s="145" customFormat="1" ht="18.95" customHeight="1" x14ac:dyDescent="0.15">
      <c r="A602" s="144"/>
      <c r="B602" s="144"/>
      <c r="C602" s="144" t="s">
        <v>2751</v>
      </c>
      <c r="D602" s="176" t="s">
        <v>2752</v>
      </c>
      <c r="E602" s="177" t="s">
        <v>2753</v>
      </c>
      <c r="F602" s="159" t="s">
        <v>492</v>
      </c>
      <c r="G602" s="167">
        <v>36000</v>
      </c>
      <c r="H602" s="160"/>
      <c r="I602" s="161"/>
      <c r="J602" s="160">
        <v>36000</v>
      </c>
      <c r="K602" s="162"/>
      <c r="L602" s="160">
        <v>94000</v>
      </c>
      <c r="M602" s="162"/>
      <c r="N602" s="160"/>
      <c r="O602" s="162"/>
      <c r="P602" s="160"/>
      <c r="Q602" s="162"/>
      <c r="R602" s="160"/>
      <c r="S602" s="162"/>
      <c r="T602" s="163"/>
    </row>
    <row r="603" spans="1:20" s="145" customFormat="1" ht="18.95" customHeight="1" x14ac:dyDescent="0.15">
      <c r="A603" s="144"/>
      <c r="B603" s="144"/>
      <c r="C603" s="144" t="s">
        <v>2761</v>
      </c>
      <c r="D603" s="176" t="s">
        <v>2762</v>
      </c>
      <c r="E603" s="177" t="s">
        <v>2763</v>
      </c>
      <c r="F603" s="159" t="s">
        <v>181</v>
      </c>
      <c r="G603" s="167">
        <v>2000</v>
      </c>
      <c r="H603" s="160"/>
      <c r="I603" s="161"/>
      <c r="J603" s="160">
        <v>2000</v>
      </c>
      <c r="K603" s="162"/>
      <c r="L603" s="160">
        <v>2000</v>
      </c>
      <c r="M603" s="162"/>
      <c r="N603" s="160"/>
      <c r="O603" s="162"/>
      <c r="P603" s="160"/>
      <c r="Q603" s="162"/>
      <c r="R603" s="160"/>
      <c r="S603" s="162"/>
      <c r="T603" s="163"/>
    </row>
    <row r="604" spans="1:20" s="145" customFormat="1" ht="18.95" customHeight="1" x14ac:dyDescent="0.15">
      <c r="A604" s="144"/>
      <c r="B604" s="144"/>
      <c r="C604" s="144" t="s">
        <v>2769</v>
      </c>
      <c r="D604" s="176" t="s">
        <v>2762</v>
      </c>
      <c r="E604" s="177" t="s">
        <v>2770</v>
      </c>
      <c r="F604" s="159" t="s">
        <v>181</v>
      </c>
      <c r="G604" s="167">
        <v>5000</v>
      </c>
      <c r="H604" s="160"/>
      <c r="I604" s="161"/>
      <c r="J604" s="160">
        <v>5000</v>
      </c>
      <c r="K604" s="162"/>
      <c r="L604" s="160">
        <v>5000</v>
      </c>
      <c r="M604" s="162"/>
      <c r="N604" s="160"/>
      <c r="O604" s="162"/>
      <c r="P604" s="160"/>
      <c r="Q604" s="162"/>
      <c r="R604" s="160"/>
      <c r="S604" s="162"/>
      <c r="T604" s="163"/>
    </row>
    <row r="605" spans="1:20" s="145" customFormat="1" ht="18.95" customHeight="1" x14ac:dyDescent="0.15">
      <c r="A605" s="144"/>
      <c r="B605" s="144"/>
      <c r="C605" s="144" t="s">
        <v>2756</v>
      </c>
      <c r="D605" s="176" t="s">
        <v>2757</v>
      </c>
      <c r="E605" s="177" t="s">
        <v>2758</v>
      </c>
      <c r="F605" s="159" t="s">
        <v>2759</v>
      </c>
      <c r="G605" s="167">
        <v>2500</v>
      </c>
      <c r="H605" s="160"/>
      <c r="I605" s="161"/>
      <c r="J605" s="160"/>
      <c r="K605" s="162"/>
      <c r="L605" s="160">
        <v>2500</v>
      </c>
      <c r="M605" s="162" t="s">
        <v>3194</v>
      </c>
      <c r="N605" s="160"/>
      <c r="O605" s="162"/>
      <c r="P605" s="160"/>
      <c r="Q605" s="162"/>
      <c r="R605" s="160"/>
      <c r="S605" s="162"/>
      <c r="T605" s="163"/>
    </row>
    <row r="606" spans="1:20" s="145" customFormat="1" ht="18.95" customHeight="1" x14ac:dyDescent="0.15">
      <c r="A606" s="144"/>
      <c r="B606" s="144"/>
      <c r="C606" s="144" t="s">
        <v>2765</v>
      </c>
      <c r="D606" s="176" t="s">
        <v>2766</v>
      </c>
      <c r="E606" s="177" t="s">
        <v>2767</v>
      </c>
      <c r="F606" s="159" t="s">
        <v>2759</v>
      </c>
      <c r="G606" s="167">
        <v>21100</v>
      </c>
      <c r="H606" s="160"/>
      <c r="I606" s="161"/>
      <c r="J606" s="160">
        <v>30100</v>
      </c>
      <c r="K606" s="162" t="s">
        <v>3195</v>
      </c>
      <c r="L606" s="160">
        <v>30100</v>
      </c>
      <c r="M606" s="162" t="s">
        <v>3196</v>
      </c>
      <c r="N606" s="160">
        <v>21100</v>
      </c>
      <c r="O606" s="162" t="s">
        <v>3197</v>
      </c>
      <c r="P606" s="160"/>
      <c r="Q606" s="162"/>
      <c r="R606" s="160"/>
      <c r="S606" s="162"/>
      <c r="T606" s="163"/>
    </row>
    <row r="607" spans="1:20" s="145" customFormat="1" ht="18.95" customHeight="1" x14ac:dyDescent="0.15">
      <c r="A607" s="144"/>
      <c r="B607" s="144"/>
      <c r="C607" s="144" t="s">
        <v>500</v>
      </c>
      <c r="D607" s="176" t="s">
        <v>501</v>
      </c>
      <c r="E607" s="177" t="s">
        <v>502</v>
      </c>
      <c r="F607" s="159" t="s">
        <v>275</v>
      </c>
      <c r="G607" s="167">
        <v>3555</v>
      </c>
      <c r="H607" s="160"/>
      <c r="I607" s="161"/>
      <c r="J607" s="160">
        <v>3555</v>
      </c>
      <c r="K607" s="162" t="s">
        <v>503</v>
      </c>
      <c r="L607" s="160"/>
      <c r="M607" s="162"/>
      <c r="N607" s="160"/>
      <c r="O607" s="162"/>
      <c r="P607" s="160"/>
      <c r="Q607" s="162"/>
      <c r="R607" s="160"/>
      <c r="S607" s="162"/>
      <c r="T607" s="163"/>
    </row>
    <row r="608" spans="1:20" s="145" customFormat="1" ht="18.95" customHeight="1" x14ac:dyDescent="0.15">
      <c r="A608" s="144"/>
      <c r="B608" s="144"/>
      <c r="C608" s="144" t="s">
        <v>504</v>
      </c>
      <c r="D608" s="176" t="s">
        <v>505</v>
      </c>
      <c r="E608" s="177" t="s">
        <v>506</v>
      </c>
      <c r="F608" s="159" t="s">
        <v>275</v>
      </c>
      <c r="G608" s="167">
        <v>16519</v>
      </c>
      <c r="H608" s="160"/>
      <c r="I608" s="161"/>
      <c r="J608" s="160">
        <v>16519</v>
      </c>
      <c r="K608" s="162" t="s">
        <v>503</v>
      </c>
      <c r="L608" s="160"/>
      <c r="M608" s="162"/>
      <c r="N608" s="160"/>
      <c r="O608" s="162"/>
      <c r="P608" s="160"/>
      <c r="Q608" s="162"/>
      <c r="R608" s="160"/>
      <c r="S608" s="162"/>
      <c r="T608" s="163"/>
    </row>
    <row r="609" spans="1:20" s="145" customFormat="1" ht="18.95" customHeight="1" x14ac:dyDescent="0.15">
      <c r="A609" s="144"/>
      <c r="B609" s="144"/>
      <c r="C609" s="144" t="s">
        <v>2941</v>
      </c>
      <c r="D609" s="176" t="s">
        <v>2551</v>
      </c>
      <c r="E609" s="177" t="s">
        <v>2552</v>
      </c>
      <c r="F609" s="159" t="s">
        <v>2553</v>
      </c>
      <c r="G609" s="167">
        <v>59680</v>
      </c>
      <c r="H609" s="160">
        <v>59680</v>
      </c>
      <c r="I609" s="161"/>
      <c r="J609" s="160">
        <v>74000</v>
      </c>
      <c r="K609" s="162" t="s">
        <v>3198</v>
      </c>
      <c r="L609" s="160"/>
      <c r="M609" s="162"/>
      <c r="N609" s="160">
        <v>74000</v>
      </c>
      <c r="O609" s="162" t="s">
        <v>3199</v>
      </c>
      <c r="P609" s="160"/>
      <c r="Q609" s="162"/>
      <c r="R609" s="160"/>
      <c r="S609" s="162"/>
      <c r="T609" s="163"/>
    </row>
    <row r="610" spans="1:20" s="145" customFormat="1" ht="18.95" customHeight="1" x14ac:dyDescent="0.15">
      <c r="A610" s="144"/>
      <c r="B610" s="144"/>
      <c r="C610" s="144" t="s">
        <v>2944</v>
      </c>
      <c r="D610" s="176" t="s">
        <v>508</v>
      </c>
      <c r="E610" s="177" t="s">
        <v>2554</v>
      </c>
      <c r="F610" s="159" t="s">
        <v>181</v>
      </c>
      <c r="G610" s="167">
        <v>2210</v>
      </c>
      <c r="H610" s="160"/>
      <c r="I610" s="161"/>
      <c r="J610" s="160">
        <v>2737</v>
      </c>
      <c r="K610" s="162" t="s">
        <v>510</v>
      </c>
      <c r="L610" s="160">
        <v>3716</v>
      </c>
      <c r="M610" s="162" t="s">
        <v>511</v>
      </c>
      <c r="N610" s="160">
        <v>2210</v>
      </c>
      <c r="O610" s="162" t="s">
        <v>512</v>
      </c>
      <c r="P610" s="160"/>
      <c r="Q610" s="162"/>
      <c r="R610" s="160"/>
      <c r="S610" s="162"/>
      <c r="T610" s="163"/>
    </row>
    <row r="611" spans="1:20" s="145" customFormat="1" ht="18.95" customHeight="1" x14ac:dyDescent="0.15">
      <c r="A611" s="144"/>
      <c r="B611" s="144"/>
      <c r="C611" s="144" t="s">
        <v>2947</v>
      </c>
      <c r="D611" s="176" t="s">
        <v>508</v>
      </c>
      <c r="E611" s="177" t="s">
        <v>2555</v>
      </c>
      <c r="F611" s="159" t="s">
        <v>181</v>
      </c>
      <c r="G611" s="167">
        <v>3560</v>
      </c>
      <c r="H611" s="160"/>
      <c r="I611" s="161"/>
      <c r="J611" s="160">
        <v>4213</v>
      </c>
      <c r="K611" s="162" t="s">
        <v>510</v>
      </c>
      <c r="L611" s="160">
        <v>5975</v>
      </c>
      <c r="M611" s="162" t="s">
        <v>511</v>
      </c>
      <c r="N611" s="160">
        <v>3560</v>
      </c>
      <c r="O611" s="162" t="s">
        <v>512</v>
      </c>
      <c r="P611" s="160"/>
      <c r="Q611" s="162"/>
      <c r="R611" s="160"/>
      <c r="S611" s="162"/>
      <c r="T611" s="163"/>
    </row>
    <row r="612" spans="1:20" s="145" customFormat="1" ht="18.95" customHeight="1" x14ac:dyDescent="0.15">
      <c r="A612" s="144"/>
      <c r="B612" s="144"/>
      <c r="C612" s="144" t="s">
        <v>2950</v>
      </c>
      <c r="D612" s="176" t="s">
        <v>518</v>
      </c>
      <c r="E612" s="177" t="s">
        <v>2577</v>
      </c>
      <c r="F612" s="159" t="s">
        <v>181</v>
      </c>
      <c r="G612" s="167">
        <v>403</v>
      </c>
      <c r="H612" s="160">
        <v>403</v>
      </c>
      <c r="I612" s="161"/>
      <c r="J612" s="160">
        <v>551</v>
      </c>
      <c r="K612" s="162" t="s">
        <v>510</v>
      </c>
      <c r="L612" s="160">
        <v>1223</v>
      </c>
      <c r="M612" s="162" t="s">
        <v>511</v>
      </c>
      <c r="N612" s="160">
        <v>490</v>
      </c>
      <c r="O612" s="162" t="s">
        <v>512</v>
      </c>
      <c r="P612" s="160"/>
      <c r="Q612" s="162"/>
      <c r="R612" s="160"/>
      <c r="S612" s="162"/>
      <c r="T612" s="163"/>
    </row>
    <row r="613" spans="1:20" s="145" customFormat="1" ht="18.95" customHeight="1" x14ac:dyDescent="0.15">
      <c r="A613" s="144"/>
      <c r="B613" s="144"/>
      <c r="C613" s="144" t="s">
        <v>517</v>
      </c>
      <c r="D613" s="176" t="s">
        <v>518</v>
      </c>
      <c r="E613" s="177" t="s">
        <v>519</v>
      </c>
      <c r="F613" s="159" t="s">
        <v>181</v>
      </c>
      <c r="G613" s="167">
        <v>127</v>
      </c>
      <c r="H613" s="160">
        <v>127</v>
      </c>
      <c r="I613" s="161"/>
      <c r="J613" s="160">
        <v>200</v>
      </c>
      <c r="K613" s="162" t="s">
        <v>510</v>
      </c>
      <c r="L613" s="160">
        <v>607</v>
      </c>
      <c r="M613" s="162" t="s">
        <v>511</v>
      </c>
      <c r="N613" s="160">
        <v>131</v>
      </c>
      <c r="O613" s="162" t="s">
        <v>512</v>
      </c>
      <c r="P613" s="160"/>
      <c r="Q613" s="162"/>
      <c r="R613" s="160"/>
      <c r="S613" s="162"/>
      <c r="T613" s="163"/>
    </row>
    <row r="614" spans="1:20" s="145" customFormat="1" ht="18.95" customHeight="1" x14ac:dyDescent="0.15">
      <c r="A614" s="144"/>
      <c r="B614" s="144"/>
      <c r="C614" s="144" t="s">
        <v>2954</v>
      </c>
      <c r="D614" s="176" t="s">
        <v>518</v>
      </c>
      <c r="E614" s="177" t="s">
        <v>2578</v>
      </c>
      <c r="F614" s="159" t="s">
        <v>181</v>
      </c>
      <c r="G614" s="167">
        <v>178</v>
      </c>
      <c r="H614" s="160">
        <v>187</v>
      </c>
      <c r="I614" s="161"/>
      <c r="J614" s="160">
        <v>260</v>
      </c>
      <c r="K614" s="162" t="s">
        <v>510</v>
      </c>
      <c r="L614" s="160">
        <v>744</v>
      </c>
      <c r="M614" s="162" t="s">
        <v>511</v>
      </c>
      <c r="N614" s="160">
        <v>178</v>
      </c>
      <c r="O614" s="162" t="s">
        <v>512</v>
      </c>
      <c r="P614" s="160"/>
      <c r="Q614" s="162"/>
      <c r="R614" s="160"/>
      <c r="S614" s="162"/>
      <c r="T614" s="163"/>
    </row>
    <row r="615" spans="1:20" s="145" customFormat="1" ht="18.95" customHeight="1" x14ac:dyDescent="0.15">
      <c r="A615" s="144"/>
      <c r="B615" s="144"/>
      <c r="C615" s="144" t="s">
        <v>520</v>
      </c>
      <c r="D615" s="176" t="s">
        <v>518</v>
      </c>
      <c r="E615" s="177" t="s">
        <v>521</v>
      </c>
      <c r="F615" s="159" t="s">
        <v>181</v>
      </c>
      <c r="G615" s="167">
        <v>403</v>
      </c>
      <c r="H615" s="160">
        <v>403</v>
      </c>
      <c r="I615" s="161"/>
      <c r="J615" s="160">
        <v>551</v>
      </c>
      <c r="K615" s="162" t="s">
        <v>510</v>
      </c>
      <c r="L615" s="160">
        <v>1223</v>
      </c>
      <c r="M615" s="162" t="s">
        <v>511</v>
      </c>
      <c r="N615" s="160">
        <v>490</v>
      </c>
      <c r="O615" s="162" t="s">
        <v>512</v>
      </c>
      <c r="P615" s="160"/>
      <c r="Q615" s="162"/>
      <c r="R615" s="160"/>
      <c r="S615" s="162"/>
      <c r="T615" s="163"/>
    </row>
    <row r="616" spans="1:20" s="145" customFormat="1" ht="18.95" customHeight="1" x14ac:dyDescent="0.15">
      <c r="A616" s="144"/>
      <c r="B616" s="144"/>
      <c r="C616" s="144" t="s">
        <v>522</v>
      </c>
      <c r="D616" s="176" t="s">
        <v>518</v>
      </c>
      <c r="E616" s="177" t="s">
        <v>523</v>
      </c>
      <c r="F616" s="159" t="s">
        <v>181</v>
      </c>
      <c r="G616" s="167">
        <v>508</v>
      </c>
      <c r="H616" s="160">
        <v>508</v>
      </c>
      <c r="I616" s="161"/>
      <c r="J616" s="160">
        <v>800</v>
      </c>
      <c r="K616" s="162" t="s">
        <v>510</v>
      </c>
      <c r="L616" s="160">
        <v>2428</v>
      </c>
      <c r="M616" s="162" t="s">
        <v>511</v>
      </c>
      <c r="N616" s="160">
        <v>524</v>
      </c>
      <c r="O616" s="162" t="s">
        <v>512</v>
      </c>
      <c r="P616" s="160"/>
      <c r="Q616" s="162"/>
      <c r="R616" s="160"/>
      <c r="S616" s="162"/>
      <c r="T616" s="163"/>
    </row>
    <row r="617" spans="1:20" s="145" customFormat="1" ht="18.95" customHeight="1" x14ac:dyDescent="0.15">
      <c r="A617" s="144"/>
      <c r="B617" s="144"/>
      <c r="C617" s="144" t="s">
        <v>524</v>
      </c>
      <c r="D617" s="176" t="s">
        <v>518</v>
      </c>
      <c r="E617" s="177" t="s">
        <v>525</v>
      </c>
      <c r="F617" s="159" t="s">
        <v>181</v>
      </c>
      <c r="G617" s="167">
        <v>712</v>
      </c>
      <c r="H617" s="160">
        <v>748</v>
      </c>
      <c r="I617" s="161"/>
      <c r="J617" s="160">
        <v>1040</v>
      </c>
      <c r="K617" s="162" t="s">
        <v>510</v>
      </c>
      <c r="L617" s="160">
        <v>2976</v>
      </c>
      <c r="M617" s="162" t="s">
        <v>511</v>
      </c>
      <c r="N617" s="160">
        <v>712</v>
      </c>
      <c r="O617" s="162" t="s">
        <v>512</v>
      </c>
      <c r="P617" s="160"/>
      <c r="Q617" s="162"/>
      <c r="R617" s="160"/>
      <c r="S617" s="162"/>
      <c r="T617" s="163"/>
    </row>
    <row r="618" spans="1:20" s="145" customFormat="1" ht="18.95" customHeight="1" x14ac:dyDescent="0.15">
      <c r="A618" s="144"/>
      <c r="B618" s="144"/>
      <c r="C618" s="144" t="s">
        <v>2960</v>
      </c>
      <c r="D618" s="176" t="s">
        <v>518</v>
      </c>
      <c r="E618" s="177" t="s">
        <v>2685</v>
      </c>
      <c r="F618" s="159" t="s">
        <v>181</v>
      </c>
      <c r="G618" s="167">
        <v>968</v>
      </c>
      <c r="H618" s="160">
        <v>968</v>
      </c>
      <c r="I618" s="161"/>
      <c r="J618" s="160">
        <v>1264</v>
      </c>
      <c r="K618" s="162" t="s">
        <v>510</v>
      </c>
      <c r="L618" s="160">
        <v>3780</v>
      </c>
      <c r="M618" s="162" t="s">
        <v>511</v>
      </c>
      <c r="N618" s="160">
        <v>1092</v>
      </c>
      <c r="O618" s="162" t="s">
        <v>512</v>
      </c>
      <c r="P618" s="160"/>
      <c r="Q618" s="162"/>
      <c r="R618" s="160"/>
      <c r="S618" s="162"/>
      <c r="T618" s="163"/>
    </row>
    <row r="619" spans="1:20" s="145" customFormat="1" ht="18.95" customHeight="1" x14ac:dyDescent="0.15">
      <c r="A619" s="144"/>
      <c r="B619" s="144"/>
      <c r="C619" s="144" t="s">
        <v>2963</v>
      </c>
      <c r="D619" s="176" t="s">
        <v>527</v>
      </c>
      <c r="E619" s="177" t="s">
        <v>2556</v>
      </c>
      <c r="F619" s="159" t="s">
        <v>275</v>
      </c>
      <c r="G619" s="167">
        <v>36600</v>
      </c>
      <c r="H619" s="160"/>
      <c r="I619" s="161"/>
      <c r="J619" s="160"/>
      <c r="K619" s="162"/>
      <c r="L619" s="160">
        <v>36600</v>
      </c>
      <c r="M619" s="162" t="s">
        <v>3200</v>
      </c>
      <c r="N619" s="160">
        <v>45200</v>
      </c>
      <c r="O619" s="162" t="s">
        <v>3201</v>
      </c>
      <c r="P619" s="160"/>
      <c r="Q619" s="162"/>
      <c r="R619" s="160"/>
      <c r="S619" s="162"/>
      <c r="T619" s="163"/>
    </row>
    <row r="620" spans="1:20" s="145" customFormat="1" ht="18.95" customHeight="1" x14ac:dyDescent="0.15">
      <c r="A620" s="144"/>
      <c r="B620" s="144"/>
      <c r="C620" s="144" t="s">
        <v>526</v>
      </c>
      <c r="D620" s="176" t="s">
        <v>527</v>
      </c>
      <c r="E620" s="177" t="s">
        <v>528</v>
      </c>
      <c r="F620" s="159" t="s">
        <v>275</v>
      </c>
      <c r="G620" s="167">
        <v>3067</v>
      </c>
      <c r="H620" s="160"/>
      <c r="I620" s="161"/>
      <c r="J620" s="160">
        <v>3067</v>
      </c>
      <c r="K620" s="162" t="s">
        <v>503</v>
      </c>
      <c r="L620" s="160"/>
      <c r="M620" s="162"/>
      <c r="N620" s="160"/>
      <c r="O620" s="162"/>
      <c r="P620" s="160"/>
      <c r="Q620" s="162"/>
      <c r="R620" s="160"/>
      <c r="S620" s="162"/>
      <c r="T620" s="163"/>
    </row>
    <row r="621" spans="1:20" s="145" customFormat="1" ht="18.95" customHeight="1" x14ac:dyDescent="0.15">
      <c r="A621" s="144"/>
      <c r="B621" s="144"/>
      <c r="C621" s="144" t="s">
        <v>529</v>
      </c>
      <c r="D621" s="176" t="s">
        <v>527</v>
      </c>
      <c r="E621" s="177" t="s">
        <v>530</v>
      </c>
      <c r="F621" s="159" t="s">
        <v>275</v>
      </c>
      <c r="G621" s="167">
        <v>13200</v>
      </c>
      <c r="H621" s="160"/>
      <c r="I621" s="161"/>
      <c r="J621" s="160"/>
      <c r="K621" s="162"/>
      <c r="L621" s="160"/>
      <c r="M621" s="162"/>
      <c r="N621" s="160"/>
      <c r="O621" s="162"/>
      <c r="P621" s="160">
        <v>13200</v>
      </c>
      <c r="Q621" s="162" t="s">
        <v>531</v>
      </c>
      <c r="R621" s="160"/>
      <c r="S621" s="162"/>
      <c r="T621" s="163"/>
    </row>
    <row r="622" spans="1:20" s="145" customFormat="1" ht="18.95" customHeight="1" x14ac:dyDescent="0.15">
      <c r="A622" s="144"/>
      <c r="B622" s="144"/>
      <c r="C622" s="144" t="s">
        <v>2557</v>
      </c>
      <c r="D622" s="176" t="s">
        <v>2558</v>
      </c>
      <c r="E622" s="177" t="s">
        <v>2559</v>
      </c>
      <c r="F622" s="159" t="s">
        <v>275</v>
      </c>
      <c r="G622" s="167">
        <v>5400</v>
      </c>
      <c r="H622" s="160"/>
      <c r="I622" s="161"/>
      <c r="J622" s="160">
        <v>5400</v>
      </c>
      <c r="K622" s="162" t="s">
        <v>3202</v>
      </c>
      <c r="L622" s="160"/>
      <c r="M622" s="162"/>
      <c r="N622" s="160"/>
      <c r="O622" s="162"/>
      <c r="P622" s="160"/>
      <c r="Q622" s="162"/>
      <c r="R622" s="160"/>
      <c r="S622" s="162"/>
      <c r="T622" s="163"/>
    </row>
    <row r="623" spans="1:20" s="145" customFormat="1" ht="18.95" customHeight="1" x14ac:dyDescent="0.15">
      <c r="A623" s="144"/>
      <c r="B623" s="144"/>
      <c r="C623" s="144" t="s">
        <v>532</v>
      </c>
      <c r="D623" s="176" t="s">
        <v>533</v>
      </c>
      <c r="E623" s="177" t="s">
        <v>534</v>
      </c>
      <c r="F623" s="159" t="s">
        <v>132</v>
      </c>
      <c r="G623" s="167">
        <v>720</v>
      </c>
      <c r="H623" s="160"/>
      <c r="I623" s="161"/>
      <c r="J623" s="160"/>
      <c r="K623" s="162"/>
      <c r="L623" s="160"/>
      <c r="M623" s="162"/>
      <c r="N623" s="160">
        <v>720</v>
      </c>
      <c r="O623" s="162" t="s">
        <v>535</v>
      </c>
      <c r="P623" s="160"/>
      <c r="Q623" s="162"/>
      <c r="R623" s="160"/>
      <c r="S623" s="162"/>
      <c r="T623" s="163"/>
    </row>
    <row r="624" spans="1:20" s="145" customFormat="1" ht="18.95" customHeight="1" x14ac:dyDescent="0.15">
      <c r="A624" s="144"/>
      <c r="B624" s="144"/>
      <c r="C624" s="144" t="s">
        <v>2967</v>
      </c>
      <c r="D624" s="176" t="s">
        <v>533</v>
      </c>
      <c r="E624" s="177" t="s">
        <v>2560</v>
      </c>
      <c r="F624" s="159" t="s">
        <v>132</v>
      </c>
      <c r="G624" s="167">
        <v>720</v>
      </c>
      <c r="H624" s="160"/>
      <c r="I624" s="161"/>
      <c r="J624" s="160"/>
      <c r="K624" s="162"/>
      <c r="L624" s="160"/>
      <c r="M624" s="162"/>
      <c r="N624" s="160">
        <v>720</v>
      </c>
      <c r="O624" s="162" t="s">
        <v>535</v>
      </c>
      <c r="P624" s="160"/>
      <c r="Q624" s="162"/>
      <c r="R624" s="160"/>
      <c r="S624" s="162"/>
      <c r="T624" s="163"/>
    </row>
    <row r="625" spans="1:20" s="145" customFormat="1" ht="18.95" customHeight="1" x14ac:dyDescent="0.15">
      <c r="A625" s="144"/>
      <c r="B625" s="144"/>
      <c r="C625" s="144" t="s">
        <v>3005</v>
      </c>
      <c r="D625" s="176" t="s">
        <v>537</v>
      </c>
      <c r="E625" s="177" t="s">
        <v>2564</v>
      </c>
      <c r="F625" s="159" t="s">
        <v>539</v>
      </c>
      <c r="G625" s="167">
        <v>590000</v>
      </c>
      <c r="H625" s="160"/>
      <c r="I625" s="161"/>
      <c r="J625" s="160"/>
      <c r="K625" s="162"/>
      <c r="L625" s="160">
        <v>590000</v>
      </c>
      <c r="M625" s="162" t="s">
        <v>541</v>
      </c>
      <c r="N625" s="160"/>
      <c r="O625" s="162"/>
      <c r="P625" s="160"/>
      <c r="Q625" s="162"/>
      <c r="R625" s="160"/>
      <c r="S625" s="162"/>
      <c r="T625" s="163"/>
    </row>
    <row r="626" spans="1:20" s="145" customFormat="1" ht="18.95" customHeight="1" x14ac:dyDescent="0.15">
      <c r="A626" s="144"/>
      <c r="B626" s="144"/>
      <c r="C626" s="144" t="s">
        <v>542</v>
      </c>
      <c r="D626" s="176" t="s">
        <v>543</v>
      </c>
      <c r="E626" s="177" t="s">
        <v>544</v>
      </c>
      <c r="F626" s="159" t="s">
        <v>539</v>
      </c>
      <c r="G626" s="167">
        <v>950000</v>
      </c>
      <c r="H626" s="160"/>
      <c r="I626" s="161"/>
      <c r="J626" s="160">
        <v>1140000</v>
      </c>
      <c r="K626" s="162" t="s">
        <v>545</v>
      </c>
      <c r="L626" s="160">
        <v>950000</v>
      </c>
      <c r="M626" s="162" t="s">
        <v>546</v>
      </c>
      <c r="N626" s="160"/>
      <c r="O626" s="162"/>
      <c r="P626" s="160"/>
      <c r="Q626" s="162"/>
      <c r="R626" s="160"/>
      <c r="S626" s="162"/>
      <c r="T626" s="163"/>
    </row>
    <row r="627" spans="1:20" s="145" customFormat="1" ht="18.95" customHeight="1" x14ac:dyDescent="0.15">
      <c r="A627" s="144"/>
      <c r="B627" s="144"/>
      <c r="C627" s="144" t="s">
        <v>547</v>
      </c>
      <c r="D627" s="176" t="s">
        <v>548</v>
      </c>
      <c r="E627" s="177" t="s">
        <v>549</v>
      </c>
      <c r="F627" s="159" t="s">
        <v>550</v>
      </c>
      <c r="G627" s="167">
        <v>874</v>
      </c>
      <c r="H627" s="160"/>
      <c r="I627" s="161"/>
      <c r="J627" s="160"/>
      <c r="K627" s="162"/>
      <c r="L627" s="160">
        <v>874</v>
      </c>
      <c r="M627" s="162" t="s">
        <v>551</v>
      </c>
      <c r="N627" s="160"/>
      <c r="O627" s="162"/>
      <c r="P627" s="160"/>
      <c r="Q627" s="162"/>
      <c r="R627" s="160"/>
      <c r="S627" s="162"/>
      <c r="T627" s="163"/>
    </row>
    <row r="628" spans="1:20" s="145" customFormat="1" ht="18.95" customHeight="1" x14ac:dyDescent="0.15">
      <c r="A628" s="144"/>
      <c r="B628" s="144"/>
      <c r="C628" s="144" t="s">
        <v>552</v>
      </c>
      <c r="D628" s="176" t="s">
        <v>553</v>
      </c>
      <c r="E628" s="177" t="s">
        <v>554</v>
      </c>
      <c r="F628" s="159" t="s">
        <v>550</v>
      </c>
      <c r="G628" s="167">
        <v>7700</v>
      </c>
      <c r="H628" s="160"/>
      <c r="I628" s="161"/>
      <c r="J628" s="160"/>
      <c r="K628" s="162"/>
      <c r="L628" s="160">
        <v>7700</v>
      </c>
      <c r="M628" s="162" t="s">
        <v>555</v>
      </c>
      <c r="N628" s="160"/>
      <c r="O628" s="162"/>
      <c r="P628" s="160"/>
      <c r="Q628" s="162"/>
      <c r="R628" s="160"/>
      <c r="S628" s="162"/>
      <c r="T628" s="163"/>
    </row>
    <row r="629" spans="1:20" s="145" customFormat="1" ht="18.95" customHeight="1" x14ac:dyDescent="0.15">
      <c r="A629" s="144"/>
      <c r="B629" s="144"/>
      <c r="C629" s="144" t="s">
        <v>556</v>
      </c>
      <c r="D629" s="176" t="s">
        <v>557</v>
      </c>
      <c r="E629" s="177" t="s">
        <v>558</v>
      </c>
      <c r="F629" s="159" t="s">
        <v>181</v>
      </c>
      <c r="G629" s="167">
        <v>246</v>
      </c>
      <c r="H629" s="160"/>
      <c r="I629" s="161"/>
      <c r="J629" s="160"/>
      <c r="K629" s="162"/>
      <c r="L629" s="160">
        <v>246</v>
      </c>
      <c r="M629" s="162" t="s">
        <v>559</v>
      </c>
      <c r="N629" s="160"/>
      <c r="O629" s="162"/>
      <c r="P629" s="160"/>
      <c r="Q629" s="162"/>
      <c r="R629" s="160"/>
      <c r="S629" s="162"/>
      <c r="T629" s="163"/>
    </row>
    <row r="630" spans="1:20" s="145" customFormat="1" ht="18.95" customHeight="1" x14ac:dyDescent="0.15">
      <c r="A630" s="144"/>
      <c r="B630" s="144"/>
      <c r="C630" s="144" t="s">
        <v>560</v>
      </c>
      <c r="D630" s="176" t="s">
        <v>561</v>
      </c>
      <c r="E630" s="177" t="s">
        <v>562</v>
      </c>
      <c r="F630" s="159" t="s">
        <v>181</v>
      </c>
      <c r="G630" s="167">
        <v>29</v>
      </c>
      <c r="H630" s="160"/>
      <c r="I630" s="161"/>
      <c r="J630" s="160"/>
      <c r="K630" s="162"/>
      <c r="L630" s="160">
        <v>29</v>
      </c>
      <c r="M630" s="162" t="s">
        <v>563</v>
      </c>
      <c r="N630" s="160"/>
      <c r="O630" s="162"/>
      <c r="P630" s="160"/>
      <c r="Q630" s="162"/>
      <c r="R630" s="160"/>
      <c r="S630" s="162"/>
      <c r="T630" s="163"/>
    </row>
    <row r="631" spans="1:20" s="145" customFormat="1" ht="18.95" customHeight="1" x14ac:dyDescent="0.15">
      <c r="A631" s="144"/>
      <c r="B631" s="144"/>
      <c r="C631" s="144" t="s">
        <v>564</v>
      </c>
      <c r="D631" s="176" t="s">
        <v>561</v>
      </c>
      <c r="E631" s="177" t="s">
        <v>558</v>
      </c>
      <c r="F631" s="159" t="s">
        <v>275</v>
      </c>
      <c r="G631" s="167">
        <v>29</v>
      </c>
      <c r="H631" s="160"/>
      <c r="I631" s="161"/>
      <c r="J631" s="160"/>
      <c r="K631" s="162"/>
      <c r="L631" s="160">
        <v>29</v>
      </c>
      <c r="M631" s="162" t="s">
        <v>563</v>
      </c>
      <c r="N631" s="160"/>
      <c r="O631" s="162"/>
      <c r="P631" s="160"/>
      <c r="Q631" s="162"/>
      <c r="R631" s="160"/>
      <c r="S631" s="162"/>
      <c r="T631" s="163"/>
    </row>
    <row r="632" spans="1:20" s="145" customFormat="1" ht="18.95" customHeight="1" x14ac:dyDescent="0.15">
      <c r="A632" s="144"/>
      <c r="B632" s="144"/>
      <c r="C632" s="144" t="s">
        <v>565</v>
      </c>
      <c r="D632" s="176" t="s">
        <v>566</v>
      </c>
      <c r="E632" s="177" t="s">
        <v>567</v>
      </c>
      <c r="F632" s="159" t="s">
        <v>275</v>
      </c>
      <c r="G632" s="167">
        <v>10</v>
      </c>
      <c r="H632" s="160"/>
      <c r="I632" s="161"/>
      <c r="J632" s="160"/>
      <c r="K632" s="162"/>
      <c r="L632" s="160">
        <v>10</v>
      </c>
      <c r="M632" s="162" t="s">
        <v>376</v>
      </c>
      <c r="N632" s="160"/>
      <c r="O632" s="162"/>
      <c r="P632" s="160"/>
      <c r="Q632" s="162"/>
      <c r="R632" s="160"/>
      <c r="S632" s="162"/>
      <c r="T632" s="163"/>
    </row>
    <row r="633" spans="1:20" s="145" customFormat="1" ht="18.95" customHeight="1" x14ac:dyDescent="0.15">
      <c r="A633" s="144"/>
      <c r="B633" s="144"/>
      <c r="C633" s="144" t="s">
        <v>568</v>
      </c>
      <c r="D633" s="176" t="s">
        <v>569</v>
      </c>
      <c r="E633" s="177" t="s">
        <v>570</v>
      </c>
      <c r="F633" s="159" t="s">
        <v>571</v>
      </c>
      <c r="G633" s="167">
        <v>30000</v>
      </c>
      <c r="H633" s="160"/>
      <c r="I633" s="161"/>
      <c r="J633" s="160"/>
      <c r="K633" s="162"/>
      <c r="L633" s="160">
        <v>30000</v>
      </c>
      <c r="M633" s="162" t="s">
        <v>572</v>
      </c>
      <c r="N633" s="160"/>
      <c r="O633" s="162"/>
      <c r="P633" s="160"/>
      <c r="Q633" s="162"/>
      <c r="R633" s="160"/>
      <c r="S633" s="162"/>
      <c r="T633" s="163"/>
    </row>
    <row r="634" spans="1:20" s="145" customFormat="1" ht="18.95" customHeight="1" x14ac:dyDescent="0.15">
      <c r="A634" s="144"/>
      <c r="B634" s="144"/>
      <c r="C634" s="144" t="s">
        <v>2220</v>
      </c>
      <c r="D634" s="176" t="s">
        <v>2221</v>
      </c>
      <c r="E634" s="177" t="s">
        <v>2222</v>
      </c>
      <c r="F634" s="159" t="s">
        <v>275</v>
      </c>
      <c r="G634" s="167">
        <v>70000</v>
      </c>
      <c r="H634" s="160"/>
      <c r="I634" s="161"/>
      <c r="J634" s="160"/>
      <c r="K634" s="162"/>
      <c r="L634" s="160"/>
      <c r="M634" s="162"/>
      <c r="N634" s="160">
        <v>70000</v>
      </c>
      <c r="O634" s="162" t="s">
        <v>210</v>
      </c>
      <c r="P634" s="160"/>
      <c r="Q634" s="162"/>
      <c r="R634" s="160"/>
      <c r="S634" s="162"/>
      <c r="T634" s="163"/>
    </row>
    <row r="635" spans="1:20" s="145" customFormat="1" ht="18.95" customHeight="1" x14ac:dyDescent="0.15">
      <c r="A635" s="144"/>
      <c r="B635" s="144"/>
      <c r="C635" s="144" t="s">
        <v>573</v>
      </c>
      <c r="D635" s="176" t="s">
        <v>574</v>
      </c>
      <c r="E635" s="177" t="s">
        <v>575</v>
      </c>
      <c r="F635" s="159" t="s">
        <v>576</v>
      </c>
      <c r="G635" s="167">
        <v>60000</v>
      </c>
      <c r="H635" s="160"/>
      <c r="I635" s="161"/>
      <c r="J635" s="160"/>
      <c r="K635" s="162"/>
      <c r="L635" s="160"/>
      <c r="M635" s="162"/>
      <c r="N635" s="160">
        <v>60000</v>
      </c>
      <c r="O635" s="162" t="s">
        <v>577</v>
      </c>
      <c r="P635" s="160"/>
      <c r="Q635" s="162"/>
      <c r="R635" s="160"/>
      <c r="S635" s="162"/>
      <c r="T635" s="163"/>
    </row>
    <row r="636" spans="1:20" s="145" customFormat="1" ht="18.95" customHeight="1" x14ac:dyDescent="0.15">
      <c r="A636" s="144"/>
      <c r="B636" s="144"/>
      <c r="C636" s="144" t="s">
        <v>2237</v>
      </c>
      <c r="D636" s="176" t="s">
        <v>2203</v>
      </c>
      <c r="E636" s="177" t="s">
        <v>2204</v>
      </c>
      <c r="F636" s="159" t="s">
        <v>275</v>
      </c>
      <c r="G636" s="167">
        <v>55000</v>
      </c>
      <c r="H636" s="160"/>
      <c r="I636" s="161"/>
      <c r="J636" s="160">
        <v>55000</v>
      </c>
      <c r="K636" s="162" t="s">
        <v>2249</v>
      </c>
      <c r="L636" s="160"/>
      <c r="M636" s="162"/>
      <c r="N636" s="160">
        <v>55000</v>
      </c>
      <c r="O636" s="162" t="s">
        <v>2250</v>
      </c>
      <c r="P636" s="160"/>
      <c r="Q636" s="162"/>
      <c r="R636" s="160"/>
      <c r="S636" s="162"/>
      <c r="T636" s="163"/>
    </row>
    <row r="637" spans="1:20" s="145" customFormat="1" ht="18.95" customHeight="1" x14ac:dyDescent="0.15">
      <c r="A637" s="144"/>
      <c r="B637" s="144"/>
      <c r="C637" s="144" t="s">
        <v>578</v>
      </c>
      <c r="D637" s="176" t="s">
        <v>579</v>
      </c>
      <c r="E637" s="177"/>
      <c r="F637" s="159" t="s">
        <v>275</v>
      </c>
      <c r="G637" s="167">
        <v>80000</v>
      </c>
      <c r="H637" s="160"/>
      <c r="I637" s="161"/>
      <c r="J637" s="160"/>
      <c r="K637" s="162"/>
      <c r="L637" s="160"/>
      <c r="M637" s="162"/>
      <c r="N637" s="160">
        <v>80000</v>
      </c>
      <c r="O637" s="162" t="s">
        <v>580</v>
      </c>
      <c r="P637" s="160"/>
      <c r="Q637" s="162"/>
      <c r="R637" s="160"/>
      <c r="S637" s="162"/>
      <c r="T637" s="163"/>
    </row>
    <row r="638" spans="1:20" s="145" customFormat="1" ht="18.95" customHeight="1" x14ac:dyDescent="0.15">
      <c r="A638" s="144"/>
      <c r="B638" s="144"/>
      <c r="C638" s="144" t="s">
        <v>581</v>
      </c>
      <c r="D638" s="176" t="s">
        <v>582</v>
      </c>
      <c r="E638" s="177"/>
      <c r="F638" s="159" t="s">
        <v>275</v>
      </c>
      <c r="G638" s="167">
        <v>240000</v>
      </c>
      <c r="H638" s="160"/>
      <c r="I638" s="161"/>
      <c r="J638" s="160"/>
      <c r="K638" s="162"/>
      <c r="L638" s="160"/>
      <c r="M638" s="162"/>
      <c r="N638" s="160">
        <v>240000</v>
      </c>
      <c r="O638" s="162" t="s">
        <v>580</v>
      </c>
      <c r="P638" s="160"/>
      <c r="Q638" s="162"/>
      <c r="R638" s="160"/>
      <c r="S638" s="162"/>
      <c r="T638" s="163"/>
    </row>
    <row r="639" spans="1:20" s="145" customFormat="1" ht="18.95" customHeight="1" x14ac:dyDescent="0.15">
      <c r="A639" s="144"/>
      <c r="B639" s="144"/>
      <c r="C639" s="144" t="s">
        <v>498</v>
      </c>
      <c r="D639" s="176" t="s">
        <v>2717</v>
      </c>
      <c r="E639" s="177" t="s">
        <v>584</v>
      </c>
      <c r="F639" s="159" t="s">
        <v>275</v>
      </c>
      <c r="G639" s="167">
        <v>84000</v>
      </c>
      <c r="H639" s="160"/>
      <c r="I639" s="161"/>
      <c r="J639" s="160"/>
      <c r="K639" s="162"/>
      <c r="L639" s="160">
        <v>92000</v>
      </c>
      <c r="M639" s="162" t="s">
        <v>585</v>
      </c>
      <c r="N639" s="160">
        <v>90000</v>
      </c>
      <c r="O639" s="162" t="s">
        <v>586</v>
      </c>
      <c r="P639" s="160">
        <v>84000</v>
      </c>
      <c r="Q639" s="162" t="s">
        <v>587</v>
      </c>
      <c r="R639" s="160"/>
      <c r="S639" s="162"/>
      <c r="T639" s="163"/>
    </row>
    <row r="640" spans="1:20" s="145" customFormat="1" ht="18.95" customHeight="1" x14ac:dyDescent="0.15">
      <c r="A640" s="144"/>
      <c r="B640" s="144"/>
      <c r="C640" s="144" t="s">
        <v>498</v>
      </c>
      <c r="D640" s="176" t="s">
        <v>2717</v>
      </c>
      <c r="E640" s="177" t="s">
        <v>588</v>
      </c>
      <c r="F640" s="159" t="s">
        <v>275</v>
      </c>
      <c r="G640" s="167">
        <v>27500</v>
      </c>
      <c r="H640" s="160"/>
      <c r="I640" s="161"/>
      <c r="J640" s="160"/>
      <c r="K640" s="162"/>
      <c r="L640" s="160">
        <v>33000</v>
      </c>
      <c r="M640" s="162" t="s">
        <v>585</v>
      </c>
      <c r="N640" s="160">
        <v>32000</v>
      </c>
      <c r="O640" s="162" t="s">
        <v>586</v>
      </c>
      <c r="P640" s="160">
        <v>27500</v>
      </c>
      <c r="Q640" s="162" t="s">
        <v>587</v>
      </c>
      <c r="R640" s="160"/>
      <c r="S640" s="162"/>
      <c r="T640" s="163"/>
    </row>
    <row r="641" spans="1:20" s="145" customFormat="1" ht="18.95" customHeight="1" x14ac:dyDescent="0.15">
      <c r="A641" s="144"/>
      <c r="B641" s="144"/>
      <c r="C641" s="144" t="s">
        <v>498</v>
      </c>
      <c r="D641" s="176" t="s">
        <v>2717</v>
      </c>
      <c r="E641" s="177" t="s">
        <v>589</v>
      </c>
      <c r="F641" s="159" t="s">
        <v>275</v>
      </c>
      <c r="G641" s="167">
        <v>90000</v>
      </c>
      <c r="H641" s="160"/>
      <c r="I641" s="161"/>
      <c r="J641" s="160"/>
      <c r="K641" s="162"/>
      <c r="L641" s="160">
        <v>100000</v>
      </c>
      <c r="M641" s="162" t="s">
        <v>585</v>
      </c>
      <c r="N641" s="160">
        <v>99000</v>
      </c>
      <c r="O641" s="162" t="s">
        <v>586</v>
      </c>
      <c r="P641" s="160">
        <v>90000</v>
      </c>
      <c r="Q641" s="162" t="s">
        <v>587</v>
      </c>
      <c r="R641" s="160"/>
      <c r="S641" s="162"/>
      <c r="T641" s="163"/>
    </row>
    <row r="642" spans="1:20" s="145" customFormat="1" ht="18.95" customHeight="1" x14ac:dyDescent="0.15">
      <c r="A642" s="144"/>
      <c r="B642" s="144"/>
      <c r="C642" s="144" t="s">
        <v>498</v>
      </c>
      <c r="D642" s="176" t="s">
        <v>2717</v>
      </c>
      <c r="E642" s="177" t="s">
        <v>590</v>
      </c>
      <c r="F642" s="159" t="s">
        <v>275</v>
      </c>
      <c r="G642" s="167">
        <v>45000</v>
      </c>
      <c r="H642" s="160"/>
      <c r="I642" s="161"/>
      <c r="J642" s="160"/>
      <c r="K642" s="162"/>
      <c r="L642" s="160">
        <v>51000</v>
      </c>
      <c r="M642" s="162" t="s">
        <v>585</v>
      </c>
      <c r="N642" s="160">
        <v>50000</v>
      </c>
      <c r="O642" s="162" t="s">
        <v>586</v>
      </c>
      <c r="P642" s="160">
        <v>45000</v>
      </c>
      <c r="Q642" s="162" t="s">
        <v>587</v>
      </c>
      <c r="R642" s="160"/>
      <c r="S642" s="162"/>
      <c r="T642" s="163"/>
    </row>
    <row r="643" spans="1:20" s="145" customFormat="1" ht="18.95" customHeight="1" x14ac:dyDescent="0.15">
      <c r="A643" s="144"/>
      <c r="B643" s="144"/>
      <c r="C643" s="144" t="s">
        <v>498</v>
      </c>
      <c r="D643" s="176" t="s">
        <v>2717</v>
      </c>
      <c r="E643" s="177" t="s">
        <v>591</v>
      </c>
      <c r="F643" s="159" t="s">
        <v>275</v>
      </c>
      <c r="G643" s="167">
        <v>50000</v>
      </c>
      <c r="H643" s="160"/>
      <c r="I643" s="161"/>
      <c r="J643" s="160"/>
      <c r="K643" s="162"/>
      <c r="L643" s="160">
        <v>60000</v>
      </c>
      <c r="M643" s="162" t="s">
        <v>585</v>
      </c>
      <c r="N643" s="160">
        <v>55000</v>
      </c>
      <c r="O643" s="162" t="s">
        <v>586</v>
      </c>
      <c r="P643" s="160">
        <v>50000</v>
      </c>
      <c r="Q643" s="162" t="s">
        <v>587</v>
      </c>
      <c r="R643" s="160"/>
      <c r="S643" s="162"/>
      <c r="T643" s="163"/>
    </row>
    <row r="644" spans="1:20" s="145" customFormat="1" ht="18.95" customHeight="1" x14ac:dyDescent="0.15">
      <c r="A644" s="144"/>
      <c r="B644" s="144"/>
      <c r="C644" s="144" t="s">
        <v>498</v>
      </c>
      <c r="D644" s="176" t="s">
        <v>2717</v>
      </c>
      <c r="E644" s="177" t="s">
        <v>592</v>
      </c>
      <c r="F644" s="159" t="s">
        <v>275</v>
      </c>
      <c r="G644" s="167">
        <v>120000</v>
      </c>
      <c r="H644" s="160"/>
      <c r="I644" s="161"/>
      <c r="J644" s="160"/>
      <c r="K644" s="162"/>
      <c r="L644" s="160">
        <v>129000</v>
      </c>
      <c r="M644" s="162" t="s">
        <v>585</v>
      </c>
      <c r="N644" s="160">
        <v>132000</v>
      </c>
      <c r="O644" s="162" t="s">
        <v>586</v>
      </c>
      <c r="P644" s="160">
        <v>120000</v>
      </c>
      <c r="Q644" s="162" t="s">
        <v>587</v>
      </c>
      <c r="R644" s="160"/>
      <c r="S644" s="162"/>
      <c r="T644" s="163"/>
    </row>
    <row r="645" spans="1:20" s="145" customFormat="1" ht="18.95" customHeight="1" x14ac:dyDescent="0.15">
      <c r="A645" s="144"/>
      <c r="B645" s="144"/>
      <c r="C645" s="144" t="s">
        <v>498</v>
      </c>
      <c r="D645" s="176" t="s">
        <v>2717</v>
      </c>
      <c r="E645" s="177" t="s">
        <v>2542</v>
      </c>
      <c r="F645" s="159" t="s">
        <v>275</v>
      </c>
      <c r="G645" s="167">
        <v>390000</v>
      </c>
      <c r="H645" s="160"/>
      <c r="I645" s="161"/>
      <c r="J645" s="160"/>
      <c r="K645" s="162"/>
      <c r="L645" s="160">
        <v>440000</v>
      </c>
      <c r="M645" s="162" t="s">
        <v>585</v>
      </c>
      <c r="N645" s="160">
        <v>420000</v>
      </c>
      <c r="O645" s="162" t="s">
        <v>586</v>
      </c>
      <c r="P645" s="160">
        <v>390000</v>
      </c>
      <c r="Q645" s="162" t="s">
        <v>587</v>
      </c>
      <c r="R645" s="160"/>
      <c r="S645" s="162"/>
      <c r="T645" s="163"/>
    </row>
    <row r="646" spans="1:20" s="145" customFormat="1" ht="18.95" customHeight="1" x14ac:dyDescent="0.15">
      <c r="A646" s="144"/>
      <c r="B646" s="144"/>
      <c r="C646" s="144" t="s">
        <v>498</v>
      </c>
      <c r="D646" s="176" t="s">
        <v>2205</v>
      </c>
      <c r="E646" s="177" t="s">
        <v>2206</v>
      </c>
      <c r="F646" s="159" t="s">
        <v>275</v>
      </c>
      <c r="G646" s="167">
        <v>640000</v>
      </c>
      <c r="H646" s="160"/>
      <c r="I646" s="161"/>
      <c r="J646" s="160"/>
      <c r="K646" s="162"/>
      <c r="L646" s="160">
        <v>780000</v>
      </c>
      <c r="M646" s="162" t="s">
        <v>585</v>
      </c>
      <c r="N646" s="160">
        <v>720000</v>
      </c>
      <c r="O646" s="162" t="s">
        <v>586</v>
      </c>
      <c r="P646" s="160">
        <v>640000</v>
      </c>
      <c r="Q646" s="162" t="s">
        <v>587</v>
      </c>
      <c r="R646" s="160"/>
      <c r="S646" s="162"/>
      <c r="T646" s="163"/>
    </row>
    <row r="647" spans="1:20" s="145" customFormat="1" ht="18.95" customHeight="1" x14ac:dyDescent="0.15">
      <c r="A647" s="144"/>
      <c r="B647" s="144"/>
      <c r="C647" s="144" t="s">
        <v>498</v>
      </c>
      <c r="D647" s="176" t="s">
        <v>2207</v>
      </c>
      <c r="E647" s="177"/>
      <c r="F647" s="159" t="s">
        <v>275</v>
      </c>
      <c r="G647" s="167">
        <v>25000</v>
      </c>
      <c r="H647" s="160"/>
      <c r="I647" s="161"/>
      <c r="J647" s="160"/>
      <c r="K647" s="162"/>
      <c r="L647" s="160">
        <v>30000</v>
      </c>
      <c r="M647" s="162" t="s">
        <v>585</v>
      </c>
      <c r="N647" s="160">
        <v>35000</v>
      </c>
      <c r="O647" s="162" t="s">
        <v>586</v>
      </c>
      <c r="P647" s="160">
        <v>25000</v>
      </c>
      <c r="Q647" s="162" t="s">
        <v>587</v>
      </c>
      <c r="R647" s="160"/>
      <c r="S647" s="162"/>
      <c r="T647" s="163"/>
    </row>
    <row r="648" spans="1:20" s="145" customFormat="1" ht="18.95" customHeight="1" x14ac:dyDescent="0.15">
      <c r="A648" s="144"/>
      <c r="B648" s="144"/>
      <c r="C648" s="144" t="s">
        <v>498</v>
      </c>
      <c r="D648" s="176" t="s">
        <v>2566</v>
      </c>
      <c r="E648" s="177" t="s">
        <v>594</v>
      </c>
      <c r="F648" s="159" t="s">
        <v>492</v>
      </c>
      <c r="G648" s="167">
        <v>92978000</v>
      </c>
      <c r="H648" s="160"/>
      <c r="I648" s="161"/>
      <c r="J648" s="160"/>
      <c r="K648" s="162"/>
      <c r="L648" s="160">
        <v>111573000</v>
      </c>
      <c r="M648" s="162" t="s">
        <v>595</v>
      </c>
      <c r="N648" s="160">
        <v>102275000</v>
      </c>
      <c r="O648" s="162" t="s">
        <v>596</v>
      </c>
      <c r="P648" s="160">
        <v>92978000</v>
      </c>
      <c r="Q648" s="162" t="s">
        <v>597</v>
      </c>
      <c r="R648" s="160"/>
      <c r="S648" s="162"/>
      <c r="T648" s="163"/>
    </row>
    <row r="649" spans="1:20" s="145" customFormat="1" ht="18.95" customHeight="1" x14ac:dyDescent="0.15">
      <c r="A649" s="144"/>
      <c r="B649" s="144"/>
      <c r="C649" s="144" t="s">
        <v>498</v>
      </c>
      <c r="D649" s="176" t="s">
        <v>2584</v>
      </c>
      <c r="E649" s="177" t="s">
        <v>599</v>
      </c>
      <c r="F649" s="159" t="s">
        <v>492</v>
      </c>
      <c r="G649" s="167">
        <v>10153000</v>
      </c>
      <c r="H649" s="160"/>
      <c r="I649" s="161"/>
      <c r="J649" s="160"/>
      <c r="K649" s="162"/>
      <c r="L649" s="160">
        <v>12183000</v>
      </c>
      <c r="M649" s="162" t="s">
        <v>595</v>
      </c>
      <c r="N649" s="160">
        <v>11168000</v>
      </c>
      <c r="O649" s="162" t="s">
        <v>596</v>
      </c>
      <c r="P649" s="160">
        <v>10153000</v>
      </c>
      <c r="Q649" s="162" t="s">
        <v>597</v>
      </c>
      <c r="R649" s="160"/>
      <c r="S649" s="162"/>
      <c r="T649" s="163"/>
    </row>
    <row r="650" spans="1:20" s="145" customFormat="1" ht="18.95" customHeight="1" x14ac:dyDescent="0.15">
      <c r="A650" s="144"/>
      <c r="B650" s="144"/>
      <c r="C650" s="144" t="s">
        <v>498</v>
      </c>
      <c r="D650" s="176" t="s">
        <v>2704</v>
      </c>
      <c r="E650" s="177" t="s">
        <v>601</v>
      </c>
      <c r="F650" s="159" t="s">
        <v>492</v>
      </c>
      <c r="G650" s="167">
        <v>10704000</v>
      </c>
      <c r="H650" s="160"/>
      <c r="I650" s="161"/>
      <c r="J650" s="160"/>
      <c r="K650" s="162"/>
      <c r="L650" s="160">
        <v>12844000</v>
      </c>
      <c r="M650" s="162" t="s">
        <v>595</v>
      </c>
      <c r="N650" s="160">
        <v>11774000</v>
      </c>
      <c r="O650" s="162" t="s">
        <v>596</v>
      </c>
      <c r="P650" s="160">
        <v>10704000</v>
      </c>
      <c r="Q650" s="162" t="s">
        <v>597</v>
      </c>
      <c r="R650" s="160"/>
      <c r="S650" s="162"/>
      <c r="T650" s="163"/>
    </row>
    <row r="651" spans="1:20" s="145" customFormat="1" ht="18.95" customHeight="1" x14ac:dyDescent="0.15">
      <c r="A651" s="144"/>
      <c r="B651" s="144"/>
      <c r="C651" s="144" t="s">
        <v>498</v>
      </c>
      <c r="D651" s="176" t="s">
        <v>2704</v>
      </c>
      <c r="E651" s="177" t="s">
        <v>602</v>
      </c>
      <c r="F651" s="159" t="s">
        <v>492</v>
      </c>
      <c r="G651" s="167">
        <v>3870000</v>
      </c>
      <c r="H651" s="160"/>
      <c r="I651" s="161"/>
      <c r="J651" s="160"/>
      <c r="K651" s="162"/>
      <c r="L651" s="160">
        <v>4644000</v>
      </c>
      <c r="M651" s="162" t="s">
        <v>595</v>
      </c>
      <c r="N651" s="160">
        <v>4257000</v>
      </c>
      <c r="O651" s="162" t="s">
        <v>596</v>
      </c>
      <c r="P651" s="160">
        <v>3870000</v>
      </c>
      <c r="Q651" s="162" t="s">
        <v>597</v>
      </c>
      <c r="R651" s="160"/>
      <c r="S651" s="162"/>
      <c r="T651" s="163"/>
    </row>
    <row r="652" spans="1:20" s="145" customFormat="1" ht="18.95" customHeight="1" x14ac:dyDescent="0.15">
      <c r="A652" s="144"/>
      <c r="B652" s="144"/>
      <c r="C652" s="144" t="s">
        <v>498</v>
      </c>
      <c r="D652" s="176" t="s">
        <v>2704</v>
      </c>
      <c r="E652" s="177" t="s">
        <v>603</v>
      </c>
      <c r="F652" s="159" t="s">
        <v>492</v>
      </c>
      <c r="G652" s="167">
        <v>4331000</v>
      </c>
      <c r="H652" s="160"/>
      <c r="I652" s="161"/>
      <c r="J652" s="160"/>
      <c r="K652" s="162"/>
      <c r="L652" s="160">
        <v>5197000</v>
      </c>
      <c r="M652" s="162" t="s">
        <v>595</v>
      </c>
      <c r="N652" s="160">
        <v>4764000</v>
      </c>
      <c r="O652" s="162" t="s">
        <v>596</v>
      </c>
      <c r="P652" s="160">
        <v>4331000</v>
      </c>
      <c r="Q652" s="162" t="s">
        <v>597</v>
      </c>
      <c r="R652" s="160"/>
      <c r="S652" s="162"/>
      <c r="T652" s="163"/>
    </row>
    <row r="653" spans="1:20" s="145" customFormat="1" ht="18.95" customHeight="1" x14ac:dyDescent="0.15">
      <c r="A653" s="144"/>
      <c r="B653" s="144"/>
      <c r="C653" s="144" t="s">
        <v>498</v>
      </c>
      <c r="D653" s="176" t="s">
        <v>2704</v>
      </c>
      <c r="E653" s="177" t="s">
        <v>604</v>
      </c>
      <c r="F653" s="159" t="s">
        <v>492</v>
      </c>
      <c r="G653" s="167">
        <v>1649000</v>
      </c>
      <c r="H653" s="160"/>
      <c r="I653" s="161"/>
      <c r="J653" s="160"/>
      <c r="K653" s="162"/>
      <c r="L653" s="160">
        <v>1978000</v>
      </c>
      <c r="M653" s="162" t="s">
        <v>595</v>
      </c>
      <c r="N653" s="160">
        <v>1813000</v>
      </c>
      <c r="O653" s="162" t="s">
        <v>596</v>
      </c>
      <c r="P653" s="160">
        <v>1649000</v>
      </c>
      <c r="Q653" s="162" t="s">
        <v>597</v>
      </c>
      <c r="R653" s="160"/>
      <c r="S653" s="162"/>
      <c r="T653" s="163"/>
    </row>
    <row r="654" spans="1:20" s="145" customFormat="1" ht="18.95" customHeight="1" x14ac:dyDescent="0.15">
      <c r="A654" s="144"/>
      <c r="B654" s="144"/>
      <c r="C654" s="144" t="s">
        <v>498</v>
      </c>
      <c r="D654" s="176" t="s">
        <v>2704</v>
      </c>
      <c r="E654" s="177" t="s">
        <v>2600</v>
      </c>
      <c r="F654" s="159" t="s">
        <v>492</v>
      </c>
      <c r="G654" s="167">
        <v>2231000</v>
      </c>
      <c r="H654" s="160"/>
      <c r="I654" s="161"/>
      <c r="J654" s="160"/>
      <c r="K654" s="162"/>
      <c r="L654" s="160">
        <v>2677000</v>
      </c>
      <c r="M654" s="162" t="s">
        <v>595</v>
      </c>
      <c r="N654" s="160">
        <v>2454000</v>
      </c>
      <c r="O654" s="162" t="s">
        <v>596</v>
      </c>
      <c r="P654" s="160">
        <v>2231000</v>
      </c>
      <c r="Q654" s="162" t="s">
        <v>597</v>
      </c>
      <c r="R654" s="160"/>
      <c r="S654" s="162"/>
      <c r="T654" s="163"/>
    </row>
    <row r="655" spans="1:20" s="145" customFormat="1" ht="18.95" customHeight="1" x14ac:dyDescent="0.15">
      <c r="A655" s="144"/>
      <c r="B655" s="144"/>
      <c r="C655" s="144" t="s">
        <v>498</v>
      </c>
      <c r="D655" s="176" t="s">
        <v>2704</v>
      </c>
      <c r="E655" s="177" t="s">
        <v>608</v>
      </c>
      <c r="F655" s="159" t="s">
        <v>492</v>
      </c>
      <c r="G655" s="167">
        <v>4331000</v>
      </c>
      <c r="H655" s="160"/>
      <c r="I655" s="161"/>
      <c r="J655" s="160"/>
      <c r="K655" s="162"/>
      <c r="L655" s="160">
        <v>5197000</v>
      </c>
      <c r="M655" s="162" t="s">
        <v>595</v>
      </c>
      <c r="N655" s="160">
        <v>4764000</v>
      </c>
      <c r="O655" s="162" t="s">
        <v>596</v>
      </c>
      <c r="P655" s="160">
        <v>4331000</v>
      </c>
      <c r="Q655" s="162" t="s">
        <v>597</v>
      </c>
      <c r="R655" s="160"/>
      <c r="S655" s="162"/>
      <c r="T655" s="163"/>
    </row>
    <row r="656" spans="1:20" s="145" customFormat="1" ht="18.95" customHeight="1" x14ac:dyDescent="0.15">
      <c r="A656" s="144"/>
      <c r="B656" s="144"/>
      <c r="C656" s="144" t="s">
        <v>498</v>
      </c>
      <c r="D656" s="176" t="s">
        <v>2704</v>
      </c>
      <c r="E656" s="177" t="s">
        <v>609</v>
      </c>
      <c r="F656" s="159" t="s">
        <v>492</v>
      </c>
      <c r="G656" s="167">
        <v>1649000</v>
      </c>
      <c r="H656" s="160"/>
      <c r="I656" s="161"/>
      <c r="J656" s="160"/>
      <c r="K656" s="162"/>
      <c r="L656" s="160">
        <v>1978000</v>
      </c>
      <c r="M656" s="162" t="s">
        <v>595</v>
      </c>
      <c r="N656" s="160">
        <v>1813000</v>
      </c>
      <c r="O656" s="162" t="s">
        <v>596</v>
      </c>
      <c r="P656" s="160">
        <v>1649000</v>
      </c>
      <c r="Q656" s="162" t="s">
        <v>597</v>
      </c>
      <c r="R656" s="160"/>
      <c r="S656" s="162"/>
      <c r="T656" s="163"/>
    </row>
    <row r="657" spans="1:20" s="145" customFormat="1" ht="18.95" customHeight="1" x14ac:dyDescent="0.15">
      <c r="A657" s="144"/>
      <c r="B657" s="144"/>
      <c r="C657" s="144" t="s">
        <v>498</v>
      </c>
      <c r="D657" s="176" t="s">
        <v>2704</v>
      </c>
      <c r="E657" s="177" t="s">
        <v>2610</v>
      </c>
      <c r="F657" s="159" t="s">
        <v>492</v>
      </c>
      <c r="G657" s="167">
        <v>1557000</v>
      </c>
      <c r="H657" s="160"/>
      <c r="I657" s="161"/>
      <c r="J657" s="160"/>
      <c r="K657" s="162"/>
      <c r="L657" s="160">
        <v>1868000</v>
      </c>
      <c r="M657" s="162" t="s">
        <v>595</v>
      </c>
      <c r="N657" s="160">
        <v>1712000</v>
      </c>
      <c r="O657" s="162" t="s">
        <v>596</v>
      </c>
      <c r="P657" s="160">
        <v>1557000</v>
      </c>
      <c r="Q657" s="162" t="s">
        <v>597</v>
      </c>
      <c r="R657" s="160"/>
      <c r="S657" s="162"/>
      <c r="T657" s="163"/>
    </row>
    <row r="658" spans="1:20" s="145" customFormat="1" ht="18.95" customHeight="1" x14ac:dyDescent="0.15">
      <c r="A658" s="144"/>
      <c r="B658" s="144"/>
      <c r="C658" s="144" t="s">
        <v>498</v>
      </c>
      <c r="D658" s="176" t="s">
        <v>2704</v>
      </c>
      <c r="E658" s="177" t="s">
        <v>613</v>
      </c>
      <c r="F658" s="159" t="s">
        <v>492</v>
      </c>
      <c r="G658" s="167">
        <v>3666000</v>
      </c>
      <c r="H658" s="160"/>
      <c r="I658" s="161"/>
      <c r="J658" s="160"/>
      <c r="K658" s="162"/>
      <c r="L658" s="160">
        <v>4399000</v>
      </c>
      <c r="M658" s="162" t="s">
        <v>595</v>
      </c>
      <c r="N658" s="160">
        <v>4032000</v>
      </c>
      <c r="O658" s="162" t="s">
        <v>596</v>
      </c>
      <c r="P658" s="160">
        <v>3666000</v>
      </c>
      <c r="Q658" s="162" t="s">
        <v>597</v>
      </c>
      <c r="R658" s="160"/>
      <c r="S658" s="162"/>
      <c r="T658" s="163"/>
    </row>
    <row r="659" spans="1:20" s="145" customFormat="1" ht="18.95" customHeight="1" x14ac:dyDescent="0.15">
      <c r="A659" s="144"/>
      <c r="B659" s="144"/>
      <c r="C659" s="144" t="s">
        <v>498</v>
      </c>
      <c r="D659" s="176" t="s">
        <v>2704</v>
      </c>
      <c r="E659" s="177" t="s">
        <v>2617</v>
      </c>
      <c r="F659" s="159" t="s">
        <v>492</v>
      </c>
      <c r="G659" s="167">
        <v>3451000</v>
      </c>
      <c r="H659" s="160"/>
      <c r="I659" s="161"/>
      <c r="J659" s="160"/>
      <c r="K659" s="162"/>
      <c r="L659" s="160">
        <v>4141000</v>
      </c>
      <c r="M659" s="162" t="s">
        <v>595</v>
      </c>
      <c r="N659" s="160">
        <v>3796000</v>
      </c>
      <c r="O659" s="162" t="s">
        <v>596</v>
      </c>
      <c r="P659" s="160">
        <v>3451000</v>
      </c>
      <c r="Q659" s="162" t="s">
        <v>597</v>
      </c>
      <c r="R659" s="160"/>
      <c r="S659" s="162"/>
      <c r="T659" s="163"/>
    </row>
    <row r="660" spans="1:20" s="145" customFormat="1" ht="18.95" customHeight="1" x14ac:dyDescent="0.15">
      <c r="A660" s="144"/>
      <c r="B660" s="144"/>
      <c r="C660" s="144" t="s">
        <v>498</v>
      </c>
      <c r="D660" s="176" t="s">
        <v>2704</v>
      </c>
      <c r="E660" s="177" t="s">
        <v>612</v>
      </c>
      <c r="F660" s="159" t="s">
        <v>492</v>
      </c>
      <c r="G660" s="167">
        <v>1454000</v>
      </c>
      <c r="H660" s="160"/>
      <c r="I660" s="161"/>
      <c r="J660" s="160"/>
      <c r="K660" s="162"/>
      <c r="L660" s="160">
        <v>1744000</v>
      </c>
      <c r="M660" s="162" t="s">
        <v>595</v>
      </c>
      <c r="N660" s="160">
        <v>1599000</v>
      </c>
      <c r="O660" s="162" t="s">
        <v>596</v>
      </c>
      <c r="P660" s="160">
        <v>1454000</v>
      </c>
      <c r="Q660" s="162" t="s">
        <v>597</v>
      </c>
      <c r="R660" s="160"/>
      <c r="S660" s="162"/>
      <c r="T660" s="163"/>
    </row>
    <row r="661" spans="1:20" s="145" customFormat="1" ht="18.95" customHeight="1" x14ac:dyDescent="0.15">
      <c r="A661" s="144"/>
      <c r="B661" s="144"/>
      <c r="C661" s="144" t="s">
        <v>498</v>
      </c>
      <c r="D661" s="176" t="s">
        <v>2686</v>
      </c>
      <c r="E661" s="177" t="s">
        <v>2687</v>
      </c>
      <c r="F661" s="159" t="s">
        <v>616</v>
      </c>
      <c r="G661" s="167">
        <v>17850000</v>
      </c>
      <c r="H661" s="160"/>
      <c r="I661" s="161"/>
      <c r="J661" s="160"/>
      <c r="K661" s="162"/>
      <c r="L661" s="160"/>
      <c r="M661" s="162"/>
      <c r="N661" s="160"/>
      <c r="O661" s="162"/>
      <c r="P661" s="160">
        <v>17850000</v>
      </c>
      <c r="Q661" s="162" t="s">
        <v>3203</v>
      </c>
      <c r="R661" s="160"/>
      <c r="S661" s="162"/>
      <c r="T661" s="163"/>
    </row>
    <row r="662" spans="1:20" s="145" customFormat="1" ht="18.95" customHeight="1" x14ac:dyDescent="0.15">
      <c r="A662" s="144"/>
      <c r="B662" s="144"/>
      <c r="C662" s="144" t="s">
        <v>498</v>
      </c>
      <c r="D662" s="176" t="s">
        <v>2688</v>
      </c>
      <c r="E662" s="177" t="s">
        <v>2689</v>
      </c>
      <c r="F662" s="159" t="s">
        <v>616</v>
      </c>
      <c r="G662" s="167">
        <v>2970000</v>
      </c>
      <c r="H662" s="160"/>
      <c r="I662" s="161"/>
      <c r="J662" s="160"/>
      <c r="K662" s="162"/>
      <c r="L662" s="160"/>
      <c r="M662" s="162"/>
      <c r="N662" s="160"/>
      <c r="O662" s="162"/>
      <c r="P662" s="160">
        <v>2970000</v>
      </c>
      <c r="Q662" s="162" t="s">
        <v>3203</v>
      </c>
      <c r="R662" s="160"/>
      <c r="S662" s="162"/>
      <c r="T662" s="163"/>
    </row>
    <row r="663" spans="1:20" s="145" customFormat="1" ht="18.95" customHeight="1" x14ac:dyDescent="0.15">
      <c r="A663" s="144"/>
      <c r="B663" s="144"/>
      <c r="C663" s="144" t="s">
        <v>498</v>
      </c>
      <c r="D663" s="176" t="s">
        <v>2690</v>
      </c>
      <c r="E663" s="177" t="s">
        <v>2691</v>
      </c>
      <c r="F663" s="159" t="s">
        <v>616</v>
      </c>
      <c r="G663" s="167">
        <v>6600000</v>
      </c>
      <c r="H663" s="160"/>
      <c r="I663" s="161"/>
      <c r="J663" s="160"/>
      <c r="K663" s="162"/>
      <c r="L663" s="160"/>
      <c r="M663" s="162"/>
      <c r="N663" s="160"/>
      <c r="O663" s="162"/>
      <c r="P663" s="160">
        <v>6600000</v>
      </c>
      <c r="Q663" s="162" t="s">
        <v>3203</v>
      </c>
      <c r="R663" s="160"/>
      <c r="S663" s="162"/>
      <c r="T663" s="163"/>
    </row>
    <row r="664" spans="1:20" s="145" customFormat="1" ht="18.95" customHeight="1" x14ac:dyDescent="0.15">
      <c r="A664" s="144"/>
      <c r="B664" s="144"/>
      <c r="C664" s="144" t="s">
        <v>498</v>
      </c>
      <c r="D664" s="176" t="s">
        <v>2690</v>
      </c>
      <c r="E664" s="177" t="s">
        <v>2692</v>
      </c>
      <c r="F664" s="159" t="s">
        <v>616</v>
      </c>
      <c r="G664" s="167">
        <v>3850000</v>
      </c>
      <c r="H664" s="160"/>
      <c r="I664" s="161"/>
      <c r="J664" s="160"/>
      <c r="K664" s="162"/>
      <c r="L664" s="160"/>
      <c r="M664" s="162"/>
      <c r="N664" s="160"/>
      <c r="O664" s="162"/>
      <c r="P664" s="160">
        <v>3850000</v>
      </c>
      <c r="Q664" s="162" t="s">
        <v>3203</v>
      </c>
      <c r="R664" s="160"/>
      <c r="S664" s="162"/>
      <c r="T664" s="163"/>
    </row>
    <row r="665" spans="1:20" s="145" customFormat="1" ht="18.95" customHeight="1" x14ac:dyDescent="0.15">
      <c r="A665" s="144"/>
      <c r="B665" s="144"/>
      <c r="C665" s="144" t="s">
        <v>498</v>
      </c>
      <c r="D665" s="176" t="s">
        <v>2680</v>
      </c>
      <c r="E665" s="177" t="s">
        <v>2681</v>
      </c>
      <c r="F665" s="159" t="s">
        <v>616</v>
      </c>
      <c r="G665" s="167">
        <v>99909000</v>
      </c>
      <c r="H665" s="160"/>
      <c r="I665" s="161"/>
      <c r="J665" s="160"/>
      <c r="K665" s="162"/>
      <c r="L665" s="160"/>
      <c r="M665" s="162"/>
      <c r="N665" s="160"/>
      <c r="O665" s="162"/>
      <c r="P665" s="160">
        <v>99909000</v>
      </c>
      <c r="Q665" s="162" t="s">
        <v>617</v>
      </c>
      <c r="R665" s="160"/>
      <c r="S665" s="162"/>
      <c r="T665" s="163"/>
    </row>
    <row r="666" spans="1:20" s="145" customFormat="1" ht="18.95" customHeight="1" x14ac:dyDescent="0.15">
      <c r="A666" s="144"/>
      <c r="B666" s="144"/>
      <c r="C666" s="144" t="s">
        <v>498</v>
      </c>
      <c r="D666" s="176" t="s">
        <v>2682</v>
      </c>
      <c r="E666" s="177"/>
      <c r="F666" s="159" t="s">
        <v>616</v>
      </c>
      <c r="G666" s="167">
        <v>5000000</v>
      </c>
      <c r="H666" s="160"/>
      <c r="I666" s="161"/>
      <c r="J666" s="160"/>
      <c r="K666" s="162"/>
      <c r="L666" s="160"/>
      <c r="M666" s="162"/>
      <c r="N666" s="160"/>
      <c r="O666" s="162"/>
      <c r="P666" s="160">
        <v>5000000</v>
      </c>
      <c r="Q666" s="162" t="s">
        <v>617</v>
      </c>
      <c r="R666" s="160"/>
      <c r="S666" s="162"/>
      <c r="T666" s="163"/>
    </row>
    <row r="667" spans="1:20" s="145" customFormat="1" ht="18.95" customHeight="1" x14ac:dyDescent="0.15">
      <c r="A667" s="144"/>
      <c r="B667" s="144"/>
      <c r="C667" s="144" t="s">
        <v>498</v>
      </c>
      <c r="D667" s="176" t="s">
        <v>2693</v>
      </c>
      <c r="E667" s="177"/>
      <c r="F667" s="159" t="s">
        <v>616</v>
      </c>
      <c r="G667" s="167">
        <v>40000000</v>
      </c>
      <c r="H667" s="160"/>
      <c r="I667" s="161"/>
      <c r="J667" s="160"/>
      <c r="K667" s="162"/>
      <c r="L667" s="160"/>
      <c r="M667" s="162"/>
      <c r="N667" s="160"/>
      <c r="O667" s="162"/>
      <c r="P667" s="160">
        <v>40000000</v>
      </c>
      <c r="Q667" s="162" t="s">
        <v>619</v>
      </c>
      <c r="R667" s="160"/>
      <c r="S667" s="162"/>
      <c r="T667" s="163"/>
    </row>
    <row r="668" spans="1:20" s="145" customFormat="1" ht="18.95" customHeight="1" x14ac:dyDescent="0.15">
      <c r="A668" s="144"/>
      <c r="B668" s="144"/>
      <c r="C668" s="144" t="s">
        <v>498</v>
      </c>
      <c r="D668" s="176" t="s">
        <v>620</v>
      </c>
      <c r="E668" s="177" t="s">
        <v>621</v>
      </c>
      <c r="F668" s="159" t="s">
        <v>275</v>
      </c>
      <c r="G668" s="167">
        <v>7500</v>
      </c>
      <c r="H668" s="160"/>
      <c r="I668" s="161"/>
      <c r="J668" s="160"/>
      <c r="K668" s="162"/>
      <c r="L668" s="160">
        <v>7500</v>
      </c>
      <c r="M668" s="162" t="s">
        <v>622</v>
      </c>
      <c r="N668" s="160"/>
      <c r="O668" s="162"/>
      <c r="P668" s="160"/>
      <c r="Q668" s="162"/>
      <c r="R668" s="160"/>
      <c r="S668" s="162"/>
      <c r="T668" s="163"/>
    </row>
    <row r="669" spans="1:20" s="145" customFormat="1" ht="18.95" customHeight="1" x14ac:dyDescent="0.15">
      <c r="A669" s="144"/>
      <c r="B669" s="144"/>
      <c r="C669" s="144" t="s">
        <v>498</v>
      </c>
      <c r="D669" s="176" t="s">
        <v>623</v>
      </c>
      <c r="E669" s="177" t="s">
        <v>624</v>
      </c>
      <c r="F669" s="159" t="s">
        <v>275</v>
      </c>
      <c r="G669" s="167">
        <v>3200</v>
      </c>
      <c r="H669" s="160"/>
      <c r="I669" s="161"/>
      <c r="J669" s="160"/>
      <c r="K669" s="162"/>
      <c r="L669" s="160">
        <v>3200</v>
      </c>
      <c r="M669" s="162" t="s">
        <v>622</v>
      </c>
      <c r="N669" s="160"/>
      <c r="O669" s="162"/>
      <c r="P669" s="160"/>
      <c r="Q669" s="162"/>
      <c r="R669" s="160"/>
      <c r="S669" s="162"/>
      <c r="T669" s="163"/>
    </row>
    <row r="670" spans="1:20" s="145" customFormat="1" ht="18.95" customHeight="1" x14ac:dyDescent="0.15">
      <c r="A670" s="144"/>
      <c r="B670" s="144"/>
      <c r="C670" s="144" t="s">
        <v>498</v>
      </c>
      <c r="D670" s="176" t="s">
        <v>625</v>
      </c>
      <c r="E670" s="177" t="s">
        <v>626</v>
      </c>
      <c r="F670" s="159" t="s">
        <v>275</v>
      </c>
      <c r="G670" s="167">
        <v>450000</v>
      </c>
      <c r="H670" s="160"/>
      <c r="I670" s="161"/>
      <c r="J670" s="160"/>
      <c r="K670" s="162"/>
      <c r="L670" s="160">
        <v>450000</v>
      </c>
      <c r="M670" s="162" t="s">
        <v>622</v>
      </c>
      <c r="N670" s="160"/>
      <c r="O670" s="162"/>
      <c r="P670" s="160"/>
      <c r="Q670" s="162"/>
      <c r="R670" s="160"/>
      <c r="S670" s="162"/>
      <c r="T670" s="163"/>
    </row>
    <row r="671" spans="1:20" s="145" customFormat="1" ht="18.95" customHeight="1" x14ac:dyDescent="0.15">
      <c r="A671" s="144"/>
      <c r="B671" s="144"/>
      <c r="C671" s="144" t="s">
        <v>498</v>
      </c>
      <c r="D671" s="176" t="s">
        <v>627</v>
      </c>
      <c r="E671" s="177" t="s">
        <v>628</v>
      </c>
      <c r="F671" s="159" t="s">
        <v>629</v>
      </c>
      <c r="G671" s="167">
        <v>45000</v>
      </c>
      <c r="H671" s="160"/>
      <c r="I671" s="161"/>
      <c r="J671" s="160"/>
      <c r="K671" s="162"/>
      <c r="L671" s="160">
        <v>45000</v>
      </c>
      <c r="M671" s="162" t="s">
        <v>622</v>
      </c>
      <c r="N671" s="160"/>
      <c r="O671" s="162"/>
      <c r="P671" s="160"/>
      <c r="Q671" s="162"/>
      <c r="R671" s="160"/>
      <c r="S671" s="162"/>
      <c r="T671" s="163"/>
    </row>
    <row r="672" spans="1:20" s="145" customFormat="1" ht="18.95" customHeight="1" x14ac:dyDescent="0.15">
      <c r="A672" s="144"/>
      <c r="B672" s="144"/>
      <c r="C672" s="144" t="s">
        <v>498</v>
      </c>
      <c r="D672" s="176" t="s">
        <v>630</v>
      </c>
      <c r="E672" s="177" t="s">
        <v>631</v>
      </c>
      <c r="F672" s="159" t="s">
        <v>275</v>
      </c>
      <c r="G672" s="167">
        <v>40000</v>
      </c>
      <c r="H672" s="160"/>
      <c r="I672" s="161"/>
      <c r="J672" s="160"/>
      <c r="K672" s="162"/>
      <c r="L672" s="160">
        <v>40000</v>
      </c>
      <c r="M672" s="162" t="s">
        <v>622</v>
      </c>
      <c r="N672" s="160"/>
      <c r="O672" s="162"/>
      <c r="P672" s="160"/>
      <c r="Q672" s="162"/>
      <c r="R672" s="160"/>
      <c r="S672" s="162"/>
      <c r="T672" s="163"/>
    </row>
    <row r="673" spans="1:20" s="145" customFormat="1" ht="18.95" customHeight="1" x14ac:dyDescent="0.15">
      <c r="A673" s="144"/>
      <c r="B673" s="144"/>
      <c r="C673" s="144" t="s">
        <v>498</v>
      </c>
      <c r="D673" s="176" t="s">
        <v>632</v>
      </c>
      <c r="E673" s="177"/>
      <c r="F673" s="159" t="s">
        <v>633</v>
      </c>
      <c r="G673" s="167">
        <v>0</v>
      </c>
      <c r="H673" s="160"/>
      <c r="I673" s="161"/>
      <c r="J673" s="160"/>
      <c r="K673" s="162"/>
      <c r="L673" s="160"/>
      <c r="M673" s="162"/>
      <c r="N673" s="160"/>
      <c r="O673" s="162"/>
      <c r="P673" s="160"/>
      <c r="Q673" s="162"/>
      <c r="R673" s="160"/>
      <c r="S673" s="162"/>
      <c r="T673" s="163"/>
    </row>
    <row r="674" spans="1:20" s="145" customFormat="1" ht="18.95" customHeight="1" x14ac:dyDescent="0.15">
      <c r="A674" s="144"/>
      <c r="B674" s="144"/>
      <c r="C674" s="144" t="s">
        <v>498</v>
      </c>
      <c r="D674" s="176" t="s">
        <v>634</v>
      </c>
      <c r="E674" s="177"/>
      <c r="F674" s="159" t="s">
        <v>635</v>
      </c>
      <c r="G674" s="167">
        <v>0</v>
      </c>
      <c r="H674" s="160"/>
      <c r="I674" s="161"/>
      <c r="J674" s="160"/>
      <c r="K674" s="162"/>
      <c r="L674" s="160"/>
      <c r="M674" s="162"/>
      <c r="N674" s="160"/>
      <c r="O674" s="162"/>
      <c r="P674" s="160"/>
      <c r="Q674" s="162"/>
      <c r="R674" s="160"/>
      <c r="S674" s="162"/>
      <c r="T674" s="163"/>
    </row>
    <row r="675" spans="1:20" s="145" customFormat="1" ht="18.95" customHeight="1" x14ac:dyDescent="0.15">
      <c r="A675" s="144"/>
      <c r="B675" s="144"/>
      <c r="C675" s="144" t="s">
        <v>498</v>
      </c>
      <c r="D675" s="176" t="s">
        <v>636</v>
      </c>
      <c r="E675" s="177" t="s">
        <v>637</v>
      </c>
      <c r="F675" s="159" t="s">
        <v>132</v>
      </c>
      <c r="G675" s="167">
        <v>4230</v>
      </c>
      <c r="H675" s="160"/>
      <c r="I675" s="161"/>
      <c r="J675" s="160"/>
      <c r="K675" s="162"/>
      <c r="L675" s="160">
        <v>4230</v>
      </c>
      <c r="M675" s="162" t="s">
        <v>622</v>
      </c>
      <c r="N675" s="160"/>
      <c r="O675" s="162"/>
      <c r="P675" s="160"/>
      <c r="Q675" s="162"/>
      <c r="R675" s="160"/>
      <c r="S675" s="162"/>
      <c r="T675" s="163"/>
    </row>
    <row r="676" spans="1:20" s="145" customFormat="1" ht="18.95" customHeight="1" x14ac:dyDescent="0.15">
      <c r="A676" s="144"/>
      <c r="B676" s="144"/>
      <c r="C676" s="144" t="s">
        <v>498</v>
      </c>
      <c r="D676" s="176" t="s">
        <v>638</v>
      </c>
      <c r="E676" s="177" t="s">
        <v>639</v>
      </c>
      <c r="F676" s="159" t="s">
        <v>275</v>
      </c>
      <c r="G676" s="167">
        <v>6500</v>
      </c>
      <c r="H676" s="160"/>
      <c r="I676" s="161"/>
      <c r="J676" s="160"/>
      <c r="K676" s="162"/>
      <c r="L676" s="160">
        <v>6500</v>
      </c>
      <c r="M676" s="162" t="s">
        <v>622</v>
      </c>
      <c r="N676" s="160"/>
      <c r="O676" s="162"/>
      <c r="P676" s="160"/>
      <c r="Q676" s="162"/>
      <c r="R676" s="160"/>
      <c r="S676" s="162"/>
      <c r="T676" s="163"/>
    </row>
    <row r="677" spans="1:20" s="145" customFormat="1" ht="18.95" customHeight="1" x14ac:dyDescent="0.15">
      <c r="A677" s="144"/>
      <c r="B677" s="144"/>
      <c r="C677" s="144" t="s">
        <v>498</v>
      </c>
      <c r="D677" s="176" t="s">
        <v>640</v>
      </c>
      <c r="E677" s="177" t="s">
        <v>641</v>
      </c>
      <c r="F677" s="159" t="s">
        <v>275</v>
      </c>
      <c r="G677" s="167">
        <v>7000</v>
      </c>
      <c r="H677" s="160"/>
      <c r="I677" s="161"/>
      <c r="J677" s="160"/>
      <c r="K677" s="162"/>
      <c r="L677" s="160">
        <v>7000</v>
      </c>
      <c r="M677" s="162" t="s">
        <v>622</v>
      </c>
      <c r="N677" s="160"/>
      <c r="O677" s="162"/>
      <c r="P677" s="160"/>
      <c r="Q677" s="162"/>
      <c r="R677" s="160"/>
      <c r="S677" s="162"/>
      <c r="T677" s="163"/>
    </row>
    <row r="678" spans="1:20" s="145" customFormat="1" ht="18.95" customHeight="1" x14ac:dyDescent="0.15">
      <c r="A678" s="144"/>
      <c r="B678" s="144"/>
      <c r="C678" s="144" t="s">
        <v>498</v>
      </c>
      <c r="D678" s="176" t="s">
        <v>642</v>
      </c>
      <c r="E678" s="177" t="s">
        <v>643</v>
      </c>
      <c r="F678" s="159" t="s">
        <v>275</v>
      </c>
      <c r="G678" s="167">
        <v>4500</v>
      </c>
      <c r="H678" s="160"/>
      <c r="I678" s="161"/>
      <c r="J678" s="160"/>
      <c r="K678" s="162"/>
      <c r="L678" s="160">
        <v>4500</v>
      </c>
      <c r="M678" s="162" t="s">
        <v>622</v>
      </c>
      <c r="N678" s="160"/>
      <c r="O678" s="162"/>
      <c r="P678" s="160"/>
      <c r="Q678" s="162"/>
      <c r="R678" s="160"/>
      <c r="S678" s="162"/>
      <c r="T678" s="163"/>
    </row>
    <row r="679" spans="1:20" s="145" customFormat="1" ht="18.95" customHeight="1" x14ac:dyDescent="0.15">
      <c r="A679" s="144"/>
      <c r="B679" s="144"/>
      <c r="C679" s="144" t="s">
        <v>498</v>
      </c>
      <c r="D679" s="176" t="s">
        <v>644</v>
      </c>
      <c r="E679" s="177" t="s">
        <v>645</v>
      </c>
      <c r="F679" s="159" t="s">
        <v>275</v>
      </c>
      <c r="G679" s="167">
        <v>200</v>
      </c>
      <c r="H679" s="160"/>
      <c r="I679" s="161"/>
      <c r="J679" s="160"/>
      <c r="K679" s="162"/>
      <c r="L679" s="160">
        <v>200</v>
      </c>
      <c r="M679" s="162" t="s">
        <v>622</v>
      </c>
      <c r="N679" s="160"/>
      <c r="O679" s="162"/>
      <c r="P679" s="160"/>
      <c r="Q679" s="162"/>
      <c r="R679" s="160"/>
      <c r="S679" s="162"/>
      <c r="T679" s="163"/>
    </row>
    <row r="680" spans="1:20" s="145" customFormat="1" ht="18.95" customHeight="1" x14ac:dyDescent="0.15">
      <c r="A680" s="144"/>
      <c r="B680" s="144"/>
      <c r="C680" s="144" t="s">
        <v>498</v>
      </c>
      <c r="D680" s="176" t="s">
        <v>646</v>
      </c>
      <c r="E680" s="177" t="s">
        <v>647</v>
      </c>
      <c r="F680" s="159" t="s">
        <v>275</v>
      </c>
      <c r="G680" s="167">
        <v>50000</v>
      </c>
      <c r="H680" s="160"/>
      <c r="I680" s="161"/>
      <c r="J680" s="160"/>
      <c r="K680" s="162"/>
      <c r="L680" s="160">
        <v>50000</v>
      </c>
      <c r="M680" s="162" t="s">
        <v>622</v>
      </c>
      <c r="N680" s="160"/>
      <c r="O680" s="162"/>
      <c r="P680" s="160"/>
      <c r="Q680" s="162"/>
      <c r="R680" s="160"/>
      <c r="S680" s="162"/>
      <c r="T680" s="163"/>
    </row>
    <row r="681" spans="1:20" s="145" customFormat="1" ht="18.95" customHeight="1" x14ac:dyDescent="0.15">
      <c r="A681" s="144"/>
      <c r="B681" s="144"/>
      <c r="C681" s="144" t="s">
        <v>498</v>
      </c>
      <c r="D681" s="176" t="s">
        <v>621</v>
      </c>
      <c r="E681" s="177" t="s">
        <v>620</v>
      </c>
      <c r="F681" s="159" t="s">
        <v>275</v>
      </c>
      <c r="G681" s="167">
        <v>7500</v>
      </c>
      <c r="H681" s="160"/>
      <c r="I681" s="161"/>
      <c r="J681" s="160"/>
      <c r="K681" s="162"/>
      <c r="L681" s="160">
        <v>7500</v>
      </c>
      <c r="M681" s="162" t="s">
        <v>622</v>
      </c>
      <c r="N681" s="160"/>
      <c r="O681" s="162"/>
      <c r="P681" s="160"/>
      <c r="Q681" s="162"/>
      <c r="R681" s="160"/>
      <c r="S681" s="162"/>
      <c r="T681" s="163"/>
    </row>
    <row r="682" spans="1:20" s="145" customFormat="1" ht="18.95" customHeight="1" x14ac:dyDescent="0.15">
      <c r="A682" s="144"/>
      <c r="B682" s="144"/>
      <c r="C682" s="144" t="s">
        <v>498</v>
      </c>
      <c r="D682" s="176" t="s">
        <v>648</v>
      </c>
      <c r="E682" s="177"/>
      <c r="F682" s="159" t="s">
        <v>275</v>
      </c>
      <c r="G682" s="167">
        <v>30000</v>
      </c>
      <c r="H682" s="160"/>
      <c r="I682" s="161"/>
      <c r="J682" s="160"/>
      <c r="K682" s="162"/>
      <c r="L682" s="160">
        <v>30000</v>
      </c>
      <c r="M682" s="162" t="s">
        <v>622</v>
      </c>
      <c r="N682" s="160"/>
      <c r="O682" s="162"/>
      <c r="P682" s="160"/>
      <c r="Q682" s="162"/>
      <c r="R682" s="160"/>
      <c r="S682" s="162"/>
      <c r="T682" s="163"/>
    </row>
    <row r="683" spans="1:20" s="145" customFormat="1" ht="18.95" customHeight="1" x14ac:dyDescent="0.15">
      <c r="A683" s="144"/>
      <c r="B683" s="144"/>
      <c r="C683" s="144" t="s">
        <v>498</v>
      </c>
      <c r="D683" s="176" t="s">
        <v>649</v>
      </c>
      <c r="E683" s="177"/>
      <c r="F683" s="159" t="s">
        <v>275</v>
      </c>
      <c r="G683" s="167">
        <v>12000</v>
      </c>
      <c r="H683" s="160"/>
      <c r="I683" s="161"/>
      <c r="J683" s="160"/>
      <c r="K683" s="162"/>
      <c r="L683" s="160">
        <v>12000</v>
      </c>
      <c r="M683" s="162" t="s">
        <v>650</v>
      </c>
      <c r="N683" s="160"/>
      <c r="O683" s="162"/>
      <c r="P683" s="160"/>
      <c r="Q683" s="162"/>
      <c r="R683" s="160"/>
      <c r="S683" s="162"/>
      <c r="T683" s="163"/>
    </row>
    <row r="684" spans="1:20" s="145" customFormat="1" ht="18.95" customHeight="1" x14ac:dyDescent="0.15">
      <c r="A684" s="144"/>
      <c r="B684" s="144"/>
      <c r="C684" s="144" t="s">
        <v>498</v>
      </c>
      <c r="D684" s="176" t="s">
        <v>651</v>
      </c>
      <c r="E684" s="177" t="s">
        <v>652</v>
      </c>
      <c r="F684" s="159" t="s">
        <v>275</v>
      </c>
      <c r="G684" s="167">
        <v>7700</v>
      </c>
      <c r="H684" s="160"/>
      <c r="I684" s="161"/>
      <c r="J684" s="160"/>
      <c r="K684" s="162"/>
      <c r="L684" s="160">
        <v>7700</v>
      </c>
      <c r="M684" s="162" t="s">
        <v>622</v>
      </c>
      <c r="N684" s="160"/>
      <c r="O684" s="162"/>
      <c r="P684" s="160"/>
      <c r="Q684" s="162"/>
      <c r="R684" s="160"/>
      <c r="S684" s="162"/>
      <c r="T684" s="163"/>
    </row>
    <row r="685" spans="1:20" s="145" customFormat="1" ht="18.95" customHeight="1" x14ac:dyDescent="0.15">
      <c r="A685" s="144"/>
      <c r="B685" s="144"/>
      <c r="C685" s="144" t="s">
        <v>653</v>
      </c>
      <c r="D685" s="176" t="s">
        <v>659</v>
      </c>
      <c r="E685" s="177" t="s">
        <v>655</v>
      </c>
      <c r="F685" s="159" t="s">
        <v>616</v>
      </c>
      <c r="G685" s="167">
        <v>209620</v>
      </c>
      <c r="H685" s="160"/>
      <c r="I685" s="161"/>
      <c r="J685" s="160"/>
      <c r="K685" s="162"/>
      <c r="L685" s="160"/>
      <c r="M685" s="162"/>
      <c r="N685" s="160"/>
      <c r="O685" s="162"/>
      <c r="P685" s="160"/>
      <c r="Q685" s="162"/>
      <c r="R685" s="160"/>
      <c r="S685" s="162"/>
      <c r="T685" s="163"/>
    </row>
    <row r="686" spans="1:20" s="145" customFormat="1" ht="18.95" customHeight="1" x14ac:dyDescent="0.15">
      <c r="A686" s="144"/>
      <c r="B686" s="144"/>
      <c r="C686" s="144" t="s">
        <v>656</v>
      </c>
      <c r="D686" s="176" t="s">
        <v>661</v>
      </c>
      <c r="E686" s="177" t="s">
        <v>655</v>
      </c>
      <c r="F686" s="159" t="s">
        <v>616</v>
      </c>
      <c r="G686" s="167">
        <v>144880</v>
      </c>
      <c r="H686" s="160"/>
      <c r="I686" s="161"/>
      <c r="J686" s="160"/>
      <c r="K686" s="162"/>
      <c r="L686" s="160"/>
      <c r="M686" s="162"/>
      <c r="N686" s="160"/>
      <c r="O686" s="162"/>
      <c r="P686" s="160"/>
      <c r="Q686" s="162"/>
      <c r="R686" s="160"/>
      <c r="S686" s="162"/>
      <c r="T686" s="163"/>
    </row>
    <row r="687" spans="1:20" s="145" customFormat="1" ht="18.95" customHeight="1" x14ac:dyDescent="0.15">
      <c r="A687" s="144"/>
      <c r="B687" s="144"/>
      <c r="C687" s="144" t="s">
        <v>658</v>
      </c>
      <c r="D687" s="176" t="s">
        <v>2724</v>
      </c>
      <c r="E687" s="177" t="s">
        <v>655</v>
      </c>
      <c r="F687" s="159" t="s">
        <v>616</v>
      </c>
      <c r="G687" s="167">
        <v>556546</v>
      </c>
      <c r="H687" s="160"/>
      <c r="I687" s="161"/>
      <c r="J687" s="160"/>
      <c r="K687" s="162"/>
      <c r="L687" s="160"/>
      <c r="M687" s="162"/>
      <c r="N687" s="160"/>
      <c r="O687" s="162"/>
      <c r="P687" s="160"/>
      <c r="Q687" s="162"/>
      <c r="R687" s="160"/>
      <c r="S687" s="162"/>
      <c r="T687" s="163"/>
    </row>
    <row r="688" spans="1:20" s="145" customFormat="1" ht="18.95" customHeight="1" x14ac:dyDescent="0.15">
      <c r="A688" s="144"/>
      <c r="B688" s="144"/>
      <c r="C688" s="144" t="s">
        <v>660</v>
      </c>
      <c r="D688" s="176" t="s">
        <v>2725</v>
      </c>
      <c r="E688" s="177" t="s">
        <v>655</v>
      </c>
      <c r="F688" s="159" t="s">
        <v>616</v>
      </c>
      <c r="G688" s="167">
        <v>566484</v>
      </c>
      <c r="H688" s="160"/>
      <c r="I688" s="161"/>
      <c r="J688" s="160"/>
      <c r="K688" s="162"/>
      <c r="L688" s="160"/>
      <c r="M688" s="162"/>
      <c r="N688" s="160"/>
      <c r="O688" s="162"/>
      <c r="P688" s="160"/>
      <c r="Q688" s="162"/>
      <c r="R688" s="160"/>
      <c r="S688" s="162"/>
      <c r="T688" s="163"/>
    </row>
    <row r="689" spans="1:20" s="145" customFormat="1" ht="18.95" customHeight="1" x14ac:dyDescent="0.15">
      <c r="A689" s="144"/>
      <c r="B689" s="144"/>
      <c r="C689" s="144" t="s">
        <v>662</v>
      </c>
      <c r="D689" s="176" t="s">
        <v>2726</v>
      </c>
      <c r="E689" s="177" t="s">
        <v>655</v>
      </c>
      <c r="F689" s="159" t="s">
        <v>616</v>
      </c>
      <c r="G689" s="167">
        <v>315970</v>
      </c>
      <c r="H689" s="160"/>
      <c r="I689" s="161"/>
      <c r="J689" s="160"/>
      <c r="K689" s="162"/>
      <c r="L689" s="160"/>
      <c r="M689" s="162"/>
      <c r="N689" s="160"/>
      <c r="O689" s="162"/>
      <c r="P689" s="160"/>
      <c r="Q689" s="162"/>
      <c r="R689" s="160"/>
      <c r="S689" s="162"/>
      <c r="T689" s="163"/>
    </row>
    <row r="690" spans="1:20" s="145" customFormat="1" ht="18.95" customHeight="1" x14ac:dyDescent="0.15">
      <c r="A690" s="144"/>
      <c r="B690" s="144"/>
      <c r="C690" s="144" t="s">
        <v>950</v>
      </c>
      <c r="D690" s="176" t="s">
        <v>2727</v>
      </c>
      <c r="E690" s="177" t="s">
        <v>664</v>
      </c>
      <c r="F690" s="159" t="s">
        <v>616</v>
      </c>
      <c r="G690" s="167">
        <v>265000</v>
      </c>
      <c r="H690" s="160"/>
      <c r="I690" s="161"/>
      <c r="J690" s="160"/>
      <c r="K690" s="162"/>
      <c r="L690" s="160"/>
      <c r="M690" s="162"/>
      <c r="N690" s="160"/>
      <c r="O690" s="162"/>
      <c r="P690" s="160"/>
      <c r="Q690" s="162"/>
      <c r="R690" s="160"/>
      <c r="S690" s="162"/>
      <c r="T690" s="163"/>
    </row>
    <row r="691" spans="1:20" s="145" customFormat="1" ht="18.95" customHeight="1" x14ac:dyDescent="0.15">
      <c r="A691" s="144"/>
      <c r="B691" s="144"/>
      <c r="C691" s="144" t="s">
        <v>665</v>
      </c>
      <c r="D691" s="176" t="s">
        <v>666</v>
      </c>
      <c r="E691" s="177" t="s">
        <v>667</v>
      </c>
      <c r="F691" s="159" t="s">
        <v>571</v>
      </c>
      <c r="G691" s="167"/>
      <c r="H691" s="160">
        <v>443</v>
      </c>
      <c r="I691" s="161" t="s">
        <v>668</v>
      </c>
      <c r="J691" s="160">
        <v>1275</v>
      </c>
      <c r="K691" s="162" t="s">
        <v>669</v>
      </c>
      <c r="L691" s="160">
        <v>589</v>
      </c>
      <c r="M691" s="162" t="s">
        <v>81</v>
      </c>
      <c r="N691" s="160"/>
      <c r="O691" s="162"/>
      <c r="P691" s="160"/>
      <c r="Q691" s="162"/>
      <c r="R691" s="160"/>
      <c r="S691" s="162"/>
      <c r="T691" s="163"/>
    </row>
    <row r="692" spans="1:20" s="145" customFormat="1" ht="18.95" customHeight="1" x14ac:dyDescent="0.15">
      <c r="A692" s="144"/>
      <c r="B692" s="144"/>
      <c r="C692" s="144" t="s">
        <v>670</v>
      </c>
      <c r="D692" s="176" t="s">
        <v>671</v>
      </c>
      <c r="E692" s="177" t="s">
        <v>667</v>
      </c>
      <c r="F692" s="159" t="s">
        <v>571</v>
      </c>
      <c r="G692" s="167"/>
      <c r="H692" s="160">
        <v>443</v>
      </c>
      <c r="I692" s="161" t="s">
        <v>668</v>
      </c>
      <c r="J692" s="160">
        <v>1275</v>
      </c>
      <c r="K692" s="162" t="s">
        <v>669</v>
      </c>
      <c r="L692" s="160">
        <v>589</v>
      </c>
      <c r="M692" s="162" t="s">
        <v>81</v>
      </c>
      <c r="N692" s="160"/>
      <c r="O692" s="162"/>
      <c r="P692" s="160"/>
      <c r="Q692" s="162"/>
      <c r="R692" s="160"/>
      <c r="S692" s="162"/>
      <c r="T692" s="163"/>
    </row>
    <row r="693" spans="1:20" s="145" customFormat="1" ht="18.95" customHeight="1" x14ac:dyDescent="0.15">
      <c r="A693" s="144"/>
      <c r="B693" s="144"/>
      <c r="C693" s="144" t="s">
        <v>672</v>
      </c>
      <c r="D693" s="176" t="s">
        <v>673</v>
      </c>
      <c r="E693" s="177" t="s">
        <v>674</v>
      </c>
      <c r="F693" s="159" t="s">
        <v>675</v>
      </c>
      <c r="G693" s="167"/>
      <c r="H693" s="160">
        <v>16617</v>
      </c>
      <c r="I693" s="161" t="s">
        <v>668</v>
      </c>
      <c r="J693" s="160">
        <v>47155</v>
      </c>
      <c r="K693" s="162" t="s">
        <v>669</v>
      </c>
      <c r="L693" s="160">
        <v>21743</v>
      </c>
      <c r="M693" s="162" t="s">
        <v>81</v>
      </c>
      <c r="N693" s="160"/>
      <c r="O693" s="162"/>
      <c r="P693" s="160"/>
      <c r="Q693" s="162"/>
      <c r="R693" s="160"/>
      <c r="S693" s="162"/>
      <c r="T693" s="163"/>
    </row>
    <row r="694" spans="1:20" s="145" customFormat="1" ht="18.95" customHeight="1" x14ac:dyDescent="0.15">
      <c r="A694" s="144"/>
      <c r="B694" s="144"/>
      <c r="C694" s="144" t="s">
        <v>2228</v>
      </c>
      <c r="D694" s="176" t="s">
        <v>2229</v>
      </c>
      <c r="E694" s="177" t="s">
        <v>2230</v>
      </c>
      <c r="F694" s="159" t="s">
        <v>675</v>
      </c>
      <c r="G694" s="167"/>
      <c r="H694" s="160">
        <v>8134</v>
      </c>
      <c r="I694" s="161" t="s">
        <v>668</v>
      </c>
      <c r="J694" s="160">
        <v>55610</v>
      </c>
      <c r="K694" s="162" t="s">
        <v>669</v>
      </c>
      <c r="L694" s="160">
        <v>13041</v>
      </c>
      <c r="M694" s="162" t="s">
        <v>81</v>
      </c>
      <c r="N694" s="160"/>
      <c r="O694" s="162"/>
      <c r="P694" s="160"/>
      <c r="Q694" s="162"/>
      <c r="R694" s="160"/>
      <c r="S694" s="162"/>
      <c r="T694" s="163"/>
    </row>
    <row r="695" spans="1:20" s="145" customFormat="1" ht="18.95" customHeight="1" x14ac:dyDescent="0.15">
      <c r="A695" s="144"/>
      <c r="B695" s="144"/>
      <c r="C695" s="144" t="s">
        <v>676</v>
      </c>
      <c r="D695" s="176" t="s">
        <v>70</v>
      </c>
      <c r="E695" s="177" t="s">
        <v>677</v>
      </c>
      <c r="F695" s="159" t="s">
        <v>678</v>
      </c>
      <c r="G695" s="167">
        <v>268915</v>
      </c>
      <c r="H695" s="160"/>
      <c r="I695" s="161"/>
      <c r="J695" s="160"/>
      <c r="K695" s="162"/>
      <c r="L695" s="160"/>
      <c r="M695" s="162"/>
      <c r="N695" s="160"/>
      <c r="O695" s="162"/>
      <c r="P695" s="160"/>
      <c r="Q695" s="162"/>
      <c r="R695" s="160"/>
      <c r="S695" s="162"/>
      <c r="T695" s="163"/>
    </row>
    <row r="696" spans="1:20" s="145" customFormat="1" ht="18.95" customHeight="1" x14ac:dyDescent="0.15">
      <c r="A696" s="144"/>
      <c r="B696" s="144"/>
      <c r="C696" s="144" t="s">
        <v>679</v>
      </c>
      <c r="D696" s="176" t="s">
        <v>70</v>
      </c>
      <c r="E696" s="177" t="s">
        <v>680</v>
      </c>
      <c r="F696" s="159" t="s">
        <v>678</v>
      </c>
      <c r="G696" s="167">
        <v>300337</v>
      </c>
      <c r="H696" s="160"/>
      <c r="I696" s="161"/>
      <c r="J696" s="160"/>
      <c r="K696" s="162"/>
      <c r="L696" s="160"/>
      <c r="M696" s="162"/>
      <c r="N696" s="160"/>
      <c r="O696" s="162"/>
      <c r="P696" s="160"/>
      <c r="Q696" s="162"/>
      <c r="R696" s="160"/>
      <c r="S696" s="162"/>
      <c r="T696" s="163"/>
    </row>
    <row r="697" spans="1:20" s="145" customFormat="1" ht="18.95" customHeight="1" x14ac:dyDescent="0.15">
      <c r="A697" s="144"/>
      <c r="B697" s="144"/>
      <c r="C697" s="144" t="s">
        <v>2912</v>
      </c>
      <c r="D697" s="176" t="s">
        <v>70</v>
      </c>
      <c r="E697" s="177" t="s">
        <v>2913</v>
      </c>
      <c r="F697" s="159" t="s">
        <v>678</v>
      </c>
      <c r="G697" s="167">
        <v>436458</v>
      </c>
      <c r="H697" s="160"/>
      <c r="I697" s="161"/>
      <c r="J697" s="160"/>
      <c r="K697" s="162"/>
      <c r="L697" s="160"/>
      <c r="M697" s="162"/>
      <c r="N697" s="160"/>
      <c r="O697" s="162"/>
      <c r="P697" s="160"/>
      <c r="Q697" s="162"/>
      <c r="R697" s="160"/>
      <c r="S697" s="162"/>
      <c r="T697" s="163"/>
    </row>
    <row r="698" spans="1:20" s="145" customFormat="1" ht="18.95" customHeight="1" x14ac:dyDescent="0.15">
      <c r="A698" s="144"/>
      <c r="B698" s="144"/>
      <c r="C698" s="144" t="s">
        <v>681</v>
      </c>
      <c r="D698" s="176" t="s">
        <v>70</v>
      </c>
      <c r="E698" s="177" t="s">
        <v>682</v>
      </c>
      <c r="F698" s="159" t="s">
        <v>678</v>
      </c>
      <c r="G698" s="167">
        <v>408559</v>
      </c>
      <c r="H698" s="160"/>
      <c r="I698" s="161"/>
      <c r="J698" s="160"/>
      <c r="K698" s="162"/>
      <c r="L698" s="160"/>
      <c r="M698" s="162"/>
      <c r="N698" s="160"/>
      <c r="O698" s="162"/>
      <c r="P698" s="160"/>
      <c r="Q698" s="162"/>
      <c r="R698" s="160"/>
      <c r="S698" s="162"/>
      <c r="T698" s="163"/>
    </row>
    <row r="699" spans="1:20" s="145" customFormat="1" ht="18.95" customHeight="1" x14ac:dyDescent="0.15">
      <c r="A699" s="144"/>
      <c r="B699" s="144"/>
      <c r="C699" s="144" t="s">
        <v>683</v>
      </c>
      <c r="D699" s="176" t="s">
        <v>70</v>
      </c>
      <c r="E699" s="177" t="s">
        <v>684</v>
      </c>
      <c r="F699" s="159" t="s">
        <v>678</v>
      </c>
      <c r="G699" s="167">
        <v>627960</v>
      </c>
      <c r="H699" s="160"/>
      <c r="I699" s="161"/>
      <c r="J699" s="160"/>
      <c r="K699" s="162"/>
      <c r="L699" s="160"/>
      <c r="M699" s="162"/>
      <c r="N699" s="160"/>
      <c r="O699" s="162"/>
      <c r="P699" s="160"/>
      <c r="Q699" s="162"/>
      <c r="R699" s="160"/>
      <c r="S699" s="162"/>
      <c r="T699" s="163"/>
    </row>
    <row r="700" spans="1:20" s="145" customFormat="1" ht="18.95" customHeight="1" x14ac:dyDescent="0.15">
      <c r="A700" s="144"/>
      <c r="B700" s="144"/>
      <c r="C700" s="144" t="s">
        <v>685</v>
      </c>
      <c r="D700" s="176" t="s">
        <v>70</v>
      </c>
      <c r="E700" s="177" t="s">
        <v>686</v>
      </c>
      <c r="F700" s="159" t="s">
        <v>678</v>
      </c>
      <c r="G700" s="167">
        <v>289211</v>
      </c>
      <c r="H700" s="160"/>
      <c r="I700" s="161"/>
      <c r="J700" s="160"/>
      <c r="K700" s="162"/>
      <c r="L700" s="160"/>
      <c r="M700" s="162"/>
      <c r="N700" s="160"/>
      <c r="O700" s="162"/>
      <c r="P700" s="160"/>
      <c r="Q700" s="162"/>
      <c r="R700" s="160"/>
      <c r="S700" s="162"/>
      <c r="T700" s="163"/>
    </row>
    <row r="701" spans="1:20" s="145" customFormat="1" ht="18.95" customHeight="1" x14ac:dyDescent="0.15">
      <c r="A701" s="144"/>
      <c r="B701" s="144"/>
      <c r="C701" s="144" t="s">
        <v>687</v>
      </c>
      <c r="D701" s="176" t="s">
        <v>70</v>
      </c>
      <c r="E701" s="177" t="s">
        <v>688</v>
      </c>
      <c r="F701" s="159" t="s">
        <v>678</v>
      </c>
      <c r="G701" s="167">
        <v>433400</v>
      </c>
      <c r="H701" s="160"/>
      <c r="I701" s="161"/>
      <c r="J701" s="160"/>
      <c r="K701" s="162"/>
      <c r="L701" s="160"/>
      <c r="M701" s="162"/>
      <c r="N701" s="160"/>
      <c r="O701" s="162"/>
      <c r="P701" s="160"/>
      <c r="Q701" s="162"/>
      <c r="R701" s="160"/>
      <c r="S701" s="162"/>
      <c r="T701" s="163"/>
    </row>
    <row r="702" spans="1:20" s="145" customFormat="1" ht="18.95" customHeight="1" x14ac:dyDescent="0.15">
      <c r="A702" s="144"/>
      <c r="B702" s="144"/>
      <c r="C702" s="144" t="s">
        <v>689</v>
      </c>
      <c r="D702" s="176" t="s">
        <v>70</v>
      </c>
      <c r="E702" s="177" t="s">
        <v>690</v>
      </c>
      <c r="F702" s="159" t="s">
        <v>678</v>
      </c>
      <c r="G702" s="167">
        <v>169804</v>
      </c>
      <c r="H702" s="160"/>
      <c r="I702" s="161"/>
      <c r="J702" s="160"/>
      <c r="K702" s="162"/>
      <c r="L702" s="160"/>
      <c r="M702" s="162"/>
      <c r="N702" s="160"/>
      <c r="O702" s="162"/>
      <c r="P702" s="160"/>
      <c r="Q702" s="162"/>
      <c r="R702" s="160"/>
      <c r="S702" s="162"/>
      <c r="T702" s="163"/>
    </row>
    <row r="703" spans="1:20" s="145" customFormat="1" ht="18.95" customHeight="1" x14ac:dyDescent="0.15">
      <c r="A703" s="144"/>
      <c r="B703" s="144"/>
      <c r="C703" s="144" t="s">
        <v>691</v>
      </c>
      <c r="D703" s="176" t="s">
        <v>70</v>
      </c>
      <c r="E703" s="177" t="s">
        <v>692</v>
      </c>
      <c r="F703" s="159" t="s">
        <v>678</v>
      </c>
      <c r="G703" s="167">
        <v>221506</v>
      </c>
      <c r="H703" s="160"/>
      <c r="I703" s="161"/>
      <c r="J703" s="160"/>
      <c r="K703" s="162"/>
      <c r="L703" s="160"/>
      <c r="M703" s="162"/>
      <c r="N703" s="160"/>
      <c r="O703" s="162"/>
      <c r="P703" s="160"/>
      <c r="Q703" s="162"/>
      <c r="R703" s="160"/>
      <c r="S703" s="162"/>
      <c r="T703" s="163"/>
    </row>
    <row r="704" spans="1:20" s="145" customFormat="1" ht="18.95" customHeight="1" x14ac:dyDescent="0.15">
      <c r="A704" s="144"/>
      <c r="B704" s="144"/>
      <c r="C704" s="144" t="s">
        <v>693</v>
      </c>
      <c r="D704" s="176" t="s">
        <v>70</v>
      </c>
      <c r="E704" s="177" t="s">
        <v>694</v>
      </c>
      <c r="F704" s="159" t="s">
        <v>678</v>
      </c>
      <c r="G704" s="167">
        <v>252249</v>
      </c>
      <c r="H704" s="160"/>
      <c r="I704" s="161"/>
      <c r="J704" s="160"/>
      <c r="K704" s="162"/>
      <c r="L704" s="160"/>
      <c r="M704" s="162"/>
      <c r="N704" s="160"/>
      <c r="O704" s="162"/>
      <c r="P704" s="160"/>
      <c r="Q704" s="162"/>
      <c r="R704" s="160"/>
      <c r="S704" s="162"/>
      <c r="T704" s="163"/>
    </row>
    <row r="705" spans="1:20" s="145" customFormat="1" ht="18.95" customHeight="1" x14ac:dyDescent="0.15">
      <c r="A705" s="144"/>
      <c r="B705" s="144"/>
      <c r="C705" s="144" t="s">
        <v>695</v>
      </c>
      <c r="D705" s="176" t="s">
        <v>70</v>
      </c>
      <c r="E705" s="177" t="s">
        <v>696</v>
      </c>
      <c r="F705" s="159" t="s">
        <v>678</v>
      </c>
      <c r="G705" s="167">
        <v>220722</v>
      </c>
      <c r="H705" s="160"/>
      <c r="I705" s="161"/>
      <c r="J705" s="160"/>
      <c r="K705" s="162"/>
      <c r="L705" s="160"/>
      <c r="M705" s="162"/>
      <c r="N705" s="160"/>
      <c r="O705" s="162"/>
      <c r="P705" s="160"/>
      <c r="Q705" s="162"/>
      <c r="R705" s="160"/>
      <c r="S705" s="162"/>
      <c r="T705" s="163"/>
    </row>
    <row r="706" spans="1:20" s="145" customFormat="1" ht="18.95" customHeight="1" x14ac:dyDescent="0.15">
      <c r="A706" s="144"/>
      <c r="B706" s="144"/>
      <c r="C706" s="144" t="s">
        <v>697</v>
      </c>
      <c r="D706" s="176" t="s">
        <v>70</v>
      </c>
      <c r="E706" s="177" t="s">
        <v>698</v>
      </c>
      <c r="F706" s="159" t="s">
        <v>678</v>
      </c>
      <c r="G706" s="167">
        <v>202696</v>
      </c>
      <c r="H706" s="160"/>
      <c r="I706" s="161"/>
      <c r="J706" s="160"/>
      <c r="K706" s="162"/>
      <c r="L706" s="160"/>
      <c r="M706" s="162"/>
      <c r="N706" s="160"/>
      <c r="O706" s="162"/>
      <c r="P706" s="160"/>
      <c r="Q706" s="162"/>
      <c r="R706" s="160"/>
      <c r="S706" s="162"/>
      <c r="T706" s="163"/>
    </row>
    <row r="707" spans="1:20" s="145" customFormat="1" ht="18.95" customHeight="1" x14ac:dyDescent="0.15">
      <c r="A707" s="144"/>
      <c r="B707" s="144"/>
      <c r="C707" s="144" t="s">
        <v>699</v>
      </c>
      <c r="D707" s="176" t="s">
        <v>70</v>
      </c>
      <c r="E707" s="177" t="s">
        <v>700</v>
      </c>
      <c r="F707" s="159" t="s">
        <v>678</v>
      </c>
      <c r="G707" s="167">
        <v>213033</v>
      </c>
      <c r="H707" s="160"/>
      <c r="I707" s="161"/>
      <c r="J707" s="160"/>
      <c r="K707" s="162"/>
      <c r="L707" s="160"/>
      <c r="M707" s="162"/>
      <c r="N707" s="160"/>
      <c r="O707" s="162"/>
      <c r="P707" s="160"/>
      <c r="Q707" s="162"/>
      <c r="R707" s="160"/>
      <c r="S707" s="162"/>
      <c r="T707" s="163"/>
    </row>
    <row r="708" spans="1:20" s="145" customFormat="1" ht="18.95" customHeight="1" x14ac:dyDescent="0.15">
      <c r="A708" s="144"/>
      <c r="B708" s="144"/>
      <c r="C708" s="144"/>
      <c r="D708" s="176"/>
      <c r="E708" s="177"/>
      <c r="F708" s="159"/>
      <c r="G708" s="167"/>
      <c r="H708" s="160"/>
      <c r="I708" s="161"/>
      <c r="J708" s="160"/>
      <c r="K708" s="162"/>
      <c r="L708" s="160"/>
      <c r="M708" s="162"/>
      <c r="N708" s="160"/>
      <c r="O708" s="162"/>
      <c r="P708" s="160"/>
      <c r="Q708" s="162"/>
      <c r="R708" s="160"/>
      <c r="S708" s="162"/>
      <c r="T708" s="163"/>
    </row>
    <row r="709" spans="1:20" s="145" customFormat="1" ht="18.95" customHeight="1" x14ac:dyDescent="0.15">
      <c r="A709" s="144"/>
      <c r="B709" s="144"/>
      <c r="C709" s="144"/>
      <c r="D709" s="176"/>
      <c r="E709" s="177"/>
      <c r="F709" s="159"/>
      <c r="G709" s="167"/>
      <c r="H709" s="160"/>
      <c r="I709" s="161"/>
      <c r="J709" s="160"/>
      <c r="K709" s="162"/>
      <c r="L709" s="160"/>
      <c r="M709" s="162"/>
      <c r="N709" s="160"/>
      <c r="O709" s="162"/>
      <c r="P709" s="160"/>
      <c r="Q709" s="162"/>
      <c r="R709" s="160"/>
      <c r="S709" s="162"/>
      <c r="T709" s="163"/>
    </row>
    <row r="710" spans="1:20" s="145" customFormat="1" ht="18.95" customHeight="1" x14ac:dyDescent="0.15">
      <c r="A710" s="144"/>
      <c r="B710" s="144"/>
      <c r="C710" s="144"/>
      <c r="D710" s="176"/>
      <c r="E710" s="177"/>
      <c r="F710" s="159"/>
      <c r="G710" s="167"/>
      <c r="H710" s="160"/>
      <c r="I710" s="161"/>
      <c r="J710" s="160"/>
      <c r="K710" s="162"/>
      <c r="L710" s="160"/>
      <c r="M710" s="162"/>
      <c r="N710" s="160"/>
      <c r="O710" s="162"/>
      <c r="P710" s="160"/>
      <c r="Q710" s="162"/>
      <c r="R710" s="160"/>
      <c r="S710" s="162"/>
      <c r="T710" s="163"/>
    </row>
    <row r="711" spans="1:20" s="145" customFormat="1" ht="18.95" customHeight="1" x14ac:dyDescent="0.15">
      <c r="A711" s="144"/>
      <c r="B711" s="144"/>
      <c r="C711" s="144"/>
      <c r="D711" s="176"/>
      <c r="E711" s="177"/>
      <c r="F711" s="159"/>
      <c r="G711" s="167"/>
      <c r="H711" s="160"/>
      <c r="I711" s="161"/>
      <c r="J711" s="160"/>
      <c r="K711" s="162"/>
      <c r="L711" s="160"/>
      <c r="M711" s="162"/>
      <c r="N711" s="160"/>
      <c r="O711" s="162"/>
      <c r="P711" s="160"/>
      <c r="Q711" s="162"/>
      <c r="R711" s="160"/>
      <c r="S711" s="162"/>
      <c r="T711" s="163"/>
    </row>
    <row r="712" spans="1:20" s="145" customFormat="1" ht="18.95" customHeight="1" x14ac:dyDescent="0.15">
      <c r="A712" s="144"/>
      <c r="B712" s="144"/>
      <c r="C712" s="144"/>
      <c r="D712" s="176"/>
      <c r="E712" s="177"/>
      <c r="F712" s="159"/>
      <c r="G712" s="167"/>
      <c r="H712" s="160"/>
      <c r="I712" s="161"/>
      <c r="J712" s="160"/>
      <c r="K712" s="162"/>
      <c r="L712" s="160"/>
      <c r="M712" s="162"/>
      <c r="N712" s="160"/>
      <c r="O712" s="162"/>
      <c r="P712" s="160"/>
      <c r="Q712" s="162"/>
      <c r="R712" s="160"/>
      <c r="S712" s="162"/>
      <c r="T712" s="163"/>
    </row>
    <row r="713" spans="1:20" s="145" customFormat="1" ht="18.95" customHeight="1" x14ac:dyDescent="0.15">
      <c r="A713" s="144"/>
      <c r="B713" s="144"/>
      <c r="C713" s="144"/>
      <c r="D713" s="176"/>
      <c r="E713" s="177"/>
      <c r="F713" s="159"/>
      <c r="G713" s="167"/>
      <c r="H713" s="160"/>
      <c r="I713" s="161"/>
      <c r="J713" s="160"/>
      <c r="K713" s="162"/>
      <c r="L713" s="160"/>
      <c r="M713" s="162"/>
      <c r="N713" s="160"/>
      <c r="O713" s="162"/>
      <c r="P713" s="160"/>
      <c r="Q713" s="162"/>
      <c r="R713" s="160"/>
      <c r="S713" s="162"/>
      <c r="T713" s="163"/>
    </row>
    <row r="714" spans="1:20" s="145" customFormat="1" ht="18.95" customHeight="1" x14ac:dyDescent="0.15">
      <c r="A714" s="144"/>
      <c r="B714" s="144"/>
      <c r="C714" s="144"/>
      <c r="D714" s="176"/>
      <c r="E714" s="177"/>
      <c r="F714" s="159"/>
      <c r="G714" s="167"/>
      <c r="H714" s="160"/>
      <c r="I714" s="161"/>
      <c r="J714" s="160"/>
      <c r="K714" s="162"/>
      <c r="L714" s="160"/>
      <c r="M714" s="162"/>
      <c r="N714" s="160"/>
      <c r="O714" s="162"/>
      <c r="P714" s="160"/>
      <c r="Q714" s="162"/>
      <c r="R714" s="160"/>
      <c r="S714" s="162"/>
      <c r="T714" s="163"/>
    </row>
    <row r="715" spans="1:20" s="145" customFormat="1" ht="18.95" customHeight="1" x14ac:dyDescent="0.15">
      <c r="A715" s="144"/>
      <c r="B715" s="144"/>
      <c r="C715" s="144"/>
      <c r="D715" s="176"/>
      <c r="E715" s="177"/>
      <c r="F715" s="159"/>
      <c r="G715" s="167"/>
      <c r="H715" s="160"/>
      <c r="I715" s="161"/>
      <c r="J715" s="160"/>
      <c r="K715" s="162"/>
      <c r="L715" s="160"/>
      <c r="M715" s="162"/>
      <c r="N715" s="160"/>
      <c r="O715" s="162"/>
      <c r="P715" s="160"/>
      <c r="Q715" s="162"/>
      <c r="R715" s="160"/>
      <c r="S715" s="162"/>
      <c r="T715" s="163"/>
    </row>
    <row r="716" spans="1:20" s="145" customFormat="1" ht="18.95" customHeight="1" x14ac:dyDescent="0.15">
      <c r="A716" s="144"/>
      <c r="B716" s="144"/>
      <c r="C716" s="144"/>
      <c r="D716" s="176"/>
      <c r="E716" s="177"/>
      <c r="F716" s="159"/>
      <c r="G716" s="167"/>
      <c r="H716" s="160"/>
      <c r="I716" s="161"/>
      <c r="J716" s="160"/>
      <c r="K716" s="162"/>
      <c r="L716" s="160"/>
      <c r="M716" s="162"/>
      <c r="N716" s="160"/>
      <c r="O716" s="162"/>
      <c r="P716" s="160"/>
      <c r="Q716" s="162"/>
      <c r="R716" s="160"/>
      <c r="S716" s="162"/>
      <c r="T716" s="163"/>
    </row>
    <row r="717" spans="1:20" s="145" customFormat="1" ht="18.95" customHeight="1" x14ac:dyDescent="0.15">
      <c r="A717" s="144"/>
      <c r="B717" s="144"/>
      <c r="C717" s="144"/>
      <c r="D717" s="176"/>
      <c r="E717" s="177"/>
      <c r="F717" s="159"/>
      <c r="G717" s="167"/>
      <c r="H717" s="160"/>
      <c r="I717" s="161"/>
      <c r="J717" s="160"/>
      <c r="K717" s="162"/>
      <c r="L717" s="160"/>
      <c r="M717" s="162"/>
      <c r="N717" s="160"/>
      <c r="O717" s="162"/>
      <c r="P717" s="160"/>
      <c r="Q717" s="162"/>
      <c r="R717" s="160"/>
      <c r="S717" s="162"/>
      <c r="T717" s="163"/>
    </row>
    <row r="718" spans="1:20" s="145" customFormat="1" ht="18.95" customHeight="1" x14ac:dyDescent="0.15">
      <c r="A718" s="144"/>
      <c r="B718" s="144"/>
      <c r="C718" s="144"/>
      <c r="D718" s="176"/>
      <c r="E718" s="177"/>
      <c r="F718" s="159"/>
      <c r="G718" s="167"/>
      <c r="H718" s="160"/>
      <c r="I718" s="161"/>
      <c r="J718" s="160"/>
      <c r="K718" s="162"/>
      <c r="L718" s="160"/>
      <c r="M718" s="162"/>
      <c r="N718" s="160"/>
      <c r="O718" s="162"/>
      <c r="P718" s="160"/>
      <c r="Q718" s="162"/>
      <c r="R718" s="160"/>
      <c r="S718" s="162"/>
      <c r="T718" s="163"/>
    </row>
    <row r="719" spans="1:20" s="145" customFormat="1" ht="18.95" customHeight="1" x14ac:dyDescent="0.15">
      <c r="A719" s="144"/>
      <c r="B719" s="144"/>
      <c r="C719" s="144"/>
      <c r="D719" s="176"/>
      <c r="E719" s="177"/>
      <c r="F719" s="159"/>
      <c r="G719" s="167"/>
      <c r="H719" s="160"/>
      <c r="I719" s="161"/>
      <c r="J719" s="160"/>
      <c r="K719" s="162"/>
      <c r="L719" s="160"/>
      <c r="M719" s="162"/>
      <c r="N719" s="160"/>
      <c r="O719" s="162"/>
      <c r="P719" s="160"/>
      <c r="Q719" s="162"/>
      <c r="R719" s="160"/>
      <c r="S719" s="162"/>
      <c r="T719" s="163"/>
    </row>
    <row r="720" spans="1:20" s="145" customFormat="1" ht="18.95" customHeight="1" x14ac:dyDescent="0.15">
      <c r="A720" s="144"/>
      <c r="B720" s="144"/>
      <c r="C720" s="144"/>
      <c r="D720" s="176"/>
      <c r="E720" s="177"/>
      <c r="F720" s="159"/>
      <c r="G720" s="167"/>
      <c r="H720" s="160"/>
      <c r="I720" s="161"/>
      <c r="J720" s="160"/>
      <c r="K720" s="162"/>
      <c r="L720" s="160"/>
      <c r="M720" s="162"/>
      <c r="N720" s="160"/>
      <c r="O720" s="162"/>
      <c r="P720" s="160"/>
      <c r="Q720" s="162"/>
      <c r="R720" s="160"/>
      <c r="S720" s="162"/>
      <c r="T720" s="163"/>
    </row>
    <row r="721" spans="1:20" s="145" customFormat="1" ht="18.95" customHeight="1" x14ac:dyDescent="0.15">
      <c r="A721" s="144"/>
      <c r="B721" s="144"/>
      <c r="C721" s="144"/>
      <c r="D721" s="176"/>
      <c r="E721" s="177"/>
      <c r="F721" s="159"/>
      <c r="G721" s="167"/>
      <c r="H721" s="160"/>
      <c r="I721" s="161"/>
      <c r="J721" s="160"/>
      <c r="K721" s="162"/>
      <c r="L721" s="160"/>
      <c r="M721" s="162"/>
      <c r="N721" s="160"/>
      <c r="O721" s="162"/>
      <c r="P721" s="160"/>
      <c r="Q721" s="162"/>
      <c r="R721" s="160"/>
      <c r="S721" s="162"/>
      <c r="T721" s="163"/>
    </row>
    <row r="722" spans="1:20" s="145" customFormat="1" ht="18.95" customHeight="1" x14ac:dyDescent="0.15">
      <c r="A722" s="144"/>
      <c r="B722" s="144"/>
      <c r="C722" s="144"/>
      <c r="D722" s="176"/>
      <c r="E722" s="177"/>
      <c r="F722" s="159"/>
      <c r="G722" s="167"/>
      <c r="H722" s="160"/>
      <c r="I722" s="161"/>
      <c r="J722" s="160"/>
      <c r="K722" s="162"/>
      <c r="L722" s="160"/>
      <c r="M722" s="162"/>
      <c r="N722" s="160"/>
      <c r="O722" s="162"/>
      <c r="P722" s="160"/>
      <c r="Q722" s="162"/>
      <c r="R722" s="160"/>
      <c r="S722" s="162"/>
      <c r="T722" s="163"/>
    </row>
    <row r="723" spans="1:20" s="145" customFormat="1" ht="18.95" customHeight="1" x14ac:dyDescent="0.15">
      <c r="A723" s="144"/>
      <c r="B723" s="144"/>
      <c r="C723" s="144"/>
      <c r="D723" s="176"/>
      <c r="E723" s="177"/>
      <c r="F723" s="159"/>
      <c r="G723" s="167"/>
      <c r="H723" s="160"/>
      <c r="I723" s="161"/>
      <c r="J723" s="160"/>
      <c r="K723" s="162"/>
      <c r="L723" s="160"/>
      <c r="M723" s="162"/>
      <c r="N723" s="160"/>
      <c r="O723" s="162"/>
      <c r="P723" s="160"/>
      <c r="Q723" s="162"/>
      <c r="R723" s="160"/>
      <c r="S723" s="162"/>
      <c r="T723" s="163"/>
    </row>
    <row r="724" spans="1:20" s="145" customFormat="1" ht="18.95" customHeight="1" x14ac:dyDescent="0.15">
      <c r="A724" s="144"/>
      <c r="B724" s="144"/>
      <c r="C724" s="144"/>
      <c r="D724" s="176"/>
      <c r="E724" s="177"/>
      <c r="F724" s="159"/>
      <c r="G724" s="167"/>
      <c r="H724" s="160"/>
      <c r="I724" s="161"/>
      <c r="J724" s="160"/>
      <c r="K724" s="162"/>
      <c r="L724" s="160"/>
      <c r="M724" s="162"/>
      <c r="N724" s="160"/>
      <c r="O724" s="162"/>
      <c r="P724" s="160"/>
      <c r="Q724" s="162"/>
      <c r="R724" s="160"/>
      <c r="S724" s="162"/>
      <c r="T724" s="163"/>
    </row>
    <row r="725" spans="1:20" s="145" customFormat="1" ht="18.95" customHeight="1" x14ac:dyDescent="0.15">
      <c r="A725" s="144"/>
      <c r="B725" s="144"/>
      <c r="C725" s="144"/>
      <c r="D725" s="176"/>
      <c r="E725" s="177"/>
      <c r="F725" s="159"/>
      <c r="G725" s="167"/>
      <c r="H725" s="160"/>
      <c r="I725" s="161"/>
      <c r="J725" s="160"/>
      <c r="K725" s="162"/>
      <c r="L725" s="160"/>
      <c r="M725" s="162"/>
      <c r="N725" s="160"/>
      <c r="O725" s="162"/>
      <c r="P725" s="160"/>
      <c r="Q725" s="162"/>
      <c r="R725" s="160"/>
      <c r="S725" s="162"/>
      <c r="T725" s="163"/>
    </row>
    <row r="726" spans="1:20" s="145" customFormat="1" ht="18.95" customHeight="1" x14ac:dyDescent="0.15">
      <c r="A726" s="144"/>
      <c r="B726" s="144"/>
      <c r="C726" s="144"/>
      <c r="D726" s="176"/>
      <c r="E726" s="177"/>
      <c r="F726" s="159"/>
      <c r="G726" s="167"/>
      <c r="H726" s="160"/>
      <c r="I726" s="161"/>
      <c r="J726" s="160"/>
      <c r="K726" s="162"/>
      <c r="L726" s="160"/>
      <c r="M726" s="162"/>
      <c r="N726" s="160"/>
      <c r="O726" s="162"/>
      <c r="P726" s="160"/>
      <c r="Q726" s="162"/>
      <c r="R726" s="160"/>
      <c r="S726" s="162"/>
      <c r="T726" s="163"/>
    </row>
    <row r="727" spans="1:20" s="145" customFormat="1" ht="18.95" customHeight="1" x14ac:dyDescent="0.15">
      <c r="A727" s="144"/>
      <c r="B727" s="144"/>
      <c r="C727" s="144"/>
      <c r="D727" s="176"/>
      <c r="E727" s="177"/>
      <c r="F727" s="159"/>
      <c r="G727" s="167"/>
      <c r="H727" s="160"/>
      <c r="I727" s="161"/>
      <c r="J727" s="160"/>
      <c r="K727" s="162"/>
      <c r="L727" s="160"/>
      <c r="M727" s="162"/>
      <c r="N727" s="160"/>
      <c r="O727" s="162"/>
      <c r="P727" s="160"/>
      <c r="Q727" s="162"/>
      <c r="R727" s="160"/>
      <c r="S727" s="162"/>
      <c r="T727" s="163"/>
    </row>
    <row r="728" spans="1:20" s="145" customFormat="1" ht="18.95" customHeight="1" x14ac:dyDescent="0.15">
      <c r="A728" s="144"/>
      <c r="B728" s="144"/>
      <c r="C728" s="144"/>
      <c r="D728" s="178"/>
      <c r="E728" s="179"/>
      <c r="F728" s="180"/>
      <c r="G728" s="181"/>
      <c r="H728" s="182"/>
      <c r="I728" s="183"/>
      <c r="J728" s="182"/>
      <c r="K728" s="184"/>
      <c r="L728" s="182"/>
      <c r="M728" s="184"/>
      <c r="N728" s="182"/>
      <c r="O728" s="184"/>
      <c r="P728" s="182"/>
      <c r="Q728" s="184"/>
      <c r="R728" s="182"/>
      <c r="S728" s="184"/>
      <c r="T728" s="185"/>
    </row>
  </sheetData>
  <mergeCells count="19">
    <mergeCell ref="D1:T1"/>
    <mergeCell ref="A2:A3"/>
    <mergeCell ref="B2:B3"/>
    <mergeCell ref="C2:C3"/>
    <mergeCell ref="E2:E3"/>
    <mergeCell ref="D2:D3"/>
    <mergeCell ref="P2:Q2"/>
    <mergeCell ref="R2:S2"/>
    <mergeCell ref="T2:T3"/>
    <mergeCell ref="L2:M2"/>
    <mergeCell ref="F2:F3"/>
    <mergeCell ref="G2:G3"/>
    <mergeCell ref="J2:K2"/>
    <mergeCell ref="N2:O2"/>
    <mergeCell ref="D428:T428"/>
    <mergeCell ref="D4:T4"/>
    <mergeCell ref="D230:T230"/>
    <mergeCell ref="D246:T246"/>
    <mergeCell ref="D367:T367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workbookViewId="0">
      <selection activeCell="A41" sqref="A41"/>
    </sheetView>
  </sheetViews>
  <sheetFormatPr defaultColWidth="8.88671875"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8" ht="14.25" thickBot="1" x14ac:dyDescent="0.2">
      <c r="A1" s="25" t="s">
        <v>1</v>
      </c>
      <c r="B1" s="26" t="s">
        <v>5</v>
      </c>
      <c r="C1" s="26" t="s">
        <v>3</v>
      </c>
      <c r="D1" s="26" t="s">
        <v>4</v>
      </c>
      <c r="E1" s="26" t="s">
        <v>23</v>
      </c>
      <c r="F1" s="27" t="s">
        <v>6</v>
      </c>
      <c r="H1" s="23"/>
    </row>
    <row r="2" spans="1:8" x14ac:dyDescent="0.15">
      <c r="A2" s="5" t="s">
        <v>7</v>
      </c>
      <c r="B2" s="19" t="e">
        <f>총괄표!#REF!</f>
        <v>#REF!</v>
      </c>
      <c r="C2" s="19" t="e">
        <f>총괄표!#REF!</f>
        <v>#REF!</v>
      </c>
      <c r="D2" s="19" t="e">
        <f>총괄표!#REF!</f>
        <v>#REF!</v>
      </c>
      <c r="E2" s="19"/>
      <c r="F2" s="19" t="e">
        <f t="shared" ref="F2:F8" si="0">SUM(B2,C2,D2)</f>
        <v>#REF!</v>
      </c>
    </row>
    <row r="3" spans="1:8" ht="13.5" customHeight="1" x14ac:dyDescent="0.15">
      <c r="A3" s="3" t="s">
        <v>2142</v>
      </c>
      <c r="B3" s="20" t="e">
        <f>총괄표!#REF!</f>
        <v>#REF!</v>
      </c>
      <c r="C3" s="20" t="e">
        <f>총괄표!#REF!</f>
        <v>#REF!</v>
      </c>
      <c r="D3" s="20" t="e">
        <f>총괄표!#REF!</f>
        <v>#REF!</v>
      </c>
      <c r="E3" s="20"/>
      <c r="F3" s="19" t="e">
        <f t="shared" si="0"/>
        <v>#REF!</v>
      </c>
    </row>
    <row r="4" spans="1:8" ht="13.5" customHeight="1" x14ac:dyDescent="0.15">
      <c r="A4" s="3" t="s">
        <v>2143</v>
      </c>
      <c r="B4" s="20" t="e">
        <f>총괄표!#REF!</f>
        <v>#REF!</v>
      </c>
      <c r="C4" s="20" t="e">
        <f>총괄표!#REF!</f>
        <v>#REF!</v>
      </c>
      <c r="D4" s="20" t="e">
        <f>총괄표!#REF!</f>
        <v>#REF!</v>
      </c>
      <c r="E4" s="20"/>
      <c r="F4" s="20" t="e">
        <f t="shared" si="0"/>
        <v>#REF!</v>
      </c>
    </row>
    <row r="5" spans="1:8" x14ac:dyDescent="0.15">
      <c r="A5" s="3" t="s">
        <v>1</v>
      </c>
      <c r="B5" s="20"/>
      <c r="C5" s="20" t="s">
        <v>2</v>
      </c>
      <c r="D5" s="20"/>
      <c r="E5" s="20"/>
      <c r="F5" s="20">
        <f t="shared" si="0"/>
        <v>0</v>
      </c>
    </row>
    <row r="6" spans="1:8" ht="13.5" customHeight="1" x14ac:dyDescent="0.15">
      <c r="A6" s="3" t="s">
        <v>1</v>
      </c>
      <c r="B6" s="20"/>
      <c r="C6" s="20"/>
      <c r="D6" s="20"/>
      <c r="E6" s="20"/>
      <c r="F6" s="20">
        <f t="shared" si="0"/>
        <v>0</v>
      </c>
    </row>
    <row r="7" spans="1:8" ht="13.5" customHeight="1" x14ac:dyDescent="0.15">
      <c r="A7" s="3"/>
      <c r="B7" s="20"/>
      <c r="C7" s="20"/>
      <c r="D7" s="20"/>
      <c r="E7" s="20"/>
      <c r="F7" s="20">
        <f t="shared" si="0"/>
        <v>0</v>
      </c>
    </row>
    <row r="8" spans="1:8" x14ac:dyDescent="0.15">
      <c r="A8" s="3"/>
      <c r="B8" s="20"/>
      <c r="C8" s="20"/>
      <c r="D8" s="20"/>
      <c r="E8" s="20"/>
      <c r="F8" s="20">
        <f t="shared" si="0"/>
        <v>0</v>
      </c>
    </row>
    <row r="9" spans="1:8" ht="14.25" customHeight="1" thickBot="1" x14ac:dyDescent="0.2">
      <c r="B9" s="29"/>
      <c r="C9" s="29"/>
      <c r="D9" s="29"/>
      <c r="E9" s="29"/>
      <c r="F9" s="29"/>
    </row>
    <row r="10" spans="1:8" ht="14.25" customHeight="1" thickBot="1" x14ac:dyDescent="0.2">
      <c r="A10" s="25"/>
      <c r="B10" s="26" t="s">
        <v>9</v>
      </c>
      <c r="C10" s="26" t="s">
        <v>11</v>
      </c>
      <c r="D10" s="26" t="s">
        <v>39</v>
      </c>
      <c r="E10" s="26" t="s">
        <v>55</v>
      </c>
      <c r="F10" s="27"/>
    </row>
    <row r="11" spans="1:8" x14ac:dyDescent="0.15">
      <c r="A11" s="5" t="s">
        <v>59</v>
      </c>
      <c r="B11" s="13">
        <v>100</v>
      </c>
      <c r="C11" s="13">
        <v>1</v>
      </c>
      <c r="D11" s="13">
        <f>$B$11/100</f>
        <v>1</v>
      </c>
      <c r="E11" s="13"/>
      <c r="F11" s="13"/>
    </row>
    <row r="12" spans="1:8" ht="13.5" customHeight="1" x14ac:dyDescent="0.15">
      <c r="A12" s="3" t="s">
        <v>60</v>
      </c>
      <c r="B12" s="14">
        <v>100</v>
      </c>
      <c r="C12" s="14">
        <v>1</v>
      </c>
      <c r="D12" s="13">
        <f>$B$12/100</f>
        <v>1</v>
      </c>
      <c r="E12" s="14">
        <v>2</v>
      </c>
      <c r="F12" s="14"/>
    </row>
    <row r="13" spans="1:8" ht="13.5" customHeight="1" x14ac:dyDescent="0.15">
      <c r="A13" s="3" t="s">
        <v>61</v>
      </c>
      <c r="B13" s="14">
        <v>100</v>
      </c>
      <c r="C13" s="14">
        <v>1</v>
      </c>
      <c r="D13" s="13">
        <f>$B$13/100</f>
        <v>1</v>
      </c>
      <c r="E13" s="14">
        <v>5</v>
      </c>
      <c r="F13" s="14"/>
    </row>
    <row r="14" spans="1:8" x14ac:dyDescent="0.15">
      <c r="A14" s="3"/>
      <c r="B14" s="14"/>
      <c r="C14" s="14"/>
      <c r="D14" s="14"/>
      <c r="E14" s="14"/>
      <c r="F14" s="14"/>
    </row>
    <row r="15" spans="1:8" x14ac:dyDescent="0.15">
      <c r="A15" s="3"/>
      <c r="B15" s="14"/>
      <c r="C15" s="14"/>
      <c r="D15" s="14"/>
      <c r="E15" s="14"/>
      <c r="F15" s="14"/>
    </row>
    <row r="16" spans="1:8" x14ac:dyDescent="0.15">
      <c r="A16" s="3"/>
      <c r="B16" s="14"/>
      <c r="C16" s="14"/>
      <c r="D16" s="14"/>
      <c r="E16" s="14"/>
      <c r="F16" s="14"/>
    </row>
    <row r="17" spans="1:6" x14ac:dyDescent="0.15">
      <c r="A17" s="3"/>
      <c r="B17" s="14"/>
      <c r="C17" s="14"/>
      <c r="D17" s="14"/>
      <c r="E17" s="14"/>
      <c r="F17" s="14"/>
    </row>
    <row r="18" spans="1:6" x14ac:dyDescent="0.15">
      <c r="A18" s="3" t="s">
        <v>0</v>
      </c>
      <c r="B18" s="14"/>
      <c r="C18" s="14"/>
      <c r="D18" s="14"/>
      <c r="E18" s="14"/>
      <c r="F18" s="14"/>
    </row>
    <row r="19" spans="1:6" ht="14.25" thickBot="1" x14ac:dyDescent="0.2">
      <c r="A19" s="4" t="s">
        <v>2</v>
      </c>
      <c r="B19" s="28"/>
      <c r="C19" s="28"/>
      <c r="D19" s="28"/>
      <c r="E19" s="28"/>
      <c r="F19" s="28"/>
    </row>
    <row r="20" spans="1:6" ht="14.25" thickBot="1" x14ac:dyDescent="0.2">
      <c r="A20" s="25" t="s">
        <v>33</v>
      </c>
      <c r="B20" s="26" t="s">
        <v>9</v>
      </c>
      <c r="C20" s="26"/>
      <c r="D20" s="26" t="s">
        <v>39</v>
      </c>
      <c r="E20" s="26"/>
      <c r="F20" s="27"/>
    </row>
    <row r="21" spans="1:6" x14ac:dyDescent="0.15">
      <c r="A21" s="5" t="s">
        <v>34</v>
      </c>
      <c r="B21" s="13">
        <f>B11</f>
        <v>100</v>
      </c>
      <c r="C21" s="13"/>
      <c r="D21" s="13">
        <f>$B$21/100</f>
        <v>1</v>
      </c>
      <c r="E21" s="13"/>
      <c r="F21" s="13"/>
    </row>
    <row r="22" spans="1:6" x14ac:dyDescent="0.15">
      <c r="A22" s="3" t="s">
        <v>35</v>
      </c>
      <c r="B22" s="14">
        <f>B11</f>
        <v>100</v>
      </c>
      <c r="C22" s="13"/>
      <c r="D22" s="13">
        <f>$B$22/100</f>
        <v>1</v>
      </c>
      <c r="E22" s="14"/>
      <c r="F22" s="14"/>
    </row>
    <row r="23" spans="1:6" x14ac:dyDescent="0.15">
      <c r="A23" s="3" t="s">
        <v>38</v>
      </c>
      <c r="B23" s="14">
        <f>B11</f>
        <v>100</v>
      </c>
      <c r="C23" s="13"/>
      <c r="D23" s="13">
        <f>$B$23/100</f>
        <v>1</v>
      </c>
      <c r="E23" s="14"/>
      <c r="F23" s="14"/>
    </row>
    <row r="24" spans="1:6" x14ac:dyDescent="0.15">
      <c r="A24" s="3" t="s">
        <v>36</v>
      </c>
      <c r="B24" s="14">
        <f>B11</f>
        <v>100</v>
      </c>
      <c r="C24" s="13"/>
      <c r="D24" s="13">
        <f>$B$24/100</f>
        <v>1</v>
      </c>
      <c r="E24" s="14"/>
      <c r="F24" s="14"/>
    </row>
    <row r="25" spans="1:6" x14ac:dyDescent="0.15">
      <c r="A25" s="3" t="s">
        <v>37</v>
      </c>
      <c r="B25" s="14">
        <f>B11</f>
        <v>100</v>
      </c>
      <c r="C25" s="13"/>
      <c r="D25" s="13">
        <f>$B$25/100</f>
        <v>1</v>
      </c>
      <c r="E25" s="14"/>
      <c r="F25" s="14"/>
    </row>
    <row r="26" spans="1:6" x14ac:dyDescent="0.15">
      <c r="A26" s="3"/>
      <c r="B26" s="14"/>
      <c r="C26" s="14"/>
      <c r="D26" s="14"/>
      <c r="E26" s="14"/>
      <c r="F26" s="14"/>
    </row>
    <row r="27" spans="1:6" x14ac:dyDescent="0.15">
      <c r="A27" s="3"/>
      <c r="B27" s="14"/>
      <c r="C27" s="14"/>
      <c r="D27" s="14"/>
      <c r="E27" s="14"/>
      <c r="F27" s="14"/>
    </row>
    <row r="28" spans="1:6" x14ac:dyDescent="0.15">
      <c r="A28" s="3"/>
      <c r="B28" s="14"/>
      <c r="C28" s="14"/>
      <c r="D28" s="14"/>
      <c r="E28" s="14"/>
      <c r="F28" s="14"/>
    </row>
    <row r="29" spans="1:6" ht="14.25" customHeight="1" thickBot="1" x14ac:dyDescent="0.2">
      <c r="A29" s="4"/>
      <c r="B29" s="28"/>
      <c r="C29" s="28"/>
      <c r="D29" s="28"/>
      <c r="E29" s="28"/>
      <c r="F29" s="28"/>
    </row>
    <row r="30" spans="1:6" ht="14.25" customHeight="1" thickBot="1" x14ac:dyDescent="0.2">
      <c r="A30" s="25" t="s">
        <v>48</v>
      </c>
      <c r="B30" s="26" t="s">
        <v>49</v>
      </c>
      <c r="C30" s="26" t="s">
        <v>50</v>
      </c>
      <c r="D30" s="26" t="s">
        <v>51</v>
      </c>
      <c r="E30" s="26"/>
      <c r="F30" s="27"/>
    </row>
    <row r="31" spans="1:6" x14ac:dyDescent="0.15">
      <c r="A31" s="5" t="s">
        <v>52</v>
      </c>
      <c r="B31" s="13">
        <v>15</v>
      </c>
      <c r="C31" s="13">
        <v>15</v>
      </c>
      <c r="D31" s="13">
        <v>20</v>
      </c>
      <c r="E31" s="13"/>
      <c r="F31" s="13"/>
    </row>
    <row r="32" spans="1:6" x14ac:dyDescent="0.15">
      <c r="A32" s="5" t="s">
        <v>47</v>
      </c>
      <c r="B32" s="14">
        <v>40</v>
      </c>
      <c r="C32" s="14">
        <v>40</v>
      </c>
      <c r="D32" s="14">
        <v>40</v>
      </c>
      <c r="E32" s="14"/>
      <c r="F32" s="14"/>
    </row>
    <row r="33" spans="1:8" ht="13.5" customHeight="1" x14ac:dyDescent="0.15">
      <c r="A33" s="3" t="s">
        <v>12</v>
      </c>
      <c r="B33" s="14">
        <v>2</v>
      </c>
      <c r="C33" s="14"/>
      <c r="D33" s="14"/>
      <c r="E33" s="14"/>
      <c r="F33" s="14"/>
      <c r="H33" s="2" t="s">
        <v>2182</v>
      </c>
    </row>
    <row r="34" spans="1:8" ht="13.5" customHeight="1" x14ac:dyDescent="0.15">
      <c r="A34" s="3" t="s">
        <v>13</v>
      </c>
      <c r="B34" s="14"/>
      <c r="C34" s="14"/>
      <c r="D34" s="14"/>
      <c r="E34" s="14"/>
      <c r="F34" s="14"/>
    </row>
    <row r="35" spans="1:8" x14ac:dyDescent="0.15">
      <c r="A35" s="3" t="s">
        <v>14</v>
      </c>
      <c r="B35" s="14">
        <v>2</v>
      </c>
      <c r="C35" s="14"/>
      <c r="D35" s="14"/>
      <c r="E35" s="14"/>
      <c r="F35" s="14"/>
    </row>
    <row r="36" spans="1:8" x14ac:dyDescent="0.15">
      <c r="A36" s="3" t="s">
        <v>15</v>
      </c>
      <c r="B36" s="14">
        <v>3</v>
      </c>
      <c r="C36" s="14"/>
      <c r="D36" s="14"/>
      <c r="E36" s="14"/>
      <c r="F36" s="14"/>
    </row>
    <row r="37" spans="1:8" x14ac:dyDescent="0.15">
      <c r="A37" s="3"/>
      <c r="B37" s="14"/>
      <c r="C37" s="14"/>
      <c r="D37" s="14"/>
      <c r="E37" s="14"/>
      <c r="F37" s="14"/>
    </row>
    <row r="38" spans="1:8" x14ac:dyDescent="0.15">
      <c r="A38" s="3"/>
      <c r="B38" s="14"/>
      <c r="C38" s="14"/>
      <c r="D38" s="14"/>
      <c r="E38" s="14"/>
      <c r="F38" s="14"/>
    </row>
    <row r="39" spans="1:8" ht="14.25" thickBot="1" x14ac:dyDescent="0.2">
      <c r="A39" s="4"/>
      <c r="B39" s="28"/>
      <c r="C39" s="28"/>
      <c r="D39" s="28"/>
      <c r="E39" s="28"/>
      <c r="F39" s="28"/>
    </row>
    <row r="40" spans="1:8" ht="14.25" thickBot="1" x14ac:dyDescent="0.2">
      <c r="A40" s="25" t="s">
        <v>8</v>
      </c>
      <c r="B40" s="26" t="s">
        <v>9</v>
      </c>
      <c r="C40" s="26" t="s">
        <v>10</v>
      </c>
      <c r="D40" s="26"/>
      <c r="E40" s="26"/>
      <c r="F40" s="27"/>
    </row>
    <row r="41" spans="1:8" x14ac:dyDescent="0.15">
      <c r="A41" s="1" t="s">
        <v>106</v>
      </c>
      <c r="B41" s="2">
        <v>100</v>
      </c>
      <c r="C41" s="2">
        <v>5</v>
      </c>
    </row>
    <row r="42" spans="1:8" x14ac:dyDescent="0.15">
      <c r="A42" s="1" t="s">
        <v>107</v>
      </c>
      <c r="B42" s="2">
        <v>100</v>
      </c>
      <c r="C42" s="2">
        <v>5</v>
      </c>
    </row>
    <row r="43" spans="1:8" x14ac:dyDescent="0.15">
      <c r="A43" s="1" t="s">
        <v>108</v>
      </c>
      <c r="B43" s="2">
        <v>100</v>
      </c>
      <c r="C43" s="2">
        <v>5</v>
      </c>
    </row>
    <row r="44" spans="1:8" x14ac:dyDescent="0.15">
      <c r="A44" s="1" t="s">
        <v>109</v>
      </c>
      <c r="B44" s="2">
        <v>100</v>
      </c>
      <c r="C44" s="2">
        <v>5</v>
      </c>
    </row>
    <row r="45" spans="1:8" x14ac:dyDescent="0.15">
      <c r="A45" s="1" t="s">
        <v>110</v>
      </c>
      <c r="B45" s="2">
        <v>100</v>
      </c>
      <c r="C45" s="2">
        <v>5</v>
      </c>
    </row>
    <row r="46" spans="1:8" x14ac:dyDescent="0.15">
      <c r="A46" s="1" t="s">
        <v>111</v>
      </c>
      <c r="B46" s="2">
        <v>100</v>
      </c>
      <c r="C46" s="2">
        <v>5</v>
      </c>
    </row>
    <row r="47" spans="1:8" x14ac:dyDescent="0.15">
      <c r="A47" s="1" t="s">
        <v>112</v>
      </c>
      <c r="B47" s="2">
        <v>100</v>
      </c>
      <c r="C47" s="2">
        <v>5</v>
      </c>
    </row>
    <row r="48" spans="1:8" x14ac:dyDescent="0.15">
      <c r="A48" s="1" t="s">
        <v>113</v>
      </c>
      <c r="B48" s="2">
        <v>100</v>
      </c>
      <c r="C48" s="2">
        <v>5</v>
      </c>
    </row>
    <row r="49" spans="1:3" x14ac:dyDescent="0.15">
      <c r="A49" s="1" t="s">
        <v>114</v>
      </c>
      <c r="B49" s="2">
        <v>100</v>
      </c>
      <c r="C49" s="2">
        <v>5</v>
      </c>
    </row>
    <row r="50" spans="1:3" x14ac:dyDescent="0.15">
      <c r="A50" s="1" t="s">
        <v>115</v>
      </c>
      <c r="B50" s="2">
        <v>100</v>
      </c>
      <c r="C50" s="2">
        <v>5</v>
      </c>
    </row>
    <row r="51" spans="1:3" x14ac:dyDescent="0.15">
      <c r="A51" s="1" t="s">
        <v>116</v>
      </c>
      <c r="B51" s="2">
        <v>100</v>
      </c>
      <c r="C51" s="2">
        <v>5</v>
      </c>
    </row>
    <row r="52" spans="1:3" x14ac:dyDescent="0.15">
      <c r="A52" s="1" t="s">
        <v>117</v>
      </c>
      <c r="B52" s="2">
        <v>100</v>
      </c>
      <c r="C52" s="2">
        <v>5</v>
      </c>
    </row>
    <row r="53" spans="1:3" x14ac:dyDescent="0.15">
      <c r="A53" s="1" t="s">
        <v>118</v>
      </c>
      <c r="B53" s="2">
        <v>100</v>
      </c>
      <c r="C53" s="2">
        <v>0</v>
      </c>
    </row>
    <row r="54" spans="1:3" x14ac:dyDescent="0.15">
      <c r="A54" s="1" t="s">
        <v>119</v>
      </c>
      <c r="B54" s="2">
        <v>100</v>
      </c>
      <c r="C54" s="2">
        <v>0</v>
      </c>
    </row>
    <row r="55" spans="1:3" x14ac:dyDescent="0.15">
      <c r="A55" s="1" t="s">
        <v>120</v>
      </c>
      <c r="B55" s="2">
        <v>100</v>
      </c>
      <c r="C55" s="2">
        <v>0</v>
      </c>
    </row>
    <row r="56" spans="1:3" x14ac:dyDescent="0.15">
      <c r="A56" s="1" t="s">
        <v>121</v>
      </c>
      <c r="B56" s="2">
        <v>100</v>
      </c>
      <c r="C56" s="2">
        <v>0</v>
      </c>
    </row>
    <row r="57" spans="1:3" x14ac:dyDescent="0.15">
      <c r="A57" s="1" t="s">
        <v>122</v>
      </c>
      <c r="B57" s="2">
        <v>100</v>
      </c>
      <c r="C57" s="2">
        <v>0</v>
      </c>
    </row>
  </sheetData>
  <phoneticPr fontId="3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14</vt:i4>
      </vt:variant>
    </vt:vector>
  </HeadingPairs>
  <TitlesOfParts>
    <vt:vector size="24" baseType="lpstr">
      <vt:lpstr>원가</vt:lpstr>
      <vt:lpstr>총괄표</vt:lpstr>
      <vt:lpstr>내역서</vt:lpstr>
      <vt:lpstr>내역서(행정복지센터)</vt:lpstr>
      <vt:lpstr>일대목차</vt:lpstr>
      <vt:lpstr>일위대가</vt:lpstr>
      <vt:lpstr>일위노임</vt:lpstr>
      <vt:lpstr>합산자재</vt:lpstr>
      <vt:lpstr>단가조사</vt:lpstr>
      <vt:lpstr>옵션</vt:lpstr>
      <vt:lpstr>내역서!Print_Area</vt:lpstr>
      <vt:lpstr>'내역서(행정복지센터)'!Print_Area</vt:lpstr>
      <vt:lpstr>원가!Print_Area</vt:lpstr>
      <vt:lpstr>일위노임!Print_Area</vt:lpstr>
      <vt:lpstr>일위대가!Print_Area</vt:lpstr>
      <vt:lpstr>총괄표!Print_Area</vt:lpstr>
      <vt:lpstr>내역서!Print_Titles</vt:lpstr>
      <vt:lpstr>'내역서(행정복지센터)'!Print_Titles</vt:lpstr>
      <vt:lpstr>단가조사!Print_Titles</vt:lpstr>
      <vt:lpstr>일대목차!Print_Titles</vt:lpstr>
      <vt:lpstr>일위노임!Print_Titles</vt:lpstr>
      <vt:lpstr>일위대가!Print_Titles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ekr</cp:lastModifiedBy>
  <cp:lastPrinted>2025-04-22T00:35:24Z</cp:lastPrinted>
  <dcterms:created xsi:type="dcterms:W3CDTF">2002-09-09T02:35:17Z</dcterms:created>
  <dcterms:modified xsi:type="dcterms:W3CDTF">2026-07-02T06:35:07Z</dcterms:modified>
</cp:coreProperties>
</file>