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8_{FA6FDA4F-2AD7-4FE2-9B3F-9D1B81186D30}" xr6:coauthVersionLast="47" xr6:coauthVersionMax="47" xr10:uidLastSave="{00000000-0000-0000-0000-000000000000}"/>
  <bookViews>
    <workbookView xWindow="-120" yWindow="-120" windowWidth="29040" windowHeight="15720" activeTab="1" xr2:uid="{B8CEA74D-BF80-4FFF-B6C5-6ACF2530BE31}"/>
  </bookViews>
  <sheets>
    <sheet name="표지" sheetId="11" r:id="rId1"/>
    <sheet name="원가계산서" sheetId="10" r:id="rId2"/>
    <sheet name="공종별집계표" sheetId="9" r:id="rId3"/>
    <sheet name="공종별내역서" sheetId="8" r:id="rId4"/>
    <sheet name="일위대가목록" sheetId="7" r:id="rId5"/>
    <sheet name="일위대가" sheetId="6" r:id="rId6"/>
    <sheet name="단가대비표" sheetId="3" r:id="rId7"/>
    <sheet name="단가산출목록" sheetId="5" state="hidden" r:id="rId8"/>
    <sheet name="단가산출서" sheetId="4" state="hidden" r:id="rId9"/>
    <sheet name=" 공사설정 " sheetId="2" r:id="rId10"/>
    <sheet name="Sheet1" sheetId="1" r:id="rId11"/>
  </sheets>
  <definedNames>
    <definedName name="_xlnm.Print_Area" localSheetId="3">공종별내역서!$A$1:$M$55</definedName>
    <definedName name="_xlnm.Print_Area" localSheetId="2">공종별집계표!$A$1:$M$29</definedName>
    <definedName name="_xlnm.Print_Area" localSheetId="6">단가대비표!$A$1:$X$26</definedName>
    <definedName name="_xlnm.Print_Area" localSheetId="7">단가산출목록!$A$1:$J$4</definedName>
    <definedName name="_xlnm.Print_Area" localSheetId="8">단가산출서!$A$1:$F$6</definedName>
    <definedName name="_xlnm.Print_Area" localSheetId="5">일위대가!$A$1:$M$74</definedName>
    <definedName name="_xlnm.Print_Area" localSheetId="4">일위대가목록!$A$1:$M$15</definedName>
    <definedName name="_xlnm.Print_Titles" localSheetId="3">공종별내역서!$1:$3</definedName>
    <definedName name="_xlnm.Print_Titles" localSheetId="2">공종별집계표!$1:$4</definedName>
    <definedName name="_xlnm.Print_Titles" localSheetId="6">단가대비표!$1:$4</definedName>
    <definedName name="_xlnm.Print_Titles" localSheetId="7">단가산출목록!$1:$3</definedName>
    <definedName name="_xlnm.Print_Titles" localSheetId="8">단가산출서!$1:$3</definedName>
    <definedName name="_xlnm.Print_Titles" localSheetId="1">원가계산서!$1:$3</definedName>
    <definedName name="_xlnm.Print_Titles" localSheetId="5">일위대가!$1:$3</definedName>
    <definedName name="_xlnm.Print_Titles" localSheetId="4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4" l="1"/>
  <c r="B2" i="5"/>
  <c r="A2" i="3"/>
  <c r="A1" i="6"/>
  <c r="B2" i="7"/>
  <c r="A5" i="11" l="1"/>
  <c r="K40" i="8" l="1"/>
  <c r="H40" i="8"/>
  <c r="L40" i="8" s="1"/>
  <c r="I39" i="8"/>
  <c r="G39" i="8"/>
  <c r="I38" i="8"/>
  <c r="G38" i="8"/>
  <c r="I37" i="8"/>
  <c r="J37" i="8" s="1"/>
  <c r="G37" i="8"/>
  <c r="G31" i="8"/>
  <c r="H31" i="8" s="1"/>
  <c r="E31" i="8"/>
  <c r="F31" i="8" s="1"/>
  <c r="I12" i="8"/>
  <c r="J12" i="8" s="1"/>
  <c r="G12" i="8"/>
  <c r="H12" i="8" s="1"/>
  <c r="I11" i="8"/>
  <c r="J11" i="8" s="1"/>
  <c r="G11" i="8"/>
  <c r="H11" i="8" s="1"/>
  <c r="G6" i="8"/>
  <c r="E6" i="8"/>
  <c r="F6" i="8" s="1"/>
  <c r="G5" i="8"/>
  <c r="E5" i="8"/>
  <c r="F5" i="8" s="1"/>
  <c r="I72" i="6"/>
  <c r="G72" i="6"/>
  <c r="E72" i="6"/>
  <c r="I71" i="6"/>
  <c r="J71" i="6" s="1"/>
  <c r="G71" i="6"/>
  <c r="E71" i="6"/>
  <c r="I65" i="6"/>
  <c r="J65" i="6" s="1"/>
  <c r="G65" i="6"/>
  <c r="H65" i="6" s="1"/>
  <c r="I61" i="6"/>
  <c r="G61" i="6"/>
  <c r="E61" i="6"/>
  <c r="I60" i="6"/>
  <c r="J60" i="6" s="1"/>
  <c r="G60" i="6"/>
  <c r="H60" i="6" s="1"/>
  <c r="H62" i="6" s="1"/>
  <c r="F13" i="7" s="1"/>
  <c r="G67" i="6" s="1"/>
  <c r="H67" i="6" s="1"/>
  <c r="E60" i="6"/>
  <c r="I55" i="6"/>
  <c r="G55" i="6"/>
  <c r="H55" i="6" s="1"/>
  <c r="E55" i="6"/>
  <c r="F55" i="6" s="1"/>
  <c r="I54" i="6"/>
  <c r="J54" i="6" s="1"/>
  <c r="G54" i="6"/>
  <c r="E54" i="6"/>
  <c r="I49" i="6"/>
  <c r="J49" i="6" s="1"/>
  <c r="G49" i="6"/>
  <c r="H49" i="6" s="1"/>
  <c r="I48" i="6"/>
  <c r="J48" i="6" s="1"/>
  <c r="G48" i="6"/>
  <c r="H48" i="6" s="1"/>
  <c r="I44" i="6"/>
  <c r="J44" i="6" s="1"/>
  <c r="J45" i="6" s="1"/>
  <c r="G44" i="6"/>
  <c r="E44" i="6"/>
  <c r="F44" i="6" s="1"/>
  <c r="I40" i="6"/>
  <c r="G40" i="6"/>
  <c r="I38" i="6"/>
  <c r="G38" i="6"/>
  <c r="E38" i="6"/>
  <c r="I37" i="6"/>
  <c r="J37" i="6" s="1"/>
  <c r="G37" i="6"/>
  <c r="K37" i="6" s="1"/>
  <c r="E37" i="6"/>
  <c r="I31" i="6"/>
  <c r="G31" i="6"/>
  <c r="E31" i="6"/>
  <c r="F31" i="6" s="1"/>
  <c r="I30" i="6"/>
  <c r="J30" i="6" s="1"/>
  <c r="G30" i="6"/>
  <c r="H30" i="6" s="1"/>
  <c r="E30" i="6"/>
  <c r="F30" i="6" s="1"/>
  <c r="I20" i="6"/>
  <c r="G20" i="6"/>
  <c r="H20" i="6" s="1"/>
  <c r="E20" i="6"/>
  <c r="I19" i="6"/>
  <c r="K19" i="6" s="1"/>
  <c r="G19" i="6"/>
  <c r="E19" i="6"/>
  <c r="F19" i="6" s="1"/>
  <c r="I13" i="6"/>
  <c r="J13" i="6" s="1"/>
  <c r="G13" i="6"/>
  <c r="I12" i="6"/>
  <c r="J12" i="6" s="1"/>
  <c r="G12" i="6"/>
  <c r="I8" i="6"/>
  <c r="G8" i="6"/>
  <c r="H8" i="6" s="1"/>
  <c r="H9" i="6" s="1"/>
  <c r="F4" i="7" s="1"/>
  <c r="G33" i="6" s="1"/>
  <c r="H33" i="6" s="1"/>
  <c r="E8" i="6"/>
  <c r="I6" i="6"/>
  <c r="G6" i="6"/>
  <c r="G5" i="6"/>
  <c r="E5" i="6"/>
  <c r="V19" i="3"/>
  <c r="I6" i="8" s="1"/>
  <c r="J6" i="8" s="1"/>
  <c r="V18" i="3"/>
  <c r="I5" i="8" s="1"/>
  <c r="J5" i="8" s="1"/>
  <c r="V17" i="3"/>
  <c r="I31" i="8" s="1"/>
  <c r="J31" i="8" s="1"/>
  <c r="O16" i="3"/>
  <c r="E38" i="8" s="1"/>
  <c r="O15" i="3"/>
  <c r="E37" i="8" s="1"/>
  <c r="F37" i="8" s="1"/>
  <c r="O14" i="3"/>
  <c r="E65" i="6" s="1"/>
  <c r="F65" i="6" s="1"/>
  <c r="O13" i="3"/>
  <c r="E11" i="8" s="1"/>
  <c r="O12" i="3"/>
  <c r="E13" i="6" s="1"/>
  <c r="F13" i="6" s="1"/>
  <c r="O11" i="3"/>
  <c r="E49" i="6" s="1"/>
  <c r="F49" i="6" s="1"/>
  <c r="O10" i="3"/>
  <c r="E48" i="6" s="1"/>
  <c r="F48" i="6" s="1"/>
  <c r="O9" i="3"/>
  <c r="E12" i="8" s="1"/>
  <c r="F12" i="8" s="1"/>
  <c r="O8" i="3"/>
  <c r="E6" i="6" s="1"/>
  <c r="O7" i="3"/>
  <c r="E12" i="6" s="1"/>
  <c r="F12" i="6" s="1"/>
  <c r="O6" i="3"/>
  <c r="E40" i="6" s="1"/>
  <c r="F40" i="6" s="1"/>
  <c r="V5" i="3"/>
  <c r="I5" i="6" s="1"/>
  <c r="F73" i="6"/>
  <c r="H73" i="6"/>
  <c r="H72" i="6"/>
  <c r="J72" i="6"/>
  <c r="H71" i="6"/>
  <c r="H61" i="6"/>
  <c r="J61" i="6"/>
  <c r="F56" i="6"/>
  <c r="H56" i="6"/>
  <c r="J55" i="6"/>
  <c r="F54" i="6"/>
  <c r="H54" i="6"/>
  <c r="F50" i="6"/>
  <c r="J50" i="6"/>
  <c r="H45" i="6"/>
  <c r="F10" i="7" s="1"/>
  <c r="G32" i="8" s="1"/>
  <c r="H32" i="8" s="1"/>
  <c r="H44" i="6"/>
  <c r="H40" i="6"/>
  <c r="F39" i="6"/>
  <c r="H39" i="6"/>
  <c r="I39" i="6"/>
  <c r="J39" i="6" s="1"/>
  <c r="L39" i="6" s="1"/>
  <c r="F38" i="6"/>
  <c r="F41" i="6" s="1"/>
  <c r="H38" i="6"/>
  <c r="J38" i="6"/>
  <c r="K38" i="6"/>
  <c r="F37" i="6"/>
  <c r="H37" i="6"/>
  <c r="H41" i="6" s="1"/>
  <c r="F9" i="7" s="1"/>
  <c r="G10" i="8" s="1"/>
  <c r="H10" i="8" s="1"/>
  <c r="F32" i="6"/>
  <c r="H32" i="6"/>
  <c r="H31" i="6"/>
  <c r="J31" i="6"/>
  <c r="F21" i="6"/>
  <c r="H21" i="6"/>
  <c r="J20" i="6"/>
  <c r="H19" i="6"/>
  <c r="H16" i="6"/>
  <c r="F5" i="7" s="1"/>
  <c r="G25" i="6" s="1"/>
  <c r="H25" i="6" s="1"/>
  <c r="J16" i="6"/>
  <c r="G5" i="7" s="1"/>
  <c r="I25" i="6" s="1"/>
  <c r="J25" i="6" s="1"/>
  <c r="H15" i="6"/>
  <c r="J15" i="6"/>
  <c r="H14" i="6"/>
  <c r="J14" i="6"/>
  <c r="H13" i="6"/>
  <c r="H12" i="6"/>
  <c r="F8" i="6"/>
  <c r="J8" i="6"/>
  <c r="H7" i="6"/>
  <c r="J7" i="6"/>
  <c r="H6" i="6"/>
  <c r="J6" i="6"/>
  <c r="F5" i="6"/>
  <c r="H5" i="6"/>
  <c r="H39" i="8"/>
  <c r="J39" i="8"/>
  <c r="H38" i="8"/>
  <c r="J38" i="8"/>
  <c r="H37" i="8"/>
  <c r="H6" i="8"/>
  <c r="K5" i="6" l="1"/>
  <c r="J5" i="6"/>
  <c r="J9" i="6" s="1"/>
  <c r="G4" i="7" s="1"/>
  <c r="I33" i="6" s="1"/>
  <c r="J33" i="6" s="1"/>
  <c r="F38" i="8"/>
  <c r="K38" i="8"/>
  <c r="F6" i="6"/>
  <c r="K6" i="6"/>
  <c r="H74" i="6"/>
  <c r="F15" i="7" s="1"/>
  <c r="G33" i="8" s="1"/>
  <c r="H33" i="8" s="1"/>
  <c r="J51" i="6"/>
  <c r="G11" i="7" s="1"/>
  <c r="I36" i="8" s="1"/>
  <c r="J36" i="8" s="1"/>
  <c r="K40" i="6"/>
  <c r="E39" i="8"/>
  <c r="K5" i="8"/>
  <c r="J62" i="6"/>
  <c r="G13" i="7" s="1"/>
  <c r="I67" i="6" s="1"/>
  <c r="J67" i="6" s="1"/>
  <c r="L37" i="6"/>
  <c r="L38" i="8"/>
  <c r="L37" i="8"/>
  <c r="K37" i="8"/>
  <c r="K31" i="8"/>
  <c r="L31" i="8"/>
  <c r="L12" i="8"/>
  <c r="K12" i="8"/>
  <c r="K11" i="8"/>
  <c r="F11" i="8"/>
  <c r="L11" i="8" s="1"/>
  <c r="L6" i="8"/>
  <c r="K6" i="8"/>
  <c r="H5" i="8"/>
  <c r="K72" i="6"/>
  <c r="F72" i="6"/>
  <c r="L72" i="6" s="1"/>
  <c r="I73" i="6"/>
  <c r="J73" i="6" s="1"/>
  <c r="K71" i="6"/>
  <c r="F71" i="6"/>
  <c r="H68" i="6"/>
  <c r="F14" i="7" s="1"/>
  <c r="G7" i="8" s="1"/>
  <c r="H7" i="8" s="1"/>
  <c r="L65" i="6"/>
  <c r="K65" i="6"/>
  <c r="K61" i="6"/>
  <c r="F61" i="6"/>
  <c r="L61" i="6" s="1"/>
  <c r="K60" i="6"/>
  <c r="F60" i="6"/>
  <c r="I56" i="6"/>
  <c r="K56" i="6" s="1"/>
  <c r="H57" i="6"/>
  <c r="F12" i="7" s="1"/>
  <c r="G66" i="6" s="1"/>
  <c r="H66" i="6" s="1"/>
  <c r="F57" i="6"/>
  <c r="E12" i="7" s="1"/>
  <c r="E66" i="6" s="1"/>
  <c r="F66" i="6" s="1"/>
  <c r="L55" i="6"/>
  <c r="K55" i="6"/>
  <c r="L54" i="6"/>
  <c r="K54" i="6"/>
  <c r="L49" i="6"/>
  <c r="F51" i="6"/>
  <c r="E11" i="7" s="1"/>
  <c r="E36" i="8" s="1"/>
  <c r="G50" i="6"/>
  <c r="H50" i="6" s="1"/>
  <c r="L50" i="6" s="1"/>
  <c r="K49" i="6"/>
  <c r="K48" i="6"/>
  <c r="L48" i="6"/>
  <c r="L44" i="6"/>
  <c r="F45" i="6"/>
  <c r="E10" i="7" s="1"/>
  <c r="E32" i="8" s="1"/>
  <c r="K44" i="6"/>
  <c r="J40" i="6"/>
  <c r="L40" i="6"/>
  <c r="L38" i="6"/>
  <c r="J41" i="6"/>
  <c r="G9" i="7" s="1"/>
  <c r="I10" i="8" s="1"/>
  <c r="J10" i="8" s="1"/>
  <c r="E9" i="7"/>
  <c r="E10" i="8" s="1"/>
  <c r="F10" i="8" s="1"/>
  <c r="L10" i="8" s="1"/>
  <c r="L31" i="6"/>
  <c r="K31" i="6"/>
  <c r="H34" i="6"/>
  <c r="F8" i="7" s="1"/>
  <c r="I32" i="6"/>
  <c r="J32" i="6" s="1"/>
  <c r="L30" i="6"/>
  <c r="K30" i="6"/>
  <c r="H27" i="6"/>
  <c r="F7" i="7" s="1"/>
  <c r="H22" i="6"/>
  <c r="F6" i="7" s="1"/>
  <c r="G26" i="6" s="1"/>
  <c r="H26" i="6" s="1"/>
  <c r="I21" i="6"/>
  <c r="J21" i="6" s="1"/>
  <c r="L21" i="6" s="1"/>
  <c r="K20" i="6"/>
  <c r="F20" i="6"/>
  <c r="L20" i="6" s="1"/>
  <c r="J19" i="6"/>
  <c r="L19" i="6" s="1"/>
  <c r="K21" i="6"/>
  <c r="F22" i="6"/>
  <c r="E14" i="6"/>
  <c r="F14" i="6" s="1"/>
  <c r="L14" i="6" s="1"/>
  <c r="L13" i="6"/>
  <c r="K13" i="6"/>
  <c r="L12" i="6"/>
  <c r="K12" i="6"/>
  <c r="K8" i="6"/>
  <c r="L8" i="6"/>
  <c r="L6" i="6"/>
  <c r="L5" i="6"/>
  <c r="J56" i="6"/>
  <c r="G10" i="7"/>
  <c r="I32" i="8" s="1"/>
  <c r="J32" i="8" s="1"/>
  <c r="K39" i="6"/>
  <c r="F36" i="8" l="1"/>
  <c r="J22" i="6"/>
  <c r="G6" i="7" s="1"/>
  <c r="I26" i="6" s="1"/>
  <c r="J26" i="6" s="1"/>
  <c r="J27" i="6" s="1"/>
  <c r="G7" i="7" s="1"/>
  <c r="K10" i="8"/>
  <c r="K39" i="8"/>
  <c r="F39" i="8"/>
  <c r="L39" i="8" s="1"/>
  <c r="H29" i="8"/>
  <c r="G6" i="9" s="1"/>
  <c r="H6" i="9" s="1"/>
  <c r="E7" i="6"/>
  <c r="G35" i="8"/>
  <c r="H35" i="8" s="1"/>
  <c r="G8" i="8"/>
  <c r="H8" i="8" s="1"/>
  <c r="F32" i="8"/>
  <c r="L32" i="8" s="1"/>
  <c r="K32" i="8"/>
  <c r="G9" i="8"/>
  <c r="H9" i="8" s="1"/>
  <c r="G34" i="8"/>
  <c r="H34" i="8" s="1"/>
  <c r="L5" i="8"/>
  <c r="L73" i="6"/>
  <c r="J74" i="6"/>
  <c r="G15" i="7" s="1"/>
  <c r="I33" i="8" s="1"/>
  <c r="J33" i="8" s="1"/>
  <c r="K73" i="6"/>
  <c r="L71" i="6"/>
  <c r="F74" i="6"/>
  <c r="L60" i="6"/>
  <c r="F62" i="6"/>
  <c r="L56" i="6"/>
  <c r="J57" i="6"/>
  <c r="H51" i="6"/>
  <c r="K50" i="6"/>
  <c r="H10" i="7"/>
  <c r="L45" i="6"/>
  <c r="L41" i="6"/>
  <c r="H9" i="7"/>
  <c r="K32" i="6"/>
  <c r="L32" i="6"/>
  <c r="J34" i="6"/>
  <c r="G8" i="7" s="1"/>
  <c r="L22" i="6"/>
  <c r="E6" i="7"/>
  <c r="E15" i="6"/>
  <c r="F15" i="6" s="1"/>
  <c r="K14" i="6"/>
  <c r="I9" i="8" l="1"/>
  <c r="I34" i="8"/>
  <c r="J34" i="8" s="1"/>
  <c r="F7" i="6"/>
  <c r="K7" i="6"/>
  <c r="I35" i="8"/>
  <c r="J35" i="8" s="1"/>
  <c r="J55" i="8" s="1"/>
  <c r="I7" i="9" s="1"/>
  <c r="J7" i="9" s="1"/>
  <c r="I8" i="8"/>
  <c r="J8" i="8" s="1"/>
  <c r="H6" i="7"/>
  <c r="E26" i="6"/>
  <c r="E18" i="10"/>
  <c r="E15" i="7"/>
  <c r="L74" i="6"/>
  <c r="L62" i="6"/>
  <c r="E13" i="7"/>
  <c r="G12" i="7"/>
  <c r="L57" i="6"/>
  <c r="F11" i="7"/>
  <c r="L51" i="6"/>
  <c r="K15" i="6"/>
  <c r="L15" i="6"/>
  <c r="F16" i="6"/>
  <c r="L7" i="6" l="1"/>
  <c r="F9" i="6"/>
  <c r="H13" i="7"/>
  <c r="E67" i="6"/>
  <c r="F26" i="6"/>
  <c r="L26" i="6" s="1"/>
  <c r="K26" i="6"/>
  <c r="H15" i="7"/>
  <c r="E33" i="8"/>
  <c r="H12" i="7"/>
  <c r="I66" i="6"/>
  <c r="J9" i="8"/>
  <c r="H11" i="7"/>
  <c r="G36" i="8"/>
  <c r="L16" i="6"/>
  <c r="E5" i="7"/>
  <c r="F33" i="8" l="1"/>
  <c r="K33" i="8"/>
  <c r="F67" i="6"/>
  <c r="K67" i="6"/>
  <c r="J66" i="6"/>
  <c r="K66" i="6"/>
  <c r="E4" i="7"/>
  <c r="L9" i="6"/>
  <c r="H5" i="7"/>
  <c r="E25" i="6"/>
  <c r="H36" i="8"/>
  <c r="K36" i="8"/>
  <c r="F25" i="6" l="1"/>
  <c r="K25" i="6"/>
  <c r="L67" i="6"/>
  <c r="F68" i="6"/>
  <c r="L36" i="8"/>
  <c r="H55" i="8"/>
  <c r="G7" i="9" s="1"/>
  <c r="H7" i="9" s="1"/>
  <c r="G5" i="9" s="1"/>
  <c r="H5" i="9" s="1"/>
  <c r="H4" i="7"/>
  <c r="E33" i="6"/>
  <c r="J68" i="6"/>
  <c r="G14" i="7" s="1"/>
  <c r="I7" i="8" s="1"/>
  <c r="J7" i="8" s="1"/>
  <c r="J29" i="8" s="1"/>
  <c r="I6" i="9" s="1"/>
  <c r="J6" i="9" s="1"/>
  <c r="I5" i="9" s="1"/>
  <c r="J5" i="9" s="1"/>
  <c r="L66" i="6"/>
  <c r="L33" i="8"/>
  <c r="E14" i="7" l="1"/>
  <c r="L68" i="6"/>
  <c r="E8" i="10"/>
  <c r="E9" i="10" s="1"/>
  <c r="E10" i="10" s="1"/>
  <c r="H29" i="9"/>
  <c r="E11" i="10"/>
  <c r="J29" i="9"/>
  <c r="F33" i="6"/>
  <c r="K33" i="6"/>
  <c r="L25" i="6"/>
  <c r="F27" i="6"/>
  <c r="L33" i="6" l="1"/>
  <c r="F34" i="6"/>
  <c r="E13" i="10"/>
  <c r="E12" i="10"/>
  <c r="H14" i="7"/>
  <c r="E7" i="8"/>
  <c r="E7" i="7"/>
  <c r="L27" i="6"/>
  <c r="E8" i="7" l="1"/>
  <c r="L34" i="6"/>
  <c r="H7" i="7"/>
  <c r="E35" i="8"/>
  <c r="E8" i="8"/>
  <c r="F7" i="8"/>
  <c r="K7" i="8"/>
  <c r="K35" i="8" l="1"/>
  <c r="F35" i="8"/>
  <c r="L35" i="8" s="1"/>
  <c r="F8" i="8"/>
  <c r="L8" i="8" s="1"/>
  <c r="K8" i="8"/>
  <c r="L7" i="8"/>
  <c r="E9" i="8"/>
  <c r="E34" i="8"/>
  <c r="H8" i="7"/>
  <c r="F34" i="8" l="1"/>
  <c r="K34" i="8"/>
  <c r="F9" i="8"/>
  <c r="K9" i="8"/>
  <c r="L9" i="8" l="1"/>
  <c r="L29" i="8" s="1"/>
  <c r="F29" i="8"/>
  <c r="E6" i="9" s="1"/>
  <c r="L34" i="8"/>
  <c r="L55" i="8" s="1"/>
  <c r="F55" i="8"/>
  <c r="E7" i="9" s="1"/>
  <c r="F7" i="9" l="1"/>
  <c r="L7" i="9" s="1"/>
  <c r="K7" i="9"/>
  <c r="F6" i="9"/>
  <c r="K6" i="9"/>
  <c r="L6" i="9" l="1"/>
  <c r="E5" i="9"/>
  <c r="K5" i="9" l="1"/>
  <c r="F5" i="9"/>
  <c r="L5" i="9" l="1"/>
  <c r="L29" i="9" s="1"/>
  <c r="E4" i="10"/>
  <c r="E7" i="10" s="1"/>
  <c r="F29" i="9"/>
  <c r="E19" i="10" l="1"/>
  <c r="E17" i="10"/>
  <c r="E23" i="10" s="1"/>
  <c r="E24" i="10" l="1"/>
  <c r="E25" i="10" l="1"/>
  <c r="E26" i="10" s="1"/>
  <c r="E27" i="10" l="1"/>
  <c r="E28" i="10" s="1"/>
  <c r="E29" i="10" s="1"/>
  <c r="E30" i="10" s="1"/>
</calcChain>
</file>

<file path=xl/sharedStrings.xml><?xml version="1.0" encoding="utf-8"?>
<sst xmlns="http://schemas.openxmlformats.org/spreadsheetml/2006/main" count="1894" uniqueCount="481">
  <si>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</si>
  <si>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</si>
  <si>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</si>
  <si>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</si>
  <si>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</si>
  <si>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</si>
  <si>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</si>
  <si>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</si>
  <si>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</si>
  <si>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</si>
  <si>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</si>
  <si>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</si>
  <si>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</si>
  <si>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</si>
  <si>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</si>
  <si>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</si>
  <si>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</si>
  <si>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</si>
  <si>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</si>
  <si>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</si>
  <si>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</si>
  <si>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</si>
  <si>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</si>
  <si>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</si>
  <si>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</si>
  <si>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</si>
  <si>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</si>
  <si>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</si>
  <si>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</si>
  <si>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</si>
  <si>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</si>
  <si>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</si>
  <si>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</si>
  <si>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</si>
  <si>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</si>
  <si>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</si>
  <si>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</si>
  <si>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</si>
  <si>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</si>
  <si>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</si>
  <si>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</si>
  <si>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</si>
  <si>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</si>
  <si>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</si>
  <si>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</si>
  <si>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</si>
  <si>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</si>
  <si>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</si>
  <si>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</si>
  <si>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</si>
  <si>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</si>
  <si>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</si>
  <si>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1. 성동면 병촌리 608-1</t>
  </si>
  <si>
    <t>0101</t>
  </si>
  <si>
    <t>터파기 작업</t>
  </si>
  <si>
    <t>6w</t>
  </si>
  <si>
    <t>일</t>
  </si>
  <si>
    <t>53CCB3AC2F5ADDA197036F953FC2C7</t>
  </si>
  <si>
    <t>F</t>
  </si>
  <si>
    <t>T</t>
  </si>
  <si>
    <t>010153CCB3AC2F5ADDA197036F953FC2C7</t>
  </si>
  <si>
    <t>되메우기 작업</t>
  </si>
  <si>
    <t>53CCB3AC2F5ADDA197036F953FC2C4</t>
  </si>
  <si>
    <t>010153CCB3AC2F5ADDA197036F953FC2C4</t>
  </si>
  <si>
    <t>철근 현장가공 및 조립</t>
  </si>
  <si>
    <t>간단</t>
  </si>
  <si>
    <t>TON</t>
  </si>
  <si>
    <t>53CCF3CD2A528E11953A030B4ACC24</t>
  </si>
  <si>
    <t>010153CCF3CD2A528E11953A030B4ACC24</t>
  </si>
  <si>
    <t>합판거푸집 설치 및 해체</t>
  </si>
  <si>
    <t>간단 6회, 수직고 7m까지</t>
  </si>
  <si>
    <t>M2</t>
  </si>
  <si>
    <t>53E1C3F724570461945D0C1396DA86</t>
  </si>
  <si>
    <t>010153E1C3F724570461945D0C1396DA86</t>
  </si>
  <si>
    <t>레디믹스트콘크리트 장비사용 타설</t>
  </si>
  <si>
    <t>무근구조물, 굴착기(무한궤도), 0.6㎥</t>
  </si>
  <si>
    <t>M3</t>
  </si>
  <si>
    <t>53E1C3F0215688C197F3C6A0078E6E</t>
  </si>
  <si>
    <t>010153E1C3F0215688C197F3C6A0078E6E</t>
  </si>
  <si>
    <t>케미컬앵커</t>
  </si>
  <si>
    <t>천공:￠18, 삽입L:130mm</t>
  </si>
  <si>
    <t>EA</t>
  </si>
  <si>
    <t>53CCB3A9225741A19D7520C494DAC8</t>
  </si>
  <si>
    <t>010153CCB3A9225741A19D7520C494DAC8</t>
  </si>
  <si>
    <t>레미콘 - 논산</t>
  </si>
  <si>
    <t>25-24-12</t>
  </si>
  <si>
    <t>54CC63A52C5372B19578CAD2B950FF5718D88F</t>
  </si>
  <si>
    <t>010154CC63A52C5372B19578CAD2B950FF5718D88F</t>
  </si>
  <si>
    <t>철근콘크리트용봉강</t>
  </si>
  <si>
    <t>철근콘크리트용봉강, 이형봉강(SD400), HD13,</t>
  </si>
  <si>
    <t>54CC63A52C526D019A67DF64386AB2442D4EB8</t>
  </si>
  <si>
    <t>010154CC63A52C526D019A67DF64386AB2442D4EB8</t>
  </si>
  <si>
    <t>[ 합           계 ]</t>
  </si>
  <si>
    <t>TOTAL</t>
  </si>
  <si>
    <t>2. 성동면 정지리 124-29</t>
  </si>
  <si>
    <t>0102</t>
  </si>
  <si>
    <t>터파기 및 되메우기 작업</t>
  </si>
  <si>
    <t>장비 + 인력 2명</t>
  </si>
  <si>
    <t>53CCB3AC2F5ADDA197036F953FC2C1</t>
  </si>
  <si>
    <t>010253CCB3AC2F5ADDA197036F953FC2C1</t>
  </si>
  <si>
    <t>주름관 해체</t>
  </si>
  <si>
    <t>D 600</t>
  </si>
  <si>
    <t>식</t>
  </si>
  <si>
    <t>53CCB3A9225741A19D7520C494DACC</t>
  </si>
  <si>
    <t>010253CCB3A9225741A19D7520C494DACC</t>
  </si>
  <si>
    <t>P.E.관 부설 및 접합(밴드)</t>
  </si>
  <si>
    <t>∮600mm</t>
  </si>
  <si>
    <t>개소</t>
  </si>
  <si>
    <t>53CCD3FD265355119949AA05C72A7A</t>
  </si>
  <si>
    <t>010253CCD3FD265355119949AA05C72A7A</t>
  </si>
  <si>
    <t>010253E1C3F0215688C197F3C6A0078E6E</t>
  </si>
  <si>
    <t>010253E1C3F724570461945D0C1396DA86</t>
  </si>
  <si>
    <t>스틸그레이팅 설치</t>
  </si>
  <si>
    <t>1000X1000X50, 앵글포함</t>
  </si>
  <si>
    <t>53CCE3E3295008719806E8DDF79E1F</t>
  </si>
  <si>
    <t>010253CCE3E3295008719806E8DDF79E1F</t>
  </si>
  <si>
    <t>PE 이중벽 하수관 -1종</t>
  </si>
  <si>
    <t>600mm</t>
  </si>
  <si>
    <t>M</t>
  </si>
  <si>
    <t>공장상차도</t>
  </si>
  <si>
    <t>54B3F3122E58D9019E5EF7ED637E0912B2116D</t>
  </si>
  <si>
    <t>010254B3F3122E58D9019E5EF7ED637E0912B2116D</t>
  </si>
  <si>
    <t>PE 이중벽 이음관(PE밴드)</t>
  </si>
  <si>
    <t>54B3F3122E58D9019E5EF7ED637E09135F2450</t>
  </si>
  <si>
    <t>010254B3F3122E58D9019E5EF7ED637E09135F2450</t>
  </si>
  <si>
    <t>010254CC63A52C5372B19578CAD2B950FF5718D88F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</si>
  <si>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</si>
  <si>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</si>
  <si>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</si>
  <si>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</si>
  <si>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</si>
  <si>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</si>
  <si>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</si>
  <si>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</si>
  <si>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</si>
  <si>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</si>
  <si>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</si>
  <si>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</si>
  <si>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</si>
  <si>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</si>
  <si>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</si>
  <si>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</si>
  <si>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</si>
  <si>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</si>
  <si>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</si>
  <si>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</si>
  <si>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</si>
  <si>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굴착기(무한궤도)  0.6㎥  HR     ( 호표 1 )</t>
  </si>
  <si>
    <t>54F9A3022955B88198CF42DFC71EB92CEEC5EFDF</t>
  </si>
  <si>
    <t>굴착기(무한궤도)</t>
  </si>
  <si>
    <t>0.6㎥</t>
  </si>
  <si>
    <t>HR</t>
  </si>
  <si>
    <t>호표 1</t>
  </si>
  <si>
    <t>A</t>
  </si>
  <si>
    <t>대</t>
  </si>
  <si>
    <t>천원</t>
  </si>
  <si>
    <t>54F9A3022955B88198CF42DFC71EB92CEEC5EF</t>
  </si>
  <si>
    <t>54F9A3022955B88198CF42DFC71EB92CEEC5EFDF54F9A3022955B88198CF42DFC71EB92CEEC5EF</t>
  </si>
  <si>
    <t>경유</t>
  </si>
  <si>
    <t>경유, 저유황</t>
  </si>
  <si>
    <t>L</t>
  </si>
  <si>
    <t>54EF13EA2E5752319723D96718B66AFA1B9622</t>
  </si>
  <si>
    <t>54F9A3022955B88198CF42DFC71EB92CEEC5EFDF54EF13EA2E5752319723D96718B66AFA1B9622</t>
  </si>
  <si>
    <t>잡재료</t>
  </si>
  <si>
    <t>주연료비의 22%</t>
  </si>
  <si>
    <t>52F823132053E4319E79477E56D0001</t>
  </si>
  <si>
    <t>54F9A3022955B88198CF42DFC71EB92CEEC5EFDF52F823132053E4319E79477E56D0001</t>
  </si>
  <si>
    <t>건설기계운전사</t>
  </si>
  <si>
    <t>일반공사 직종</t>
  </si>
  <si>
    <t>인</t>
  </si>
  <si>
    <t>5335D3C12C5C9BD1986B9BEEC72B4D2A02536F</t>
  </si>
  <si>
    <t>54F9A3022955B88198CF42DFC71EB92CEEC5EFDF5335D3C12C5C9BD1986B9BEEC72B4D2A02536F</t>
  </si>
  <si>
    <t xml:space="preserve"> [ 합          계 ]</t>
  </si>
  <si>
    <t>합판거푸집 - 자재비  6회  M2     ( 호표 2 )</t>
  </si>
  <si>
    <t>53E1C3F724570461945C664F2820EB</t>
  </si>
  <si>
    <t>합판거푸집 - 자재비</t>
  </si>
  <si>
    <t>6회</t>
  </si>
  <si>
    <t>호표 2</t>
  </si>
  <si>
    <t>내수합판</t>
  </si>
  <si>
    <t>내수합판, 1급, 12*1220*2440mm</t>
  </si>
  <si>
    <t>금액제외</t>
  </si>
  <si>
    <t>54EF53472C5422B1974D9F4D928D87913B164F</t>
  </si>
  <si>
    <t>53E1C3F724570461945C664F2820EB54EF53472C5422B1974D9F4D928D87913B164F</t>
  </si>
  <si>
    <t>-</t>
  </si>
  <si>
    <t>각재</t>
  </si>
  <si>
    <t>각재, 외송</t>
  </si>
  <si>
    <t>54CC63A52C526F319F9865360D118815F015D0</t>
  </si>
  <si>
    <t>53E1C3F724570461945C664F2820EB54CC63A52C526F319F9865360D118815F015D0</t>
  </si>
  <si>
    <t>적용비율</t>
  </si>
  <si>
    <t>주재료비의 32.7%</t>
  </si>
  <si>
    <t>53E1C3F724570461945C664F2820EB52F823132053E4319E79477E56D4005</t>
  </si>
  <si>
    <t>소모자재(박리재 등)</t>
  </si>
  <si>
    <t>주재료비의 11%</t>
  </si>
  <si>
    <t>52F823132053E4319E79477E56D3002</t>
  </si>
  <si>
    <t>53E1C3F724570461945C664F2820EB52F823132053E4319E79477E56D2003</t>
  </si>
  <si>
    <t>합판거푸집 - 인력투입  간단, 수직고 7m까지  M2     ( 호표 3 )</t>
  </si>
  <si>
    <t>53E1C3F724570461945C664F2821F2</t>
  </si>
  <si>
    <t>합판거푸집 - 인력투입</t>
  </si>
  <si>
    <t>간단, 수직고 7m까지</t>
  </si>
  <si>
    <t>호표 3</t>
  </si>
  <si>
    <t>형틀목공</t>
  </si>
  <si>
    <t>5335D3C12C5C9BD1986B9BEEC72B4D2A0257C5</t>
  </si>
  <si>
    <t>53E1C3F724570461945C664F2821F25335D3C12C5C9BD1986B9BEEC72B4D2A0257C5</t>
  </si>
  <si>
    <t>보통인부</t>
  </si>
  <si>
    <t>5335D3C12C5C9BD1986B9BEEC72B4D2A0257C0</t>
  </si>
  <si>
    <t>53E1C3F724570461945C664F2821F25335D3C12C5C9BD1986B9BEEC72B4D2A0257C0</t>
  </si>
  <si>
    <t>공구손료</t>
  </si>
  <si>
    <t>인력품의 1%</t>
  </si>
  <si>
    <t>53E1C3F724570461945C664F2821F252F823132053E4319E79477E56D0001</t>
  </si>
  <si>
    <t>합판거푸집 설치 및 해체  간단 6회, 수직고 7m까지  M2     ( 호표 4 )</t>
  </si>
  <si>
    <t>호표 4</t>
  </si>
  <si>
    <t>53E1C3F724570461945D0C1396DA8653E1C3F724570461945C664F2820EB</t>
  </si>
  <si>
    <t>53E1C3F724570461945D0C1396DA8653E1C3F724570461945C664F2821F2</t>
  </si>
  <si>
    <t>레디믹스트콘크리트 장비사용 타설  무근구조물, 굴착기(무한궤도), 0.6㎥  M3     ( 호표 5 )</t>
  </si>
  <si>
    <t>호표 5</t>
  </si>
  <si>
    <t>콘크리트공</t>
  </si>
  <si>
    <t>5335D3C12C5C9BD1986B9BEEC72B4D2A025638</t>
  </si>
  <si>
    <t>53E1C3F0215688C197F3C6A0078E6E5335D3C12C5C9BD1986B9BEEC72B4D2A025638</t>
  </si>
  <si>
    <t>53E1C3F0215688C197F3C6A0078E6E5335D3C12C5C9BD1986B9BEEC72B4D2A0257C0</t>
  </si>
  <si>
    <t>인력품의 2%</t>
  </si>
  <si>
    <t>53E1C3F0215688C197F3C6A0078E6E52F823132053E4319E79477E56D0001</t>
  </si>
  <si>
    <t>53E1C3F0215688C197F3C6A0078E6E54F9A3022955B88198CF42DFC71EB92CEEC5EFDF</t>
  </si>
  <si>
    <t>케미컬앵커  천공:￠18, 삽입L:130mm  EA     ( 호표 6 )</t>
  </si>
  <si>
    <t>호표 6</t>
  </si>
  <si>
    <t>특별인부</t>
  </si>
  <si>
    <t>5335D3C12C5C9BD1986B9BEEC72B4D2A0257C1</t>
  </si>
  <si>
    <t>53CCB3A9225741A19D7520C494DAC85335D3C12C5C9BD1986B9BEEC72B4D2A0257C1</t>
  </si>
  <si>
    <t>53CCB3A9225741A19D7520C494DAC85335D3C12C5C9BD1986B9BEEC72B4D2A0257C0</t>
  </si>
  <si>
    <t>인력품의 3%</t>
  </si>
  <si>
    <t>53CCB3A9225741A19D7520C494DAC852F823132053E4319E79477E56D0001</t>
  </si>
  <si>
    <t>케미컬앵커(내진주입식몰탈)</t>
  </si>
  <si>
    <t>HIT-HY 200R,330ml 믹서1EA</t>
  </si>
  <si>
    <t>ml</t>
  </si>
  <si>
    <t>대리점상차도</t>
  </si>
  <si>
    <t>54EF53472C56EC219BF7579529D20520C75B9B</t>
  </si>
  <si>
    <t>53CCB3A9225741A19D7520C494DAC854EF53472C56EC219BF7579529D20520C75B9B</t>
  </si>
  <si>
    <t>주름관 해체  D 600  식     ( 호표 7 )</t>
  </si>
  <si>
    <t>호표 7</t>
  </si>
  <si>
    <t>53CCB3A9225741A19D7520C494DACC5335D3C12C5C9BD1986B9BEEC72B4D2A0257C0</t>
  </si>
  <si>
    <t>스틸그레이팅 설치  1000X1000X50, 앵글포함  개소     ( 호표 8 )</t>
  </si>
  <si>
    <t>호표 8</t>
  </si>
  <si>
    <t>스틸그레이팅</t>
  </si>
  <si>
    <t>I-50*7*4, 1000*1000mm</t>
  </si>
  <si>
    <t>개</t>
  </si>
  <si>
    <t>54CC63A52C526F319B36CF3BA4E976C9F7EA1C</t>
  </si>
  <si>
    <t>53CCE3E3295008719806E8DDF79E1F54CC63A52C526F319B36CF3BA4E976C9F7EA1C</t>
  </si>
  <si>
    <t>사각앵글</t>
  </si>
  <si>
    <t>50X50X4 1000X1000X50</t>
  </si>
  <si>
    <t>54CC63A52C526F319B36CF3BA4E976C9F7EA1D</t>
  </si>
  <si>
    <t>53CCE3E3295008719806E8DDF79E1F54CC63A52C526F319B36CF3BA4E976C9F7EA1D</t>
  </si>
  <si>
    <t>설치비</t>
  </si>
  <si>
    <t>주재료비의 5%</t>
  </si>
  <si>
    <t>53CCE3E3295008719806E8DDF79E1F52F823132053E4319E79477E56D0001</t>
  </si>
  <si>
    <t>철근 현장가공 - 22-1/4삭제  간단  TON     ( 호표 9 )</t>
  </si>
  <si>
    <t>53CCF3CD2A528E11953B2B3B163437</t>
  </si>
  <si>
    <t>철근 현장가공 - 22-1/4삭제</t>
  </si>
  <si>
    <t>호표 9</t>
  </si>
  <si>
    <t>철근공</t>
  </si>
  <si>
    <t>5335D3C12C5C9BD1986B9BEEC72B4D2A0257CA</t>
  </si>
  <si>
    <t>53CCF3CD2A528E11953B2B3B1634375335D3C12C5C9BD1986B9BEEC72B4D2A0257CA</t>
  </si>
  <si>
    <t>53CCF3CD2A528E11953B2B3B1634375335D3C12C5C9BD1986B9BEEC72B4D2A0257C0</t>
  </si>
  <si>
    <t>53CCF3CD2A528E11953B2B3B16343752F823132053E4319E79477E56D3002</t>
  </si>
  <si>
    <t>철근 현장조립 - 22-1/4삭제  간단  TON     ( 호표 10 )</t>
  </si>
  <si>
    <t>53CCF3CD2A528E11953B2867B85B9F</t>
  </si>
  <si>
    <t>철근 현장조립 - 22-1/4삭제</t>
  </si>
  <si>
    <t>호표 10</t>
  </si>
  <si>
    <t>53CCF3CD2A528E11953B2867B85B9F5335D3C12C5C9BD1986B9BEEC72B4D2A0257CA</t>
  </si>
  <si>
    <t>53CCF3CD2A528E11953B2867B85B9F5335D3C12C5C9BD1986B9BEEC72B4D2A0257C0</t>
  </si>
  <si>
    <t>철근 현장가공 및 조립  간단  TON     ( 호표 11 )</t>
  </si>
  <si>
    <t>호표 11</t>
  </si>
  <si>
    <t>철선</t>
  </si>
  <si>
    <t>철선, 어닐링, ∮0.9mm</t>
  </si>
  <si>
    <t>kg</t>
  </si>
  <si>
    <t>54CC734A295B2C719FA44E6A1A284F55267D7A</t>
  </si>
  <si>
    <t>53CCF3CD2A528E11953A030B4ACC2454CC734A295B2C719FA44E6A1A284F55267D7A</t>
  </si>
  <si>
    <t>53CCF3CD2A528E11953A030B4ACC2453CCF3CD2A528E11953B2B3B163437</t>
  </si>
  <si>
    <t>53CCF3CD2A528E11953A030B4ACC2453CCF3CD2A528E11953B2867B85B9F</t>
  </si>
  <si>
    <t>P.E.관 부설 및 접합(밴드)  ∮600mm  개소     ( 호표 12 )</t>
  </si>
  <si>
    <t>호표 12</t>
  </si>
  <si>
    <t>53CCD3FD265355119949AA05C72A7A5335D3C12C5C9BD1986B9BEEC72B4D2A0257C0</t>
  </si>
  <si>
    <t>배관공(수도)</t>
  </si>
  <si>
    <t>5335D3C12C5C9BD1986B9BEEC72B4D2A025367</t>
  </si>
  <si>
    <t>53CCD3FD265355119949AA05C72A7A5335D3C12C5C9BD1986B9BEEC72B4D2A025367</t>
  </si>
  <si>
    <t>53CCD3FD265355119949AA05C72A7A52F823132053E4319E79477E56D0001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</si>
  <si>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</si>
  <si>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</si>
  <si>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</si>
  <si>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</si>
  <si>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</si>
  <si>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</si>
  <si>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</si>
  <si>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</si>
  <si>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</si>
  <si>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</si>
  <si>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</si>
  <si>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(  ) </t>
  </si>
  <si>
    <t xml:space="preserve">  총  계</t>
  </si>
  <si>
    <t>단 가 대 비 표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</si>
  <si>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</si>
  <si>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</si>
  <si>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</si>
  <si>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</si>
  <si>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</si>
  <si>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</si>
  <si>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</si>
  <si>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</si>
  <si>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</si>
  <si>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</si>
  <si>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</si>
  <si>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97</t>
  </si>
  <si>
    <t>자재 2</t>
  </si>
  <si>
    <t>667</t>
  </si>
  <si>
    <t>407</t>
  </si>
  <si>
    <t>자재 3</t>
  </si>
  <si>
    <t>1451</t>
  </si>
  <si>
    <t>1189</t>
  </si>
  <si>
    <t>자재 4</t>
  </si>
  <si>
    <t>자재 5</t>
  </si>
  <si>
    <t>238</t>
  </si>
  <si>
    <t>자재 6</t>
  </si>
  <si>
    <t>239</t>
  </si>
  <si>
    <t>자재 7</t>
  </si>
  <si>
    <t>148</t>
  </si>
  <si>
    <t>73</t>
  </si>
  <si>
    <t>자재 8</t>
  </si>
  <si>
    <t>108</t>
  </si>
  <si>
    <t>66</t>
  </si>
  <si>
    <t>자재 9</t>
  </si>
  <si>
    <t>83</t>
  </si>
  <si>
    <t>42</t>
  </si>
  <si>
    <t>자재 10</t>
  </si>
  <si>
    <t>813</t>
  </si>
  <si>
    <t>580</t>
  </si>
  <si>
    <t>자재 11</t>
  </si>
  <si>
    <t>자재 12</t>
  </si>
  <si>
    <t>자재 13</t>
  </si>
  <si>
    <t>1</t>
  </si>
  <si>
    <t>자재 14</t>
  </si>
  <si>
    <t>자재 15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</si>
  <si>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</si>
  <si>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</si>
  <si>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</si>
  <si>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</si>
  <si>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</si>
  <si>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</si>
  <si>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</si>
  <si>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</si>
  <si>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</si>
  <si>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</si>
  <si>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</si>
  <si>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</si>
  <si>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</si>
  <si>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</si>
  <si>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</si>
  <si>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</si>
  <si>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</si>
  <si>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</si>
  <si>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</si>
  <si>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</si>
  <si>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</si>
  <si>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</si>
  <si>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</si>
  <si>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</si>
  <si>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</si>
  <si>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</si>
  <si>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</si>
  <si>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</si>
  <si>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14.3%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</si>
  <si>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</si>
  <si>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</si>
  <si>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</si>
  <si>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</si>
  <si>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</si>
  <si>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</si>
  <si>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</si>
  <si>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</si>
  <si>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</si>
  <si>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</si>
  <si>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</si>
  <si>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</si>
  <si>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</si>
  <si>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</si>
  <si>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</si>
  <si>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</si>
  <si>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</si>
  <si>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</si>
  <si>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</si>
  <si>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</si>
  <si>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3.15%</t>
  </si>
  <si>
    <t>CB</t>
  </si>
  <si>
    <t>노인장기요양보험료</t>
  </si>
  <si>
    <t>건강보험료 * 12.95%</t>
  </si>
  <si>
    <t>CG</t>
  </si>
  <si>
    <t>기   타    경   비</t>
  </si>
  <si>
    <t>(재료비+노무비) * 5.8%</t>
  </si>
  <si>
    <t>CH</t>
  </si>
  <si>
    <t>환  경  보  전  비</t>
  </si>
  <si>
    <t>(재료비+직노+경비) * 0.8%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</si>
  <si>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</si>
  <si>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</si>
  <si>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</si>
  <si>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</si>
  <si>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</si>
  <si>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0.068%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</si>
  <si>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</si>
  <si>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</si>
  <si>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</si>
  <si>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</si>
  <si>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</si>
  <si>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</si>
  <si>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</si>
  <si>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</si>
  <si>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</si>
  <si>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</si>
  <si>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</si>
  <si>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</si>
  <si>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</si>
  <si>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</si>
  <si>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</si>
  <si>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</si>
  <si>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</si>
  <si>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</si>
  <si>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</si>
  <si>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</si>
  <si>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</si>
  <si>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</si>
  <si>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</si>
  <si>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</si>
  <si>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</si>
  <si>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</si>
  <si>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</si>
  <si>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</si>
  <si>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</si>
  <si>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</si>
  <si>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</si>
  <si>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</si>
  <si>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</si>
  <si>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</si>
  <si>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</si>
  <si>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</si>
  <si>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</si>
  <si>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</si>
  <si>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</si>
  <si>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</si>
  <si>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</si>
  <si>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</si>
  <si>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</si>
  <si>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</si>
  <si>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</si>
  <si>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</si>
  <si>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</si>
  <si>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</si>
  <si>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</si>
  <si>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</si>
  <si>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</si>
  <si>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</si>
  <si>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</si>
  <si>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</si>
  <si>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</si>
  <si>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</si>
  <si>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</si>
  <si>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</si>
  <si>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</si>
  <si>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</si>
  <si>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</si>
  <si>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</si>
  <si>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</si>
  <si>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</si>
  <si>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</si>
  <si>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</si>
  <si>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명</t>
    <phoneticPr fontId="1" type="noConversion"/>
  </si>
  <si>
    <t>현장조사 및 맨홀터파기</t>
    <phoneticPr fontId="1" type="noConversion"/>
  </si>
  <si>
    <t>인력</t>
    <phoneticPr fontId="1" type="noConversion"/>
  </si>
  <si>
    <t>충청남도 논산시</t>
    <phoneticPr fontId="10" type="noConversion"/>
  </si>
  <si>
    <t>(농업기반시설유지관리사업)</t>
    <phoneticPr fontId="10" type="noConversion"/>
  </si>
  <si>
    <t>계획서</t>
    <phoneticPr fontId="10" type="noConversion"/>
  </si>
  <si>
    <t xml:space="preserve"> 한국농어촌공사 논산지사</t>
    <phoneticPr fontId="10" type="noConversion"/>
  </si>
  <si>
    <t>성동면 병촌리 등 2개소 보수공사</t>
    <phoneticPr fontId="1" type="noConversion"/>
  </si>
  <si>
    <t xml:space="preserve">2026.  06. </t>
    <phoneticPr fontId="10" type="noConversion"/>
  </si>
  <si>
    <t>공사명 : 성동면 병촌리 등 2개소 유지관리공사</t>
    <phoneticPr fontId="1" type="noConversion"/>
  </si>
  <si>
    <t>[ 성동면 병촌리 등 2개소 유지관리공사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</si>
</sst>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</font>
    <font>
      <sz val="20"/>
      <name val="굴림체"/>
      <family val="3"/>
    </font>
    <font>
      <sz val="8"/>
      <name val="돋움"/>
      <family val="3"/>
      <charset val="129"/>
    </font>
    <font>
      <sz val="24"/>
      <name val="굴림체"/>
      <family val="3"/>
    </font>
    <font>
      <sz val="23"/>
      <name val="굴림체"/>
      <family val="3"/>
    </font>
    <font>
      <sz val="14"/>
      <name val="굴림체"/>
      <family val="3"/>
    </font>
    <font>
      <sz val="26"/>
      <name val="굴림체"/>
      <family val="3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15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11" xfId="0" quotePrefix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8" fillId="0" borderId="0" xfId="1" quotePrefix="1" applyFont="1" applyAlignment="1">
      <alignment vertical="center"/>
    </xf>
    <xf numFmtId="176" fontId="3" fillId="2" borderId="5" xfId="0" applyNumberFormat="1" applyFont="1" applyFill="1" applyBorder="1" applyAlignment="1">
      <alignment vertical="center" wrapText="1"/>
    </xf>
    <xf numFmtId="0" fontId="3" fillId="2" borderId="5" xfId="0" quotePrefix="1" applyFont="1" applyFill="1" applyBorder="1" applyAlignment="1">
      <alignment vertical="center" wrapText="1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shrinkToFit="1"/>
    </xf>
    <xf numFmtId="0" fontId="14" fillId="0" borderId="0" xfId="1" applyFont="1" applyAlignment="1">
      <alignment horizontal="center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3">
    <cellStyle name="표준" xfId="0" builtinId="0"/>
    <cellStyle name="표준 2 4" xfId="2" xr:uid="{9882E5C4-5096-4BB9-B7D8-44D9CF439522}"/>
    <cellStyle name="표준_상월지구영농편의시설보강사업" xfId="1" xr:uid="{1A70A440-13AC-475F-9DF9-702AA184B8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9</xdr:row>
      <xdr:rowOff>238125</xdr:rowOff>
    </xdr:from>
    <xdr:to>
      <xdr:col>3</xdr:col>
      <xdr:colOff>47625</xdr:colOff>
      <xdr:row>11</xdr:row>
      <xdr:rowOff>9525</xdr:rowOff>
    </xdr:to>
    <xdr:pic>
      <xdr:nvPicPr>
        <xdr:cNvPr id="2" name="Picture 1" descr="워드마크">
          <a:extLst>
            <a:ext uri="{FF2B5EF4-FFF2-40B4-BE49-F238E27FC236}">
              <a16:creationId xmlns:a16="http://schemas.microsoft.com/office/drawing/2014/main" id="{4AB06827-F6E8-4880-A18E-1CAF0239D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4714875"/>
          <a:ext cx="6953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8FE0-41B6-4012-8EBB-9AAAE28F167D}">
  <dimension ref="A1:IV22"/>
  <sheetViews>
    <sheetView view="pageBreakPreview" zoomScaleNormal="100" zoomScaleSheetLayoutView="100" workbookViewId="0">
      <selection activeCell="E14" sqref="E14"/>
    </sheetView>
  </sheetViews>
  <sheetFormatPr defaultColWidth="10.125" defaultRowHeight="9" customHeight="1" x14ac:dyDescent="0.3"/>
  <cols>
    <col min="1" max="1" width="10.125" style="41"/>
    <col min="2" max="11" width="9" style="41" customWidth="1"/>
    <col min="12" max="12" width="7.75" style="41" customWidth="1"/>
    <col min="13" max="257" width="10.125" style="41"/>
    <col min="258" max="267" width="9" style="41" customWidth="1"/>
    <col min="268" max="268" width="7.75" style="41" customWidth="1"/>
    <col min="269" max="513" width="10.125" style="41"/>
    <col min="514" max="523" width="9" style="41" customWidth="1"/>
    <col min="524" max="524" width="7.75" style="41" customWidth="1"/>
    <col min="525" max="769" width="10.125" style="41"/>
    <col min="770" max="779" width="9" style="41" customWidth="1"/>
    <col min="780" max="780" width="7.75" style="41" customWidth="1"/>
    <col min="781" max="1025" width="10.125" style="41"/>
    <col min="1026" max="1035" width="9" style="41" customWidth="1"/>
    <col min="1036" max="1036" width="7.75" style="41" customWidth="1"/>
    <col min="1037" max="1281" width="10.125" style="41"/>
    <col min="1282" max="1291" width="9" style="41" customWidth="1"/>
    <col min="1292" max="1292" width="7.75" style="41" customWidth="1"/>
    <col min="1293" max="1537" width="10.125" style="41"/>
    <col min="1538" max="1547" width="9" style="41" customWidth="1"/>
    <col min="1548" max="1548" width="7.75" style="41" customWidth="1"/>
    <col min="1549" max="1793" width="10.125" style="41"/>
    <col min="1794" max="1803" width="9" style="41" customWidth="1"/>
    <col min="1804" max="1804" width="7.75" style="41" customWidth="1"/>
    <col min="1805" max="2049" width="10.125" style="41"/>
    <col min="2050" max="2059" width="9" style="41" customWidth="1"/>
    <col min="2060" max="2060" width="7.75" style="41" customWidth="1"/>
    <col min="2061" max="2305" width="10.125" style="41"/>
    <col min="2306" max="2315" width="9" style="41" customWidth="1"/>
    <col min="2316" max="2316" width="7.75" style="41" customWidth="1"/>
    <col min="2317" max="2561" width="10.125" style="41"/>
    <col min="2562" max="2571" width="9" style="41" customWidth="1"/>
    <col min="2572" max="2572" width="7.75" style="41" customWidth="1"/>
    <col min="2573" max="2817" width="10.125" style="41"/>
    <col min="2818" max="2827" width="9" style="41" customWidth="1"/>
    <col min="2828" max="2828" width="7.75" style="41" customWidth="1"/>
    <col min="2829" max="3073" width="10.125" style="41"/>
    <col min="3074" max="3083" width="9" style="41" customWidth="1"/>
    <col min="3084" max="3084" width="7.75" style="41" customWidth="1"/>
    <col min="3085" max="3329" width="10.125" style="41"/>
    <col min="3330" max="3339" width="9" style="41" customWidth="1"/>
    <col min="3340" max="3340" width="7.75" style="41" customWidth="1"/>
    <col min="3341" max="3585" width="10.125" style="41"/>
    <col min="3586" max="3595" width="9" style="41" customWidth="1"/>
    <col min="3596" max="3596" width="7.75" style="41" customWidth="1"/>
    <col min="3597" max="3841" width="10.125" style="41"/>
    <col min="3842" max="3851" width="9" style="41" customWidth="1"/>
    <col min="3852" max="3852" width="7.75" style="41" customWidth="1"/>
    <col min="3853" max="4097" width="10.125" style="41"/>
    <col min="4098" max="4107" width="9" style="41" customWidth="1"/>
    <col min="4108" max="4108" width="7.75" style="41" customWidth="1"/>
    <col min="4109" max="4353" width="10.125" style="41"/>
    <col min="4354" max="4363" width="9" style="41" customWidth="1"/>
    <col min="4364" max="4364" width="7.75" style="41" customWidth="1"/>
    <col min="4365" max="4609" width="10.125" style="41"/>
    <col min="4610" max="4619" width="9" style="41" customWidth="1"/>
    <col min="4620" max="4620" width="7.75" style="41" customWidth="1"/>
    <col min="4621" max="4865" width="10.125" style="41"/>
    <col min="4866" max="4875" width="9" style="41" customWidth="1"/>
    <col min="4876" max="4876" width="7.75" style="41" customWidth="1"/>
    <col min="4877" max="5121" width="10.125" style="41"/>
    <col min="5122" max="5131" width="9" style="41" customWidth="1"/>
    <col min="5132" max="5132" width="7.75" style="41" customWidth="1"/>
    <col min="5133" max="5377" width="10.125" style="41"/>
    <col min="5378" max="5387" width="9" style="41" customWidth="1"/>
    <col min="5388" max="5388" width="7.75" style="41" customWidth="1"/>
    <col min="5389" max="5633" width="10.125" style="41"/>
    <col min="5634" max="5643" width="9" style="41" customWidth="1"/>
    <col min="5644" max="5644" width="7.75" style="41" customWidth="1"/>
    <col min="5645" max="5889" width="10.125" style="41"/>
    <col min="5890" max="5899" width="9" style="41" customWidth="1"/>
    <col min="5900" max="5900" width="7.75" style="41" customWidth="1"/>
    <col min="5901" max="6145" width="10.125" style="41"/>
    <col min="6146" max="6155" width="9" style="41" customWidth="1"/>
    <col min="6156" max="6156" width="7.75" style="41" customWidth="1"/>
    <col min="6157" max="6401" width="10.125" style="41"/>
    <col min="6402" max="6411" width="9" style="41" customWidth="1"/>
    <col min="6412" max="6412" width="7.75" style="41" customWidth="1"/>
    <col min="6413" max="6657" width="10.125" style="41"/>
    <col min="6658" max="6667" width="9" style="41" customWidth="1"/>
    <col min="6668" max="6668" width="7.75" style="41" customWidth="1"/>
    <col min="6669" max="6913" width="10.125" style="41"/>
    <col min="6914" max="6923" width="9" style="41" customWidth="1"/>
    <col min="6924" max="6924" width="7.75" style="41" customWidth="1"/>
    <col min="6925" max="7169" width="10.125" style="41"/>
    <col min="7170" max="7179" width="9" style="41" customWidth="1"/>
    <col min="7180" max="7180" width="7.75" style="41" customWidth="1"/>
    <col min="7181" max="7425" width="10.125" style="41"/>
    <col min="7426" max="7435" width="9" style="41" customWidth="1"/>
    <col min="7436" max="7436" width="7.75" style="41" customWidth="1"/>
    <col min="7437" max="7681" width="10.125" style="41"/>
    <col min="7682" max="7691" width="9" style="41" customWidth="1"/>
    <col min="7692" max="7692" width="7.75" style="41" customWidth="1"/>
    <col min="7693" max="7937" width="10.125" style="41"/>
    <col min="7938" max="7947" width="9" style="41" customWidth="1"/>
    <col min="7948" max="7948" width="7.75" style="41" customWidth="1"/>
    <col min="7949" max="8193" width="10.125" style="41"/>
    <col min="8194" max="8203" width="9" style="41" customWidth="1"/>
    <col min="8204" max="8204" width="7.75" style="41" customWidth="1"/>
    <col min="8205" max="8449" width="10.125" style="41"/>
    <col min="8450" max="8459" width="9" style="41" customWidth="1"/>
    <col min="8460" max="8460" width="7.75" style="41" customWidth="1"/>
    <col min="8461" max="8705" width="10.125" style="41"/>
    <col min="8706" max="8715" width="9" style="41" customWidth="1"/>
    <col min="8716" max="8716" width="7.75" style="41" customWidth="1"/>
    <col min="8717" max="8961" width="10.125" style="41"/>
    <col min="8962" max="8971" width="9" style="41" customWidth="1"/>
    <col min="8972" max="8972" width="7.75" style="41" customWidth="1"/>
    <col min="8973" max="9217" width="10.125" style="41"/>
    <col min="9218" max="9227" width="9" style="41" customWidth="1"/>
    <col min="9228" max="9228" width="7.75" style="41" customWidth="1"/>
    <col min="9229" max="9473" width="10.125" style="41"/>
    <col min="9474" max="9483" width="9" style="41" customWidth="1"/>
    <col min="9484" max="9484" width="7.75" style="41" customWidth="1"/>
    <col min="9485" max="9729" width="10.125" style="41"/>
    <col min="9730" max="9739" width="9" style="41" customWidth="1"/>
    <col min="9740" max="9740" width="7.75" style="41" customWidth="1"/>
    <col min="9741" max="9985" width="10.125" style="41"/>
    <col min="9986" max="9995" width="9" style="41" customWidth="1"/>
    <col min="9996" max="9996" width="7.75" style="41" customWidth="1"/>
    <col min="9997" max="10241" width="10.125" style="41"/>
    <col min="10242" max="10251" width="9" style="41" customWidth="1"/>
    <col min="10252" max="10252" width="7.75" style="41" customWidth="1"/>
    <col min="10253" max="10497" width="10.125" style="41"/>
    <col min="10498" max="10507" width="9" style="41" customWidth="1"/>
    <col min="10508" max="10508" width="7.75" style="41" customWidth="1"/>
    <col min="10509" max="10753" width="10.125" style="41"/>
    <col min="10754" max="10763" width="9" style="41" customWidth="1"/>
    <col min="10764" max="10764" width="7.75" style="41" customWidth="1"/>
    <col min="10765" max="11009" width="10.125" style="41"/>
    <col min="11010" max="11019" width="9" style="41" customWidth="1"/>
    <col min="11020" max="11020" width="7.75" style="41" customWidth="1"/>
    <col min="11021" max="11265" width="10.125" style="41"/>
    <col min="11266" max="11275" width="9" style="41" customWidth="1"/>
    <col min="11276" max="11276" width="7.75" style="41" customWidth="1"/>
    <col min="11277" max="11521" width="10.125" style="41"/>
    <col min="11522" max="11531" width="9" style="41" customWidth="1"/>
    <col min="11532" max="11532" width="7.75" style="41" customWidth="1"/>
    <col min="11533" max="11777" width="10.125" style="41"/>
    <col min="11778" max="11787" width="9" style="41" customWidth="1"/>
    <col min="11788" max="11788" width="7.75" style="41" customWidth="1"/>
    <col min="11789" max="12033" width="10.125" style="41"/>
    <col min="12034" max="12043" width="9" style="41" customWidth="1"/>
    <col min="12044" max="12044" width="7.75" style="41" customWidth="1"/>
    <col min="12045" max="12289" width="10.125" style="41"/>
    <col min="12290" max="12299" width="9" style="41" customWidth="1"/>
    <col min="12300" max="12300" width="7.75" style="41" customWidth="1"/>
    <col min="12301" max="12545" width="10.125" style="41"/>
    <col min="12546" max="12555" width="9" style="41" customWidth="1"/>
    <col min="12556" max="12556" width="7.75" style="41" customWidth="1"/>
    <col min="12557" max="12801" width="10.125" style="41"/>
    <col min="12802" max="12811" width="9" style="41" customWidth="1"/>
    <col min="12812" max="12812" width="7.75" style="41" customWidth="1"/>
    <col min="12813" max="13057" width="10.125" style="41"/>
    <col min="13058" max="13067" width="9" style="41" customWidth="1"/>
    <col min="13068" max="13068" width="7.75" style="41" customWidth="1"/>
    <col min="13069" max="13313" width="10.125" style="41"/>
    <col min="13314" max="13323" width="9" style="41" customWidth="1"/>
    <col min="13324" max="13324" width="7.75" style="41" customWidth="1"/>
    <col min="13325" max="13569" width="10.125" style="41"/>
    <col min="13570" max="13579" width="9" style="41" customWidth="1"/>
    <col min="13580" max="13580" width="7.75" style="41" customWidth="1"/>
    <col min="13581" max="13825" width="10.125" style="41"/>
    <col min="13826" max="13835" width="9" style="41" customWidth="1"/>
    <col min="13836" max="13836" width="7.75" style="41" customWidth="1"/>
    <col min="13837" max="14081" width="10.125" style="41"/>
    <col min="14082" max="14091" width="9" style="41" customWidth="1"/>
    <col min="14092" max="14092" width="7.75" style="41" customWidth="1"/>
    <col min="14093" max="14337" width="10.125" style="41"/>
    <col min="14338" max="14347" width="9" style="41" customWidth="1"/>
    <col min="14348" max="14348" width="7.75" style="41" customWidth="1"/>
    <col min="14349" max="14593" width="10.125" style="41"/>
    <col min="14594" max="14603" width="9" style="41" customWidth="1"/>
    <col min="14604" max="14604" width="7.75" style="41" customWidth="1"/>
    <col min="14605" max="14849" width="10.125" style="41"/>
    <col min="14850" max="14859" width="9" style="41" customWidth="1"/>
    <col min="14860" max="14860" width="7.75" style="41" customWidth="1"/>
    <col min="14861" max="15105" width="10.125" style="41"/>
    <col min="15106" max="15115" width="9" style="41" customWidth="1"/>
    <col min="15116" max="15116" width="7.75" style="41" customWidth="1"/>
    <col min="15117" max="15361" width="10.125" style="41"/>
    <col min="15362" max="15371" width="9" style="41" customWidth="1"/>
    <col min="15372" max="15372" width="7.75" style="41" customWidth="1"/>
    <col min="15373" max="15617" width="10.125" style="41"/>
    <col min="15618" max="15627" width="9" style="41" customWidth="1"/>
    <col min="15628" max="15628" width="7.75" style="41" customWidth="1"/>
    <col min="15629" max="15873" width="10.125" style="41"/>
    <col min="15874" max="15883" width="9" style="41" customWidth="1"/>
    <col min="15884" max="15884" width="7.75" style="41" customWidth="1"/>
    <col min="15885" max="16129" width="10.125" style="41"/>
    <col min="16130" max="16139" width="9" style="41" customWidth="1"/>
    <col min="16140" max="16140" width="7.75" style="41" customWidth="1"/>
    <col min="16141" max="16384" width="10.125" style="41"/>
  </cols>
  <sheetData>
    <row r="1" spans="1:256" ht="34.5" customHeight="1" x14ac:dyDescent="0.3"/>
    <row r="2" spans="1:256" ht="39.950000000000003" customHeight="1" x14ac:dyDescent="0.3">
      <c r="A2" s="42" t="s">
        <v>473</v>
      </c>
      <c r="K2" s="43" t="s">
        <v>478</v>
      </c>
    </row>
    <row r="3" spans="1:256" ht="39.950000000000003" customHeight="1" x14ac:dyDescent="0.3"/>
    <row r="4" spans="1:256" ht="39.950000000000003" customHeight="1" x14ac:dyDescent="0.3">
      <c r="A4" s="44"/>
      <c r="B4" s="44"/>
      <c r="C4" s="44"/>
      <c r="D4" s="51" t="s">
        <v>474</v>
      </c>
      <c r="E4" s="51"/>
      <c r="F4" s="51"/>
      <c r="G4" s="51"/>
      <c r="H4" s="51"/>
      <c r="I4" s="51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  <c r="IP4" s="44"/>
      <c r="IQ4" s="44"/>
      <c r="IR4" s="44"/>
      <c r="IS4" s="44"/>
      <c r="IT4" s="44"/>
      <c r="IU4" s="44"/>
      <c r="IV4" s="44"/>
    </row>
    <row r="5" spans="1:256" ht="39.950000000000003" customHeight="1" x14ac:dyDescent="0.3">
      <c r="A5" s="52" t="str">
        <f>원가계산서!B2</f>
        <v>공사명 : 성동면 병촌리 등 2개소 유지관리공사</v>
      </c>
      <c r="B5" s="52"/>
      <c r="C5" s="52"/>
      <c r="D5" s="52"/>
      <c r="E5" s="52"/>
      <c r="F5" s="52"/>
      <c r="G5" s="52"/>
      <c r="H5" s="52"/>
      <c r="I5" s="52"/>
      <c r="J5" s="52"/>
      <c r="K5" s="45" t="s">
        <v>475</v>
      </c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4"/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4"/>
      <c r="DI5" s="44"/>
      <c r="DJ5" s="44"/>
      <c r="DK5" s="44"/>
      <c r="DL5" s="44"/>
      <c r="DM5" s="44"/>
      <c r="DN5" s="44"/>
      <c r="DO5" s="44"/>
      <c r="DP5" s="44"/>
      <c r="DQ5" s="44"/>
      <c r="DR5" s="44"/>
      <c r="DS5" s="44"/>
      <c r="DT5" s="44"/>
      <c r="DU5" s="44"/>
      <c r="DV5" s="44"/>
      <c r="DW5" s="44"/>
      <c r="DX5" s="44"/>
      <c r="DY5" s="44"/>
      <c r="DZ5" s="44"/>
      <c r="EA5" s="44"/>
      <c r="EB5" s="44"/>
      <c r="EC5" s="44"/>
      <c r="ED5" s="44"/>
      <c r="EE5" s="44"/>
      <c r="EF5" s="44"/>
      <c r="EG5" s="44"/>
      <c r="EH5" s="44"/>
      <c r="EI5" s="44"/>
      <c r="EJ5" s="44"/>
      <c r="EK5" s="44"/>
      <c r="EL5" s="44"/>
      <c r="EM5" s="44"/>
      <c r="EN5" s="44"/>
      <c r="EO5" s="44"/>
      <c r="EP5" s="44"/>
      <c r="EQ5" s="44"/>
      <c r="ER5" s="44"/>
      <c r="ES5" s="44"/>
      <c r="ET5" s="44"/>
      <c r="EU5" s="44"/>
      <c r="EV5" s="44"/>
      <c r="EW5" s="44"/>
      <c r="EX5" s="44"/>
      <c r="EY5" s="44"/>
      <c r="EZ5" s="44"/>
      <c r="FA5" s="44"/>
      <c r="FB5" s="44"/>
      <c r="FC5" s="44"/>
      <c r="FD5" s="44"/>
      <c r="FE5" s="44"/>
      <c r="FF5" s="44"/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4"/>
      <c r="GC5" s="44"/>
      <c r="GD5" s="44"/>
      <c r="GE5" s="44"/>
      <c r="GF5" s="44"/>
      <c r="GG5" s="44"/>
      <c r="GH5" s="44"/>
      <c r="GI5" s="44"/>
      <c r="GJ5" s="44"/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4"/>
      <c r="GZ5" s="44"/>
      <c r="HA5" s="44"/>
      <c r="HB5" s="44"/>
      <c r="HC5" s="44"/>
      <c r="HD5" s="44"/>
      <c r="HE5" s="44"/>
      <c r="HF5" s="44"/>
      <c r="HG5" s="44"/>
      <c r="HH5" s="44"/>
      <c r="HI5" s="44"/>
      <c r="HJ5" s="44"/>
      <c r="HK5" s="44"/>
      <c r="HL5" s="44"/>
      <c r="HM5" s="44"/>
      <c r="HN5" s="44"/>
      <c r="HO5" s="44"/>
      <c r="HP5" s="44"/>
      <c r="HQ5" s="44"/>
      <c r="HR5" s="44"/>
      <c r="HS5" s="44"/>
      <c r="HT5" s="44"/>
      <c r="HU5" s="44"/>
      <c r="HV5" s="44"/>
      <c r="HW5" s="44"/>
      <c r="HX5" s="44"/>
      <c r="HY5" s="44"/>
      <c r="HZ5" s="44"/>
      <c r="IA5" s="44"/>
      <c r="IB5" s="44"/>
      <c r="IC5" s="44"/>
      <c r="ID5" s="44"/>
      <c r="IE5" s="44"/>
      <c r="IF5" s="44"/>
      <c r="IG5" s="44"/>
      <c r="IH5" s="44"/>
      <c r="II5" s="44"/>
      <c r="IJ5" s="44"/>
      <c r="IK5" s="44"/>
      <c r="IL5" s="44"/>
      <c r="IM5" s="44"/>
      <c r="IN5" s="44"/>
      <c r="IO5" s="44"/>
      <c r="IP5" s="44"/>
      <c r="IQ5" s="44"/>
      <c r="IR5" s="44"/>
      <c r="IS5" s="44"/>
      <c r="IT5" s="44"/>
      <c r="IU5" s="44"/>
      <c r="IV5" s="44"/>
    </row>
    <row r="6" spans="1:256" ht="39.950000000000003" customHeight="1" x14ac:dyDescent="0.3">
      <c r="D6" s="46"/>
      <c r="E6" s="53"/>
      <c r="F6" s="53"/>
      <c r="G6" s="53"/>
    </row>
    <row r="7" spans="1:256" ht="39.950000000000003" customHeight="1" x14ac:dyDescent="0.3">
      <c r="D7" s="46"/>
      <c r="E7" s="47"/>
      <c r="F7" s="47"/>
      <c r="G7" s="47"/>
    </row>
    <row r="8" spans="1:256" ht="39.950000000000003" customHeight="1" x14ac:dyDescent="0.3"/>
    <row r="9" spans="1:256" ht="39.950000000000003" customHeight="1" x14ac:dyDescent="0.3"/>
    <row r="10" spans="1:256" ht="39.950000000000003" customHeight="1" x14ac:dyDescent="0.3"/>
    <row r="11" spans="1:256" ht="39.950000000000003" customHeight="1" x14ac:dyDescent="0.3">
      <c r="A11" s="53" t="s">
        <v>476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</row>
    <row r="12" spans="1:256" ht="13.5" x14ac:dyDescent="0.3"/>
    <row r="13" spans="1:256" ht="13.5" x14ac:dyDescent="0.3"/>
    <row r="14" spans="1:256" ht="13.5" x14ac:dyDescent="0.3"/>
    <row r="15" spans="1:256" ht="13.5" x14ac:dyDescent="0.3"/>
    <row r="16" spans="1:256" ht="13.5" x14ac:dyDescent="0.3"/>
    <row r="17" spans="1:1" ht="13.5" x14ac:dyDescent="0.3"/>
    <row r="18" spans="1:1" ht="13.5" x14ac:dyDescent="0.3"/>
    <row r="19" spans="1:1" ht="13.5" x14ac:dyDescent="0.3"/>
    <row r="20" spans="1:1" ht="13.5" x14ac:dyDescent="0.3"/>
    <row r="21" spans="1:1" ht="13.5" x14ac:dyDescent="0.3"/>
    <row r="22" spans="1:1" ht="13.5" x14ac:dyDescent="0.3">
      <c r="A22" s="48"/>
    </row>
  </sheetData>
  <mergeCells count="4">
    <mergeCell ref="D4:I4"/>
    <mergeCell ref="A5:J5"/>
    <mergeCell ref="E6:G6"/>
    <mergeCell ref="A11:L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21389-91A9-485E-A78C-63110951FFDD}">
  <sheetPr>
    <pageSetUpPr fitToPage="1"/>
  </sheetPr>
  <dimension ref="A1:G30"/>
  <sheetViews>
    <sheetView tabSelected="1" view="pageBreakPreview" topLeftCell="B1" zoomScale="85" zoomScaleNormal="100" zoomScaleSheetLayoutView="85" workbookViewId="0">
      <selection activeCell="K11" sqref="K11"/>
    </sheetView>
  </sheetViews>
  <sheetFormatPr defaultRowHeight="16.5" x14ac:dyDescent="0.3"/>
  <cols>
    <col min="1" max="1" width="0" hidden="1" customWidth="1"/>
    <col min="2" max="3" width="4.75" customWidth="1"/>
    <col min="4" max="4" width="35.75" customWidth="1"/>
    <col min="5" max="5" width="25.75" customWidth="1"/>
    <col min="6" max="6" width="60.75" customWidth="1"/>
    <col min="7" max="7" width="30.75" customWidth="1"/>
  </cols>
  <sheetData>
    <row r="1" spans="1:7" ht="24" customHeight="1" x14ac:dyDescent="0.3">
      <c r="B1" s="56" t="s">
        <v>347</v>
      </c>
      <c r="C1" s="56"/>
      <c r="D1" s="56"/>
      <c r="E1" s="56"/>
      <c r="F1" s="56"/>
      <c r="G1" s="56"/>
    </row>
    <row r="2" spans="1:7" ht="22.15" customHeight="1" x14ac:dyDescent="0.3">
      <c r="B2" s="57" t="s">
        <v>479</v>
      </c>
      <c r="C2" s="57"/>
      <c r="D2" s="57"/>
      <c r="E2" s="57"/>
      <c r="F2" s="58"/>
      <c r="G2" s="58"/>
    </row>
    <row r="3" spans="1:7" ht="22.15" customHeight="1" x14ac:dyDescent="0.3">
      <c r="B3" s="54" t="s">
        <v>348</v>
      </c>
      <c r="C3" s="54"/>
      <c r="D3" s="54"/>
      <c r="E3" s="40" t="s">
        <v>349</v>
      </c>
      <c r="F3" s="40" t="s">
        <v>350</v>
      </c>
      <c r="G3" s="40" t="s">
        <v>133</v>
      </c>
    </row>
    <row r="4" spans="1:7" ht="22.15" customHeight="1" x14ac:dyDescent="0.3">
      <c r="A4" s="1" t="s">
        <v>355</v>
      </c>
      <c r="B4" s="59" t="s">
        <v>351</v>
      </c>
      <c r="C4" s="59" t="s">
        <v>352</v>
      </c>
      <c r="D4" s="40" t="s">
        <v>356</v>
      </c>
      <c r="E4" s="12">
        <f>TRUNC(공종별집계표!F5, 0)</f>
        <v>5905330</v>
      </c>
      <c r="F4" s="10" t="s">
        <v>50</v>
      </c>
      <c r="G4" s="10" t="s">
        <v>50</v>
      </c>
    </row>
    <row r="5" spans="1:7" ht="22.15" customHeight="1" x14ac:dyDescent="0.3">
      <c r="A5" s="1" t="s">
        <v>357</v>
      </c>
      <c r="B5" s="59"/>
      <c r="C5" s="59"/>
      <c r="D5" s="40" t="s">
        <v>358</v>
      </c>
      <c r="E5" s="12">
        <v>0</v>
      </c>
      <c r="F5" s="10" t="s">
        <v>50</v>
      </c>
      <c r="G5" s="10" t="s">
        <v>50</v>
      </c>
    </row>
    <row r="6" spans="1:7" ht="22.15" customHeight="1" x14ac:dyDescent="0.3">
      <c r="A6" s="1" t="s">
        <v>359</v>
      </c>
      <c r="B6" s="59"/>
      <c r="C6" s="59"/>
      <c r="D6" s="40" t="s">
        <v>360</v>
      </c>
      <c r="E6" s="12">
        <v>0</v>
      </c>
      <c r="F6" s="10" t="s">
        <v>50</v>
      </c>
      <c r="G6" s="10" t="s">
        <v>50</v>
      </c>
    </row>
    <row r="7" spans="1:7" ht="22.15" customHeight="1" x14ac:dyDescent="0.3">
      <c r="A7" s="1" t="s">
        <v>361</v>
      </c>
      <c r="B7" s="59"/>
      <c r="C7" s="59"/>
      <c r="D7" s="40" t="s">
        <v>362</v>
      </c>
      <c r="E7" s="12">
        <f>TRUNC(E4+E5-E6, 0)</f>
        <v>5905330</v>
      </c>
      <c r="F7" s="10" t="s">
        <v>50</v>
      </c>
      <c r="G7" s="10" t="s">
        <v>50</v>
      </c>
    </row>
    <row r="8" spans="1:7" ht="22.15" customHeight="1" x14ac:dyDescent="0.3">
      <c r="A8" s="1" t="s">
        <v>363</v>
      </c>
      <c r="B8" s="59"/>
      <c r="C8" s="59" t="s">
        <v>353</v>
      </c>
      <c r="D8" s="40" t="s">
        <v>364</v>
      </c>
      <c r="E8" s="12">
        <f>TRUNC(공종별집계표!H5, 0)</f>
        <v>4659223</v>
      </c>
      <c r="F8" s="10" t="s">
        <v>50</v>
      </c>
      <c r="G8" s="10" t="s">
        <v>50</v>
      </c>
    </row>
    <row r="9" spans="1:7" ht="22.15" customHeight="1" x14ac:dyDescent="0.3">
      <c r="A9" s="1" t="s">
        <v>365</v>
      </c>
      <c r="B9" s="59"/>
      <c r="C9" s="59"/>
      <c r="D9" s="40" t="s">
        <v>366</v>
      </c>
      <c r="E9" s="12">
        <f>TRUNC(E8*0.143, 0)</f>
        <v>666268</v>
      </c>
      <c r="F9" s="10" t="s">
        <v>367</v>
      </c>
      <c r="G9" s="10" t="s">
        <v>50</v>
      </c>
    </row>
    <row r="10" spans="1:7" ht="22.15" customHeight="1" x14ac:dyDescent="0.3">
      <c r="A10" s="1" t="s">
        <v>368</v>
      </c>
      <c r="B10" s="59"/>
      <c r="C10" s="59"/>
      <c r="D10" s="40" t="s">
        <v>362</v>
      </c>
      <c r="E10" s="12">
        <f>TRUNC(E8+E9, 0)</f>
        <v>5325491</v>
      </c>
      <c r="F10" s="10" t="s">
        <v>50</v>
      </c>
      <c r="G10" s="10" t="s">
        <v>50</v>
      </c>
    </row>
    <row r="11" spans="1:7" ht="22.15" customHeight="1" x14ac:dyDescent="0.3">
      <c r="A11" s="1" t="s">
        <v>369</v>
      </c>
      <c r="B11" s="59"/>
      <c r="C11" s="59" t="s">
        <v>354</v>
      </c>
      <c r="D11" s="40" t="s">
        <v>370</v>
      </c>
      <c r="E11" s="12">
        <f>TRUNC(공종별집계표!J5, 0)</f>
        <v>3771085</v>
      </c>
      <c r="F11" s="10" t="s">
        <v>50</v>
      </c>
      <c r="G11" s="10" t="s">
        <v>50</v>
      </c>
    </row>
    <row r="12" spans="1:7" ht="22.15" customHeight="1" x14ac:dyDescent="0.3">
      <c r="A12" s="1" t="s">
        <v>371</v>
      </c>
      <c r="B12" s="59"/>
      <c r="C12" s="59"/>
      <c r="D12" s="40" t="s">
        <v>372</v>
      </c>
      <c r="E12" s="12">
        <f>TRUNC(E10*0.0356, 0)</f>
        <v>189587</v>
      </c>
      <c r="F12" s="10" t="s">
        <v>373</v>
      </c>
      <c r="G12" s="10" t="s">
        <v>50</v>
      </c>
    </row>
    <row r="13" spans="1:7" ht="22.15" customHeight="1" x14ac:dyDescent="0.3">
      <c r="A13" s="1" t="s">
        <v>374</v>
      </c>
      <c r="B13" s="59"/>
      <c r="C13" s="59"/>
      <c r="D13" s="40" t="s">
        <v>375</v>
      </c>
      <c r="E13" s="12">
        <f>TRUNC(E10*0.0101, 0)</f>
        <v>53787</v>
      </c>
      <c r="F13" s="10" t="s">
        <v>376</v>
      </c>
      <c r="G13" s="10" t="s">
        <v>50</v>
      </c>
    </row>
    <row r="14" spans="1:7" ht="22.15" customHeight="1" x14ac:dyDescent="0.3">
      <c r="A14" s="1" t="s">
        <v>377</v>
      </c>
      <c r="B14" s="59"/>
      <c r="C14" s="59"/>
      <c r="D14" s="40" t="s">
        <v>378</v>
      </c>
      <c r="E14" s="12"/>
      <c r="F14" s="10" t="s">
        <v>379</v>
      </c>
      <c r="G14" s="10" t="s">
        <v>50</v>
      </c>
    </row>
    <row r="15" spans="1:7" ht="22.15" customHeight="1" x14ac:dyDescent="0.3">
      <c r="A15" s="1" t="s">
        <v>380</v>
      </c>
      <c r="B15" s="59"/>
      <c r="C15" s="59"/>
      <c r="D15" s="40" t="s">
        <v>381</v>
      </c>
      <c r="E15" s="12"/>
      <c r="F15" s="10" t="s">
        <v>382</v>
      </c>
      <c r="G15" s="10" t="s">
        <v>50</v>
      </c>
    </row>
    <row r="16" spans="1:7" ht="22.15" customHeight="1" x14ac:dyDescent="0.3">
      <c r="A16" s="1" t="s">
        <v>383</v>
      </c>
      <c r="B16" s="59"/>
      <c r="C16" s="59"/>
      <c r="D16" s="40" t="s">
        <v>384</v>
      </c>
      <c r="E16" s="12"/>
      <c r="F16" s="10" t="s">
        <v>385</v>
      </c>
      <c r="G16" s="10" t="s">
        <v>50</v>
      </c>
    </row>
    <row r="17" spans="1:7" ht="22.15" customHeight="1" x14ac:dyDescent="0.3">
      <c r="A17" s="1" t="s">
        <v>386</v>
      </c>
      <c r="B17" s="59"/>
      <c r="C17" s="59"/>
      <c r="D17" s="40" t="s">
        <v>387</v>
      </c>
      <c r="E17" s="12">
        <f>TRUNC((E7+E8+(0/1.1))*0.0315, 0)</f>
        <v>332783</v>
      </c>
      <c r="F17" s="10" t="s">
        <v>388</v>
      </c>
      <c r="G17" s="10" t="s">
        <v>50</v>
      </c>
    </row>
    <row r="18" spans="1:7" ht="22.15" customHeight="1" x14ac:dyDescent="0.3">
      <c r="A18" s="1" t="s">
        <v>389</v>
      </c>
      <c r="B18" s="59"/>
      <c r="C18" s="59"/>
      <c r="D18" s="40" t="s">
        <v>390</v>
      </c>
      <c r="E18" s="12">
        <f>TRUNC(E14*0.1295, 0)</f>
        <v>0</v>
      </c>
      <c r="F18" s="10" t="s">
        <v>391</v>
      </c>
      <c r="G18" s="10" t="s">
        <v>50</v>
      </c>
    </row>
    <row r="19" spans="1:7" ht="22.15" customHeight="1" x14ac:dyDescent="0.3">
      <c r="A19" s="1" t="s">
        <v>392</v>
      </c>
      <c r="B19" s="59"/>
      <c r="C19" s="59"/>
      <c r="D19" s="40" t="s">
        <v>393</v>
      </c>
      <c r="E19" s="12">
        <f>TRUNC((E7+E10)*0.058, 0)</f>
        <v>651387</v>
      </c>
      <c r="F19" s="10" t="s">
        <v>394</v>
      </c>
      <c r="G19" s="10" t="s">
        <v>50</v>
      </c>
    </row>
    <row r="20" spans="1:7" ht="22.15" customHeight="1" x14ac:dyDescent="0.3">
      <c r="A20" s="1" t="s">
        <v>395</v>
      </c>
      <c r="B20" s="59"/>
      <c r="C20" s="59"/>
      <c r="D20" s="40" t="s">
        <v>396</v>
      </c>
      <c r="E20" s="12"/>
      <c r="F20" s="10" t="s">
        <v>397</v>
      </c>
      <c r="G20" s="10" t="s">
        <v>50</v>
      </c>
    </row>
    <row r="21" spans="1:7" ht="22.15" customHeight="1" x14ac:dyDescent="0.3">
      <c r="A21" s="1" t="s">
        <v>398</v>
      </c>
      <c r="B21" s="59"/>
      <c r="C21" s="59"/>
      <c r="D21" s="40" t="s">
        <v>399</v>
      </c>
      <c r="E21" s="12"/>
      <c r="F21" s="10" t="s">
        <v>400</v>
      </c>
      <c r="G21" s="10" t="s">
        <v>50</v>
      </c>
    </row>
    <row r="22" spans="1:7" ht="22.15" customHeight="1" x14ac:dyDescent="0.3">
      <c r="A22" s="1" t="s">
        <v>401</v>
      </c>
      <c r="B22" s="59"/>
      <c r="C22" s="59"/>
      <c r="D22" s="40" t="s">
        <v>402</v>
      </c>
      <c r="E22" s="12"/>
      <c r="F22" s="10" t="s">
        <v>403</v>
      </c>
      <c r="G22" s="10" t="s">
        <v>50</v>
      </c>
    </row>
    <row r="23" spans="1:7" ht="22.15" customHeight="1" x14ac:dyDescent="0.3">
      <c r="A23" s="1" t="s">
        <v>404</v>
      </c>
      <c r="B23" s="59"/>
      <c r="C23" s="59"/>
      <c r="D23" s="40" t="s">
        <v>362</v>
      </c>
      <c r="E23" s="12">
        <f>TRUNC(E11+E12+E13+E14+E15+E16+E17+E18+E19+E20+E21+E22, 0)</f>
        <v>4998629</v>
      </c>
      <c r="F23" s="10" t="s">
        <v>50</v>
      </c>
      <c r="G23" s="10" t="s">
        <v>50</v>
      </c>
    </row>
    <row r="24" spans="1:7" ht="22.15" customHeight="1" x14ac:dyDescent="0.3">
      <c r="A24" s="1" t="s">
        <v>405</v>
      </c>
      <c r="B24" s="54" t="s">
        <v>406</v>
      </c>
      <c r="C24" s="54"/>
      <c r="D24" s="54"/>
      <c r="E24" s="12">
        <f>TRUNC(E7+E10+E23, 0)</f>
        <v>16229450</v>
      </c>
      <c r="F24" s="10" t="s">
        <v>50</v>
      </c>
      <c r="G24" s="10" t="s">
        <v>50</v>
      </c>
    </row>
    <row r="25" spans="1:7" ht="22.15" customHeight="1" x14ac:dyDescent="0.3">
      <c r="A25" s="1" t="s">
        <v>407</v>
      </c>
      <c r="B25" s="54" t="s">
        <v>408</v>
      </c>
      <c r="C25" s="54"/>
      <c r="D25" s="54"/>
      <c r="E25" s="12">
        <f>TRUNC(E24*0.06, 0)</f>
        <v>973767</v>
      </c>
      <c r="F25" s="10" t="s">
        <v>409</v>
      </c>
      <c r="G25" s="10" t="s">
        <v>50</v>
      </c>
    </row>
    <row r="26" spans="1:7" ht="22.15" customHeight="1" x14ac:dyDescent="0.3">
      <c r="A26" s="1" t="s">
        <v>410</v>
      </c>
      <c r="B26" s="54" t="s">
        <v>411</v>
      </c>
      <c r="C26" s="54"/>
      <c r="D26" s="54"/>
      <c r="E26" s="12">
        <f>TRUNC((E10+E23+E25)*0.15, 0)-627</f>
        <v>1694056</v>
      </c>
      <c r="F26" s="10" t="s">
        <v>412</v>
      </c>
      <c r="G26" s="10" t="s">
        <v>50</v>
      </c>
    </row>
    <row r="27" spans="1:7" ht="22.15" customHeight="1" x14ac:dyDescent="0.3">
      <c r="A27" s="1" t="s">
        <v>413</v>
      </c>
      <c r="B27" s="54" t="s">
        <v>414</v>
      </c>
      <c r="C27" s="54"/>
      <c r="D27" s="54"/>
      <c r="E27" s="12">
        <f>TRUNC(E24+E25+E26, 0)</f>
        <v>18897273</v>
      </c>
      <c r="F27" s="10" t="s">
        <v>50</v>
      </c>
      <c r="G27" s="10" t="s">
        <v>50</v>
      </c>
    </row>
    <row r="28" spans="1:7" ht="22.15" customHeight="1" x14ac:dyDescent="0.3">
      <c r="A28" s="1" t="s">
        <v>415</v>
      </c>
      <c r="B28" s="54" t="s">
        <v>416</v>
      </c>
      <c r="C28" s="54"/>
      <c r="D28" s="54"/>
      <c r="E28" s="12">
        <f>TRUNC(E27*0.1, 0)</f>
        <v>1889727</v>
      </c>
      <c r="F28" s="10" t="s">
        <v>417</v>
      </c>
      <c r="G28" s="10" t="s">
        <v>50</v>
      </c>
    </row>
    <row r="29" spans="1:7" ht="22.15" customHeight="1" x14ac:dyDescent="0.3">
      <c r="A29" s="1" t="s">
        <v>418</v>
      </c>
      <c r="B29" s="55" t="s">
        <v>419</v>
      </c>
      <c r="C29" s="55"/>
      <c r="D29" s="55"/>
      <c r="E29" s="49">
        <f>TRUNC(E27+E28, 0)</f>
        <v>20787000</v>
      </c>
      <c r="F29" s="50" t="s">
        <v>50</v>
      </c>
      <c r="G29" s="50" t="s">
        <v>50</v>
      </c>
    </row>
    <row r="30" spans="1:7" ht="22.15" customHeight="1" x14ac:dyDescent="0.3">
      <c r="A30" s="1" t="s">
        <v>420</v>
      </c>
      <c r="B30" s="54" t="s">
        <v>421</v>
      </c>
      <c r="C30" s="54"/>
      <c r="D30" s="54"/>
      <c r="E30" s="12">
        <f>TRUNC(E29+0, 0)</f>
        <v>20787000</v>
      </c>
      <c r="F30" s="10" t="s">
        <v>50</v>
      </c>
      <c r="G30" s="10" t="s">
        <v>50</v>
      </c>
    </row>
  </sheetData>
  <mergeCells count="15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F22AF-3351-4851-B00E-31DE9B591908}">
  <sheetPr>
    <pageSetUpPr fitToPage="1"/>
  </sheetPr>
  <dimension ref="A1:T29"/>
  <sheetViews>
    <sheetView view="pageBreakPreview" zoomScale="85" zoomScaleNormal="100" zoomScaleSheetLayoutView="85" workbookViewId="0">
      <selection activeCell="J9" sqref="J9"/>
    </sheetView>
  </sheetViews>
  <sheetFormatPr defaultRowHeight="16.5" x14ac:dyDescent="0.3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  <col min="14" max="16" width="2.75" hidden="1" customWidth="1"/>
    <col min="17" max="19" width="1.75" hidden="1" customWidth="1"/>
    <col min="20" max="20" width="18.7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480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60" t="s">
        <v>1</v>
      </c>
      <c r="B3" s="60" t="s">
        <v>2</v>
      </c>
      <c r="C3" s="60" t="s">
        <v>3</v>
      </c>
      <c r="D3" s="60" t="s">
        <v>4</v>
      </c>
      <c r="E3" s="60" t="s">
        <v>5</v>
      </c>
      <c r="F3" s="60"/>
      <c r="G3" s="60" t="s">
        <v>8</v>
      </c>
      <c r="H3" s="60"/>
      <c r="I3" s="60" t="s">
        <v>9</v>
      </c>
      <c r="J3" s="60"/>
      <c r="K3" s="60" t="s">
        <v>10</v>
      </c>
      <c r="L3" s="60"/>
      <c r="M3" s="60" t="s">
        <v>11</v>
      </c>
      <c r="N3" s="57" t="s">
        <v>12</v>
      </c>
      <c r="O3" s="57" t="s">
        <v>13</v>
      </c>
      <c r="P3" s="57" t="s">
        <v>14</v>
      </c>
      <c r="Q3" s="57" t="s">
        <v>15</v>
      </c>
      <c r="R3" s="57" t="s">
        <v>16</v>
      </c>
      <c r="S3" s="57" t="s">
        <v>17</v>
      </c>
      <c r="T3" s="57" t="s">
        <v>18</v>
      </c>
    </row>
    <row r="4" spans="1:20" ht="30" customHeight="1" x14ac:dyDescent="0.3">
      <c r="A4" s="61"/>
      <c r="B4" s="61"/>
      <c r="C4" s="61"/>
      <c r="D4" s="61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61"/>
      <c r="N4" s="57"/>
      <c r="O4" s="57"/>
      <c r="P4" s="57"/>
      <c r="Q4" s="57"/>
      <c r="R4" s="57"/>
      <c r="S4" s="57"/>
      <c r="T4" s="57"/>
    </row>
    <row r="5" spans="1:20" ht="30" customHeight="1" x14ac:dyDescent="0.3">
      <c r="A5" s="10" t="s">
        <v>477</v>
      </c>
      <c r="B5" s="10" t="s">
        <v>50</v>
      </c>
      <c r="C5" s="10" t="s">
        <v>50</v>
      </c>
      <c r="D5" s="11">
        <v>1</v>
      </c>
      <c r="E5" s="12">
        <f>F6+F7</f>
        <v>5905330</v>
      </c>
      <c r="F5" s="12">
        <f>E5*D5</f>
        <v>5905330</v>
      </c>
      <c r="G5" s="12">
        <f>H6+H7</f>
        <v>4659223</v>
      </c>
      <c r="H5" s="12">
        <f>G5*D5</f>
        <v>4659223</v>
      </c>
      <c r="I5" s="12">
        <f>J6+J7</f>
        <v>3771085</v>
      </c>
      <c r="J5" s="12">
        <f>I5*D5</f>
        <v>3771085</v>
      </c>
      <c r="K5" s="12">
        <f t="shared" ref="K5:L7" si="0">E5+G5+I5</f>
        <v>14335638</v>
      </c>
      <c r="L5" s="12">
        <f t="shared" si="0"/>
        <v>14335638</v>
      </c>
      <c r="M5" s="10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ht="30" customHeight="1" x14ac:dyDescent="0.3">
      <c r="A6" s="10" t="s">
        <v>52</v>
      </c>
      <c r="B6" s="10" t="s">
        <v>50</v>
      </c>
      <c r="C6" s="10" t="s">
        <v>50</v>
      </c>
      <c r="D6" s="11">
        <v>1</v>
      </c>
      <c r="E6" s="12">
        <f>공종별내역서!F29</f>
        <v>412362</v>
      </c>
      <c r="F6" s="12">
        <f>E6*D6</f>
        <v>412362</v>
      </c>
      <c r="G6" s="12">
        <f>공종별내역서!H29</f>
        <v>1154955</v>
      </c>
      <c r="H6" s="12">
        <f>G6*D6</f>
        <v>1154955</v>
      </c>
      <c r="I6" s="12">
        <f>공종별내역서!J29</f>
        <v>1636968</v>
      </c>
      <c r="J6" s="12">
        <f>I6*D6</f>
        <v>1636968</v>
      </c>
      <c r="K6" s="12">
        <f t="shared" si="0"/>
        <v>3204285</v>
      </c>
      <c r="L6" s="12">
        <f t="shared" si="0"/>
        <v>3204285</v>
      </c>
      <c r="M6" s="10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8"/>
    </row>
    <row r="7" spans="1:20" ht="30" customHeight="1" x14ac:dyDescent="0.3">
      <c r="A7" s="10" t="s">
        <v>94</v>
      </c>
      <c r="B7" s="10" t="s">
        <v>50</v>
      </c>
      <c r="C7" s="10" t="s">
        <v>50</v>
      </c>
      <c r="D7" s="11">
        <v>1</v>
      </c>
      <c r="E7" s="12">
        <f>공종별내역서!F55</f>
        <v>5492968</v>
      </c>
      <c r="F7" s="12">
        <f>E7*D7</f>
        <v>5492968</v>
      </c>
      <c r="G7" s="12">
        <f>공종별내역서!H55</f>
        <v>3504268</v>
      </c>
      <c r="H7" s="12">
        <f>G7*D7</f>
        <v>3504268</v>
      </c>
      <c r="I7" s="12">
        <f>공종별내역서!J55</f>
        <v>2134117</v>
      </c>
      <c r="J7" s="12">
        <f>I7*D7</f>
        <v>2134117</v>
      </c>
      <c r="K7" s="12">
        <f t="shared" si="0"/>
        <v>11131353</v>
      </c>
      <c r="L7" s="12">
        <f t="shared" si="0"/>
        <v>11131353</v>
      </c>
      <c r="M7" s="10" t="s">
        <v>50</v>
      </c>
      <c r="N7" s="1" t="s">
        <v>95</v>
      </c>
      <c r="O7" s="1" t="s">
        <v>50</v>
      </c>
      <c r="P7" s="1" t="s">
        <v>51</v>
      </c>
      <c r="Q7" s="1" t="s">
        <v>50</v>
      </c>
      <c r="R7">
        <v>2</v>
      </c>
      <c r="S7" s="1" t="s">
        <v>50</v>
      </c>
      <c r="T7" s="8"/>
    </row>
    <row r="8" spans="1:20" ht="30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T8" s="8"/>
    </row>
    <row r="9" spans="1:20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hidden="1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T27" s="8"/>
    </row>
    <row r="28" spans="1:20" ht="30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T28" s="8"/>
    </row>
    <row r="29" spans="1:20" ht="30" customHeight="1" x14ac:dyDescent="0.3">
      <c r="A29" s="10" t="s">
        <v>92</v>
      </c>
      <c r="B29" s="11"/>
      <c r="C29" s="11"/>
      <c r="D29" s="11"/>
      <c r="E29" s="11"/>
      <c r="F29" s="12">
        <f>F5</f>
        <v>5905330</v>
      </c>
      <c r="G29" s="11"/>
      <c r="H29" s="12">
        <f>H5</f>
        <v>4659223</v>
      </c>
      <c r="I29" s="11"/>
      <c r="J29" s="12">
        <f>J5</f>
        <v>3771085</v>
      </c>
      <c r="K29" s="11"/>
      <c r="L29" s="12">
        <f>L5</f>
        <v>14335638</v>
      </c>
      <c r="M29" s="11"/>
      <c r="T29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18788-451D-4161-94B7-D0F9063A3DDB}">
  <sheetPr>
    <pageSetUpPr fitToPage="1"/>
  </sheetPr>
  <dimension ref="A1:AV55"/>
  <sheetViews>
    <sheetView view="pageBreakPreview" zoomScale="85" zoomScaleNormal="85" zoomScaleSheetLayoutView="85" workbookViewId="0">
      <pane ySplit="3" topLeftCell="A28" activePane="bottomLeft" state="frozen"/>
      <selection pane="bottomLeft" activeCell="E17" sqref="E17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 x14ac:dyDescent="0.3">
      <c r="A1" s="4" t="s">
        <v>480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60" t="s">
        <v>1</v>
      </c>
      <c r="B2" s="60" t="s">
        <v>2</v>
      </c>
      <c r="C2" s="60" t="s">
        <v>3</v>
      </c>
      <c r="D2" s="60" t="s">
        <v>4</v>
      </c>
      <c r="E2" s="60" t="s">
        <v>5</v>
      </c>
      <c r="F2" s="60"/>
      <c r="G2" s="60" t="s">
        <v>8</v>
      </c>
      <c r="H2" s="60"/>
      <c r="I2" s="60" t="s">
        <v>9</v>
      </c>
      <c r="J2" s="60"/>
      <c r="K2" s="60" t="s">
        <v>10</v>
      </c>
      <c r="L2" s="60"/>
      <c r="M2" s="60" t="s">
        <v>11</v>
      </c>
      <c r="N2" s="57" t="s">
        <v>19</v>
      </c>
      <c r="O2" s="57" t="s">
        <v>13</v>
      </c>
      <c r="P2" s="57" t="s">
        <v>20</v>
      </c>
      <c r="Q2" s="57" t="s">
        <v>12</v>
      </c>
      <c r="R2" s="57" t="s">
        <v>21</v>
      </c>
      <c r="S2" s="57" t="s">
        <v>22</v>
      </c>
      <c r="T2" s="57" t="s">
        <v>23</v>
      </c>
      <c r="U2" s="57" t="s">
        <v>24</v>
      </c>
      <c r="V2" s="57" t="s">
        <v>25</v>
      </c>
      <c r="W2" s="57" t="s">
        <v>26</v>
      </c>
      <c r="X2" s="57" t="s">
        <v>27</v>
      </c>
      <c r="Y2" s="57" t="s">
        <v>28</v>
      </c>
      <c r="Z2" s="57" t="s">
        <v>29</v>
      </c>
      <c r="AA2" s="57" t="s">
        <v>30</v>
      </c>
      <c r="AB2" s="57" t="s">
        <v>31</v>
      </c>
      <c r="AC2" s="57" t="s">
        <v>32</v>
      </c>
      <c r="AD2" s="57" t="s">
        <v>33</v>
      </c>
      <c r="AE2" s="57" t="s">
        <v>34</v>
      </c>
      <c r="AF2" s="57" t="s">
        <v>35</v>
      </c>
      <c r="AG2" s="57" t="s">
        <v>36</v>
      </c>
      <c r="AH2" s="57" t="s">
        <v>37</v>
      </c>
      <c r="AI2" s="57" t="s">
        <v>38</v>
      </c>
      <c r="AJ2" s="57" t="s">
        <v>39</v>
      </c>
      <c r="AK2" s="57" t="s">
        <v>40</v>
      </c>
      <c r="AL2" s="57" t="s">
        <v>41</v>
      </c>
      <c r="AM2" s="57" t="s">
        <v>42</v>
      </c>
      <c r="AN2" s="57" t="s">
        <v>43</v>
      </c>
      <c r="AO2" s="57" t="s">
        <v>44</v>
      </c>
      <c r="AP2" s="57" t="s">
        <v>45</v>
      </c>
      <c r="AQ2" s="57" t="s">
        <v>46</v>
      </c>
      <c r="AR2" s="57" t="s">
        <v>47</v>
      </c>
      <c r="AS2" s="57" t="s">
        <v>15</v>
      </c>
      <c r="AT2" s="57" t="s">
        <v>16</v>
      </c>
      <c r="AU2" s="57" t="s">
        <v>48</v>
      </c>
      <c r="AV2" s="57" t="s">
        <v>49</v>
      </c>
    </row>
    <row r="3" spans="1:48" ht="30" customHeight="1" x14ac:dyDescent="0.3">
      <c r="A3" s="60"/>
      <c r="B3" s="60"/>
      <c r="C3" s="60"/>
      <c r="D3" s="6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60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</row>
    <row r="4" spans="1:48" ht="30" customHeight="1" x14ac:dyDescent="0.3">
      <c r="A4" s="13" t="s">
        <v>52</v>
      </c>
      <c r="B4" s="13" t="s">
        <v>50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53</v>
      </c>
    </row>
    <row r="5" spans="1:48" ht="30" customHeight="1" x14ac:dyDescent="0.3">
      <c r="A5" s="13" t="s">
        <v>54</v>
      </c>
      <c r="B5" s="13" t="s">
        <v>55</v>
      </c>
      <c r="C5" s="13" t="s">
        <v>56</v>
      </c>
      <c r="D5" s="11">
        <v>1</v>
      </c>
      <c r="E5" s="12">
        <f>TRUNC(단가대비표!O18,0)</f>
        <v>0</v>
      </c>
      <c r="F5" s="12">
        <f t="shared" ref="F5:F12" si="0">TRUNC(E5*D5, 0)</f>
        <v>0</v>
      </c>
      <c r="G5" s="12">
        <f>TRUNC(단가대비표!P18,0)</f>
        <v>0</v>
      </c>
      <c r="H5" s="12">
        <f t="shared" ref="H5:H12" si="1">TRUNC(G5*D5, 0)</f>
        <v>0</v>
      </c>
      <c r="I5" s="12">
        <f>TRUNC(단가대비표!V18,0)</f>
        <v>800000</v>
      </c>
      <c r="J5" s="12">
        <f t="shared" ref="J5:J12" si="2">TRUNC(I5*D5, 0)</f>
        <v>800000</v>
      </c>
      <c r="K5" s="12">
        <f t="shared" ref="K5:L12" si="3">TRUNC(E5+G5+I5, 0)</f>
        <v>800000</v>
      </c>
      <c r="L5" s="12">
        <f t="shared" si="3"/>
        <v>800000</v>
      </c>
      <c r="M5" s="13" t="s">
        <v>50</v>
      </c>
      <c r="N5" s="1" t="s">
        <v>57</v>
      </c>
      <c r="O5" s="1" t="s">
        <v>50</v>
      </c>
      <c r="P5" s="1" t="s">
        <v>50</v>
      </c>
      <c r="Q5" s="1" t="s">
        <v>53</v>
      </c>
      <c r="R5" s="1" t="s">
        <v>58</v>
      </c>
      <c r="S5" s="1" t="s">
        <v>58</v>
      </c>
      <c r="T5" s="1" t="s">
        <v>59</v>
      </c>
      <c r="AR5" s="1" t="s">
        <v>50</v>
      </c>
      <c r="AS5" s="1" t="s">
        <v>50</v>
      </c>
      <c r="AU5" s="1" t="s">
        <v>60</v>
      </c>
      <c r="AV5">
        <v>41</v>
      </c>
    </row>
    <row r="6" spans="1:48" ht="30" customHeight="1" x14ac:dyDescent="0.3">
      <c r="A6" s="13" t="s">
        <v>61</v>
      </c>
      <c r="B6" s="13" t="s">
        <v>55</v>
      </c>
      <c r="C6" s="13" t="s">
        <v>56</v>
      </c>
      <c r="D6" s="11">
        <v>1</v>
      </c>
      <c r="E6" s="12">
        <f>TRUNC(단가대비표!O19,0)</f>
        <v>0</v>
      </c>
      <c r="F6" s="12">
        <f t="shared" si="0"/>
        <v>0</v>
      </c>
      <c r="G6" s="12">
        <f>TRUNC(단가대비표!P19,0)</f>
        <v>0</v>
      </c>
      <c r="H6" s="12">
        <f t="shared" si="1"/>
        <v>0</v>
      </c>
      <c r="I6" s="12">
        <f>TRUNC(단가대비표!V19,0)</f>
        <v>800000</v>
      </c>
      <c r="J6" s="12">
        <f t="shared" si="2"/>
        <v>800000</v>
      </c>
      <c r="K6" s="12">
        <f t="shared" si="3"/>
        <v>800000</v>
      </c>
      <c r="L6" s="12">
        <f t="shared" si="3"/>
        <v>800000</v>
      </c>
      <c r="M6" s="13" t="s">
        <v>50</v>
      </c>
      <c r="N6" s="1" t="s">
        <v>62</v>
      </c>
      <c r="O6" s="1" t="s">
        <v>50</v>
      </c>
      <c r="P6" s="1" t="s">
        <v>50</v>
      </c>
      <c r="Q6" s="1" t="s">
        <v>53</v>
      </c>
      <c r="R6" s="1" t="s">
        <v>58</v>
      </c>
      <c r="S6" s="1" t="s">
        <v>58</v>
      </c>
      <c r="T6" s="1" t="s">
        <v>59</v>
      </c>
      <c r="AR6" s="1" t="s">
        <v>50</v>
      </c>
      <c r="AS6" s="1" t="s">
        <v>50</v>
      </c>
      <c r="AU6" s="1" t="s">
        <v>63</v>
      </c>
      <c r="AV6">
        <v>42</v>
      </c>
    </row>
    <row r="7" spans="1:48" ht="30" customHeight="1" x14ac:dyDescent="0.3">
      <c r="A7" s="13" t="s">
        <v>64</v>
      </c>
      <c r="B7" s="13" t="s">
        <v>65</v>
      </c>
      <c r="C7" s="13" t="s">
        <v>66</v>
      </c>
      <c r="D7" s="11">
        <v>0.1</v>
      </c>
      <c r="E7" s="12">
        <f>TRUNC(일위대가목록!E14,0)</f>
        <v>8285</v>
      </c>
      <c r="F7" s="12">
        <f t="shared" si="0"/>
        <v>828</v>
      </c>
      <c r="G7" s="12">
        <f>TRUNC(일위대가목록!F14,0)</f>
        <v>905522</v>
      </c>
      <c r="H7" s="12">
        <f t="shared" si="1"/>
        <v>90552</v>
      </c>
      <c r="I7" s="12">
        <f>TRUNC(일위대가목록!G14,0)</f>
        <v>6840</v>
      </c>
      <c r="J7" s="12">
        <f t="shared" si="2"/>
        <v>684</v>
      </c>
      <c r="K7" s="12">
        <f t="shared" si="3"/>
        <v>920647</v>
      </c>
      <c r="L7" s="12">
        <f t="shared" si="3"/>
        <v>92064</v>
      </c>
      <c r="M7" s="13" t="s">
        <v>50</v>
      </c>
      <c r="N7" s="1" t="s">
        <v>67</v>
      </c>
      <c r="O7" s="1" t="s">
        <v>50</v>
      </c>
      <c r="P7" s="1" t="s">
        <v>50</v>
      </c>
      <c r="Q7" s="1" t="s">
        <v>53</v>
      </c>
      <c r="R7" s="1" t="s">
        <v>59</v>
      </c>
      <c r="S7" s="1" t="s">
        <v>58</v>
      </c>
      <c r="T7" s="1" t="s">
        <v>58</v>
      </c>
      <c r="AR7" s="1" t="s">
        <v>50</v>
      </c>
      <c r="AS7" s="1" t="s">
        <v>50</v>
      </c>
      <c r="AU7" s="1" t="s">
        <v>68</v>
      </c>
      <c r="AV7">
        <v>47</v>
      </c>
    </row>
    <row r="8" spans="1:48" ht="30" customHeight="1" x14ac:dyDescent="0.3">
      <c r="A8" s="13" t="s">
        <v>69</v>
      </c>
      <c r="B8" s="13" t="s">
        <v>70</v>
      </c>
      <c r="C8" s="13" t="s">
        <v>71</v>
      </c>
      <c r="D8" s="11">
        <v>1</v>
      </c>
      <c r="E8" s="12">
        <f>TRUNC(일위대가목록!E7,0)</f>
        <v>11618</v>
      </c>
      <c r="F8" s="12">
        <f t="shared" si="0"/>
        <v>11618</v>
      </c>
      <c r="G8" s="12">
        <f>TRUNC(일위대가목록!F7,0)</f>
        <v>34075</v>
      </c>
      <c r="H8" s="12">
        <f t="shared" si="1"/>
        <v>34075</v>
      </c>
      <c r="I8" s="12">
        <f>TRUNC(일위대가목록!G7,0)</f>
        <v>340</v>
      </c>
      <c r="J8" s="12">
        <f t="shared" si="2"/>
        <v>340</v>
      </c>
      <c r="K8" s="12">
        <f t="shared" si="3"/>
        <v>46033</v>
      </c>
      <c r="L8" s="12">
        <f t="shared" si="3"/>
        <v>46033</v>
      </c>
      <c r="M8" s="13" t="s">
        <v>50</v>
      </c>
      <c r="N8" s="1" t="s">
        <v>72</v>
      </c>
      <c r="O8" s="1" t="s">
        <v>50</v>
      </c>
      <c r="P8" s="1" t="s">
        <v>50</v>
      </c>
      <c r="Q8" s="1" t="s">
        <v>53</v>
      </c>
      <c r="R8" s="1" t="s">
        <v>59</v>
      </c>
      <c r="S8" s="1" t="s">
        <v>58</v>
      </c>
      <c r="T8" s="1" t="s">
        <v>58</v>
      </c>
      <c r="AR8" s="1" t="s">
        <v>50</v>
      </c>
      <c r="AS8" s="1" t="s">
        <v>50</v>
      </c>
      <c r="AU8" s="1" t="s">
        <v>73</v>
      </c>
      <c r="AV8">
        <v>3</v>
      </c>
    </row>
    <row r="9" spans="1:48" ht="30" customHeight="1" x14ac:dyDescent="0.3">
      <c r="A9" s="13" t="s">
        <v>74</v>
      </c>
      <c r="B9" s="13" t="s">
        <v>75</v>
      </c>
      <c r="C9" s="13" t="s">
        <v>76</v>
      </c>
      <c r="D9" s="11">
        <v>2</v>
      </c>
      <c r="E9" s="12">
        <f>TRUNC(일위대가목록!E8,0)</f>
        <v>2146</v>
      </c>
      <c r="F9" s="12">
        <f t="shared" si="0"/>
        <v>4292</v>
      </c>
      <c r="G9" s="12">
        <f>TRUNC(일위대가목록!F8,0)</f>
        <v>22750</v>
      </c>
      <c r="H9" s="12">
        <f t="shared" si="1"/>
        <v>45500</v>
      </c>
      <c r="I9" s="12">
        <f>TRUNC(일위대가목록!G8,0)</f>
        <v>3204</v>
      </c>
      <c r="J9" s="12">
        <f t="shared" si="2"/>
        <v>6408</v>
      </c>
      <c r="K9" s="12">
        <f t="shared" si="3"/>
        <v>28100</v>
      </c>
      <c r="L9" s="12">
        <f t="shared" si="3"/>
        <v>56200</v>
      </c>
      <c r="M9" s="13" t="s">
        <v>50</v>
      </c>
      <c r="N9" s="1" t="s">
        <v>77</v>
      </c>
      <c r="O9" s="1" t="s">
        <v>50</v>
      </c>
      <c r="P9" s="1" t="s">
        <v>50</v>
      </c>
      <c r="Q9" s="1" t="s">
        <v>53</v>
      </c>
      <c r="R9" s="1" t="s">
        <v>59</v>
      </c>
      <c r="S9" s="1" t="s">
        <v>58</v>
      </c>
      <c r="T9" s="1" t="s">
        <v>58</v>
      </c>
      <c r="AR9" s="1" t="s">
        <v>50</v>
      </c>
      <c r="AS9" s="1" t="s">
        <v>50</v>
      </c>
      <c r="AU9" s="1" t="s">
        <v>78</v>
      </c>
      <c r="AV9">
        <v>9</v>
      </c>
    </row>
    <row r="10" spans="1:48" ht="30" customHeight="1" x14ac:dyDescent="0.3">
      <c r="A10" s="13" t="s">
        <v>79</v>
      </c>
      <c r="B10" s="13" t="s">
        <v>80</v>
      </c>
      <c r="C10" s="13" t="s">
        <v>81</v>
      </c>
      <c r="D10" s="11">
        <v>52</v>
      </c>
      <c r="E10" s="12">
        <f>TRUNC(일위대가목록!E9,0)</f>
        <v>2310</v>
      </c>
      <c r="F10" s="12">
        <f t="shared" si="0"/>
        <v>120120</v>
      </c>
      <c r="G10" s="12">
        <f>TRUNC(일위대가목록!F9,0)</f>
        <v>18939</v>
      </c>
      <c r="H10" s="12">
        <f t="shared" si="1"/>
        <v>984828</v>
      </c>
      <c r="I10" s="12">
        <f>TRUNC(일위대가목록!G9,0)</f>
        <v>568</v>
      </c>
      <c r="J10" s="12">
        <f t="shared" si="2"/>
        <v>29536</v>
      </c>
      <c r="K10" s="12">
        <f t="shared" si="3"/>
        <v>21817</v>
      </c>
      <c r="L10" s="12">
        <f t="shared" si="3"/>
        <v>1134484</v>
      </c>
      <c r="M10" s="13" t="s">
        <v>50</v>
      </c>
      <c r="N10" s="1" t="s">
        <v>82</v>
      </c>
      <c r="O10" s="1" t="s">
        <v>50</v>
      </c>
      <c r="P10" s="1" t="s">
        <v>50</v>
      </c>
      <c r="Q10" s="1" t="s">
        <v>53</v>
      </c>
      <c r="R10" s="1" t="s">
        <v>59</v>
      </c>
      <c r="S10" s="1" t="s">
        <v>58</v>
      </c>
      <c r="T10" s="1" t="s">
        <v>58</v>
      </c>
      <c r="AR10" s="1" t="s">
        <v>50</v>
      </c>
      <c r="AS10" s="1" t="s">
        <v>50</v>
      </c>
      <c r="AU10" s="1" t="s">
        <v>83</v>
      </c>
      <c r="AV10">
        <v>4</v>
      </c>
    </row>
    <row r="11" spans="1:48" ht="30" customHeight="1" x14ac:dyDescent="0.3">
      <c r="A11" s="13" t="s">
        <v>84</v>
      </c>
      <c r="B11" s="13" t="s">
        <v>85</v>
      </c>
      <c r="C11" s="13" t="s">
        <v>76</v>
      </c>
      <c r="D11" s="11">
        <v>2</v>
      </c>
      <c r="E11" s="12">
        <f>TRUNC(단가대비표!O13,0)</f>
        <v>94950</v>
      </c>
      <c r="F11" s="12">
        <f t="shared" si="0"/>
        <v>189900</v>
      </c>
      <c r="G11" s="12">
        <f>TRUNC(단가대비표!P13,0)</f>
        <v>0</v>
      </c>
      <c r="H11" s="12">
        <f t="shared" si="1"/>
        <v>0</v>
      </c>
      <c r="I11" s="12">
        <f>TRUNC(단가대비표!V13,0)</f>
        <v>0</v>
      </c>
      <c r="J11" s="12">
        <f t="shared" si="2"/>
        <v>0</v>
      </c>
      <c r="K11" s="12">
        <f t="shared" si="3"/>
        <v>94950</v>
      </c>
      <c r="L11" s="12">
        <f t="shared" si="3"/>
        <v>189900</v>
      </c>
      <c r="M11" s="13" t="s">
        <v>50</v>
      </c>
      <c r="N11" s="1" t="s">
        <v>86</v>
      </c>
      <c r="O11" s="1" t="s">
        <v>50</v>
      </c>
      <c r="P11" s="1" t="s">
        <v>50</v>
      </c>
      <c r="Q11" s="1" t="s">
        <v>53</v>
      </c>
      <c r="R11" s="1" t="s">
        <v>58</v>
      </c>
      <c r="S11" s="1" t="s">
        <v>58</v>
      </c>
      <c r="T11" s="1" t="s">
        <v>59</v>
      </c>
      <c r="AR11" s="1" t="s">
        <v>50</v>
      </c>
      <c r="AS11" s="1" t="s">
        <v>50</v>
      </c>
      <c r="AU11" s="1" t="s">
        <v>87</v>
      </c>
      <c r="AV11">
        <v>49</v>
      </c>
    </row>
    <row r="12" spans="1:48" ht="30" customHeight="1" x14ac:dyDescent="0.3">
      <c r="A12" s="13" t="s">
        <v>88</v>
      </c>
      <c r="B12" s="13" t="s">
        <v>89</v>
      </c>
      <c r="C12" s="13" t="s">
        <v>66</v>
      </c>
      <c r="D12" s="11">
        <v>0.1</v>
      </c>
      <c r="E12" s="12">
        <f>TRUNC(단가대비표!O9,0)</f>
        <v>856040</v>
      </c>
      <c r="F12" s="12">
        <f t="shared" si="0"/>
        <v>85604</v>
      </c>
      <c r="G12" s="12">
        <f>TRUNC(단가대비표!P9,0)</f>
        <v>0</v>
      </c>
      <c r="H12" s="12">
        <f t="shared" si="1"/>
        <v>0</v>
      </c>
      <c r="I12" s="12">
        <f>TRUNC(단가대비표!V9,0)</f>
        <v>0</v>
      </c>
      <c r="J12" s="12">
        <f t="shared" si="2"/>
        <v>0</v>
      </c>
      <c r="K12" s="12">
        <f t="shared" si="3"/>
        <v>856040</v>
      </c>
      <c r="L12" s="12">
        <f t="shared" si="3"/>
        <v>85604</v>
      </c>
      <c r="M12" s="13" t="s">
        <v>50</v>
      </c>
      <c r="N12" s="1" t="s">
        <v>90</v>
      </c>
      <c r="O12" s="1" t="s">
        <v>50</v>
      </c>
      <c r="P12" s="1" t="s">
        <v>50</v>
      </c>
      <c r="Q12" s="1" t="s">
        <v>53</v>
      </c>
      <c r="R12" s="1" t="s">
        <v>58</v>
      </c>
      <c r="S12" s="1" t="s">
        <v>58</v>
      </c>
      <c r="T12" s="1" t="s">
        <v>59</v>
      </c>
      <c r="AR12" s="1" t="s">
        <v>50</v>
      </c>
      <c r="AS12" s="1" t="s">
        <v>50</v>
      </c>
      <c r="AU12" s="1" t="s">
        <v>91</v>
      </c>
      <c r="AV12">
        <v>48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53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53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53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53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53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53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53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53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53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53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53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53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53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53</v>
      </c>
    </row>
    <row r="27" spans="1:48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53</v>
      </c>
    </row>
    <row r="28" spans="1:48" ht="30" customHeight="1" x14ac:dyDescent="0.3">
      <c r="A28" s="11"/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53</v>
      </c>
    </row>
    <row r="29" spans="1:48" ht="30" customHeight="1" x14ac:dyDescent="0.3">
      <c r="A29" s="13" t="s">
        <v>92</v>
      </c>
      <c r="B29" s="11"/>
      <c r="C29" s="11"/>
      <c r="D29" s="11"/>
      <c r="E29" s="12"/>
      <c r="F29" s="12">
        <f>SUMIF(Q5:Q28,"0101",F5:F28)</f>
        <v>412362</v>
      </c>
      <c r="G29" s="12"/>
      <c r="H29" s="12">
        <f>SUMIF(Q5:Q28,"0101",H5:H28)</f>
        <v>1154955</v>
      </c>
      <c r="I29" s="12"/>
      <c r="J29" s="12">
        <f>SUMIF(Q5:Q28,"0101",J5:J28)</f>
        <v>1636968</v>
      </c>
      <c r="K29" s="12"/>
      <c r="L29" s="12">
        <f>SUMIF(Q5:Q28,"0101",L5:L28)</f>
        <v>3204285</v>
      </c>
      <c r="M29" s="11"/>
      <c r="N29" t="s">
        <v>93</v>
      </c>
    </row>
    <row r="30" spans="1:48" ht="30" customHeight="1" x14ac:dyDescent="0.3">
      <c r="A30" s="13" t="s">
        <v>94</v>
      </c>
      <c r="B30" s="13" t="s">
        <v>50</v>
      </c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95</v>
      </c>
    </row>
    <row r="31" spans="1:48" ht="30" customHeight="1" x14ac:dyDescent="0.3">
      <c r="A31" s="13" t="s">
        <v>96</v>
      </c>
      <c r="B31" s="13" t="s">
        <v>97</v>
      </c>
      <c r="C31" s="13" t="s">
        <v>56</v>
      </c>
      <c r="D31" s="11">
        <v>3</v>
      </c>
      <c r="E31" s="12">
        <f>TRUNC(단가대비표!O17,0)</f>
        <v>0</v>
      </c>
      <c r="F31" s="12">
        <f t="shared" ref="F31:F39" si="4">TRUNC(E31*D31, 0)</f>
        <v>0</v>
      </c>
      <c r="G31" s="12">
        <f>TRUNC(단가대비표!P17,0)</f>
        <v>400000</v>
      </c>
      <c r="H31" s="12">
        <f t="shared" ref="H31:H40" si="5">TRUNC(G31*D31, 0)</f>
        <v>1200000</v>
      </c>
      <c r="I31" s="12">
        <f>TRUNC(단가대비표!V17,0)</f>
        <v>700000</v>
      </c>
      <c r="J31" s="12">
        <f t="shared" ref="J31:J39" si="6">TRUNC(I31*D31, 0)</f>
        <v>2100000</v>
      </c>
      <c r="K31" s="12">
        <f t="shared" ref="K31:K40" si="7">TRUNC(E31+G31+I31, 0)</f>
        <v>1100000</v>
      </c>
      <c r="L31" s="12">
        <f t="shared" ref="L31:L40" si="8">TRUNC(F31+H31+J31, 0)</f>
        <v>3300000</v>
      </c>
      <c r="M31" s="13" t="s">
        <v>50</v>
      </c>
      <c r="N31" s="1" t="s">
        <v>98</v>
      </c>
      <c r="O31" s="1" t="s">
        <v>50</v>
      </c>
      <c r="P31" s="1" t="s">
        <v>50</v>
      </c>
      <c r="Q31" s="1" t="s">
        <v>95</v>
      </c>
      <c r="R31" s="1" t="s">
        <v>58</v>
      </c>
      <c r="S31" s="1" t="s">
        <v>58</v>
      </c>
      <c r="T31" s="1" t="s">
        <v>59</v>
      </c>
      <c r="AR31" s="1" t="s">
        <v>50</v>
      </c>
      <c r="AS31" s="1" t="s">
        <v>50</v>
      </c>
      <c r="AU31" s="1" t="s">
        <v>99</v>
      </c>
      <c r="AV31">
        <v>35</v>
      </c>
    </row>
    <row r="32" spans="1:48" ht="30" customHeight="1" x14ac:dyDescent="0.3">
      <c r="A32" s="13" t="s">
        <v>100</v>
      </c>
      <c r="B32" s="13" t="s">
        <v>101</v>
      </c>
      <c r="C32" s="13" t="s">
        <v>102</v>
      </c>
      <c r="D32" s="11">
        <v>1</v>
      </c>
      <c r="E32" s="12">
        <f>TRUNC(일위대가목록!E10,0)</f>
        <v>0</v>
      </c>
      <c r="F32" s="12">
        <f t="shared" si="4"/>
        <v>0</v>
      </c>
      <c r="G32" s="12">
        <f>TRUNC(일위대가목록!F10,0)</f>
        <v>339608</v>
      </c>
      <c r="H32" s="12">
        <f t="shared" si="5"/>
        <v>339608</v>
      </c>
      <c r="I32" s="12">
        <f>TRUNC(일위대가목록!G10,0)</f>
        <v>0</v>
      </c>
      <c r="J32" s="12">
        <f t="shared" si="6"/>
        <v>0</v>
      </c>
      <c r="K32" s="12">
        <f t="shared" si="7"/>
        <v>339608</v>
      </c>
      <c r="L32" s="12">
        <f t="shared" si="8"/>
        <v>339608</v>
      </c>
      <c r="M32" s="13" t="s">
        <v>50</v>
      </c>
      <c r="N32" s="1" t="s">
        <v>103</v>
      </c>
      <c r="O32" s="1" t="s">
        <v>50</v>
      </c>
      <c r="P32" s="1" t="s">
        <v>50</v>
      </c>
      <c r="Q32" s="1" t="s">
        <v>95</v>
      </c>
      <c r="R32" s="1" t="s">
        <v>59</v>
      </c>
      <c r="S32" s="1" t="s">
        <v>58</v>
      </c>
      <c r="T32" s="1" t="s">
        <v>58</v>
      </c>
      <c r="AR32" s="1" t="s">
        <v>50</v>
      </c>
      <c r="AS32" s="1" t="s">
        <v>50</v>
      </c>
      <c r="AU32" s="1" t="s">
        <v>104</v>
      </c>
      <c r="AV32">
        <v>51</v>
      </c>
    </row>
    <row r="33" spans="1:48" ht="30" customHeight="1" x14ac:dyDescent="0.3">
      <c r="A33" s="13" t="s">
        <v>105</v>
      </c>
      <c r="B33" s="13" t="s">
        <v>106</v>
      </c>
      <c r="C33" s="13" t="s">
        <v>107</v>
      </c>
      <c r="D33" s="11">
        <v>5</v>
      </c>
      <c r="E33" s="12">
        <f>TRUNC(일위대가목록!E15,0)</f>
        <v>0</v>
      </c>
      <c r="F33" s="12">
        <f t="shared" si="4"/>
        <v>0</v>
      </c>
      <c r="G33" s="12">
        <f>TRUNC(일위대가목록!F15,0)</f>
        <v>118036</v>
      </c>
      <c r="H33" s="12">
        <f t="shared" si="5"/>
        <v>590180</v>
      </c>
      <c r="I33" s="12">
        <f>TRUNC(일위대가목록!G15,0)</f>
        <v>3541</v>
      </c>
      <c r="J33" s="12">
        <f t="shared" si="6"/>
        <v>17705</v>
      </c>
      <c r="K33" s="12">
        <f t="shared" si="7"/>
        <v>121577</v>
      </c>
      <c r="L33" s="12">
        <f t="shared" si="8"/>
        <v>607885</v>
      </c>
      <c r="M33" s="13" t="s">
        <v>50</v>
      </c>
      <c r="N33" s="1" t="s">
        <v>108</v>
      </c>
      <c r="O33" s="1" t="s">
        <v>50</v>
      </c>
      <c r="P33" s="1" t="s">
        <v>50</v>
      </c>
      <c r="Q33" s="1" t="s">
        <v>95</v>
      </c>
      <c r="R33" s="1" t="s">
        <v>59</v>
      </c>
      <c r="S33" s="1" t="s">
        <v>58</v>
      </c>
      <c r="T33" s="1" t="s">
        <v>58</v>
      </c>
      <c r="AR33" s="1" t="s">
        <v>50</v>
      </c>
      <c r="AS33" s="1" t="s">
        <v>50</v>
      </c>
      <c r="AU33" s="1" t="s">
        <v>109</v>
      </c>
      <c r="AV33">
        <v>52</v>
      </c>
    </row>
    <row r="34" spans="1:48" ht="30" customHeight="1" x14ac:dyDescent="0.3">
      <c r="A34" s="13" t="s">
        <v>74</v>
      </c>
      <c r="B34" s="13" t="s">
        <v>75</v>
      </c>
      <c r="C34" s="13" t="s">
        <v>76</v>
      </c>
      <c r="D34" s="11">
        <v>3</v>
      </c>
      <c r="E34" s="12">
        <f>TRUNC(일위대가목록!E8,0)</f>
        <v>2146</v>
      </c>
      <c r="F34" s="12">
        <f t="shared" si="4"/>
        <v>6438</v>
      </c>
      <c r="G34" s="12">
        <f>TRUNC(일위대가목록!F8,0)</f>
        <v>22750</v>
      </c>
      <c r="H34" s="12">
        <f t="shared" si="5"/>
        <v>68250</v>
      </c>
      <c r="I34" s="12">
        <f>TRUNC(일위대가목록!G8,0)</f>
        <v>3204</v>
      </c>
      <c r="J34" s="12">
        <f t="shared" si="6"/>
        <v>9612</v>
      </c>
      <c r="K34" s="12">
        <f t="shared" si="7"/>
        <v>28100</v>
      </c>
      <c r="L34" s="12">
        <f t="shared" si="8"/>
        <v>84300</v>
      </c>
      <c r="M34" s="13" t="s">
        <v>50</v>
      </c>
      <c r="N34" s="1" t="s">
        <v>77</v>
      </c>
      <c r="O34" s="1" t="s">
        <v>50</v>
      </c>
      <c r="P34" s="1" t="s">
        <v>50</v>
      </c>
      <c r="Q34" s="1" t="s">
        <v>95</v>
      </c>
      <c r="R34" s="1" t="s">
        <v>59</v>
      </c>
      <c r="S34" s="1" t="s">
        <v>58</v>
      </c>
      <c r="T34" s="1" t="s">
        <v>58</v>
      </c>
      <c r="AR34" s="1" t="s">
        <v>50</v>
      </c>
      <c r="AS34" s="1" t="s">
        <v>50</v>
      </c>
      <c r="AU34" s="1" t="s">
        <v>110</v>
      </c>
      <c r="AV34">
        <v>56</v>
      </c>
    </row>
    <row r="35" spans="1:48" ht="30" customHeight="1" x14ac:dyDescent="0.3">
      <c r="A35" s="13" t="s">
        <v>69</v>
      </c>
      <c r="B35" s="13" t="s">
        <v>70</v>
      </c>
      <c r="C35" s="13" t="s">
        <v>71</v>
      </c>
      <c r="D35" s="11">
        <v>20</v>
      </c>
      <c r="E35" s="12">
        <f>TRUNC(일위대가목록!E7,0)</f>
        <v>11618</v>
      </c>
      <c r="F35" s="12">
        <f t="shared" si="4"/>
        <v>232360</v>
      </c>
      <c r="G35" s="12">
        <f>TRUNC(일위대가목록!F7,0)</f>
        <v>34075</v>
      </c>
      <c r="H35" s="12">
        <f t="shared" si="5"/>
        <v>681500</v>
      </c>
      <c r="I35" s="12">
        <f>TRUNC(일위대가목록!G7,0)</f>
        <v>340</v>
      </c>
      <c r="J35" s="12">
        <f t="shared" si="6"/>
        <v>6800</v>
      </c>
      <c r="K35" s="12">
        <f t="shared" si="7"/>
        <v>46033</v>
      </c>
      <c r="L35" s="12">
        <f t="shared" si="8"/>
        <v>920660</v>
      </c>
      <c r="M35" s="13" t="s">
        <v>50</v>
      </c>
      <c r="N35" s="1" t="s">
        <v>72</v>
      </c>
      <c r="O35" s="1" t="s">
        <v>50</v>
      </c>
      <c r="P35" s="1" t="s">
        <v>50</v>
      </c>
      <c r="Q35" s="1" t="s">
        <v>95</v>
      </c>
      <c r="R35" s="1" t="s">
        <v>59</v>
      </c>
      <c r="S35" s="1" t="s">
        <v>58</v>
      </c>
      <c r="T35" s="1" t="s">
        <v>58</v>
      </c>
      <c r="AR35" s="1" t="s">
        <v>50</v>
      </c>
      <c r="AS35" s="1" t="s">
        <v>50</v>
      </c>
      <c r="AU35" s="1" t="s">
        <v>111</v>
      </c>
      <c r="AV35">
        <v>57</v>
      </c>
    </row>
    <row r="36" spans="1:48" ht="30" customHeight="1" x14ac:dyDescent="0.3">
      <c r="A36" s="13" t="s">
        <v>112</v>
      </c>
      <c r="B36" s="13" t="s">
        <v>113</v>
      </c>
      <c r="C36" s="13" t="s">
        <v>107</v>
      </c>
      <c r="D36" s="11">
        <v>2</v>
      </c>
      <c r="E36" s="12">
        <f>TRUNC(일위대가목록!E11,0)</f>
        <v>247300</v>
      </c>
      <c r="F36" s="12">
        <f t="shared" si="4"/>
        <v>494600</v>
      </c>
      <c r="G36" s="12">
        <f>TRUNC(일위대가목록!F11,0)</f>
        <v>12365</v>
      </c>
      <c r="H36" s="12">
        <f t="shared" si="5"/>
        <v>24730</v>
      </c>
      <c r="I36" s="12">
        <f>TRUNC(일위대가목록!G11,0)</f>
        <v>0</v>
      </c>
      <c r="J36" s="12">
        <f t="shared" si="6"/>
        <v>0</v>
      </c>
      <c r="K36" s="12">
        <f t="shared" si="7"/>
        <v>259665</v>
      </c>
      <c r="L36" s="12">
        <f t="shared" si="8"/>
        <v>519330</v>
      </c>
      <c r="M36" s="13" t="s">
        <v>50</v>
      </c>
      <c r="N36" s="1" t="s">
        <v>114</v>
      </c>
      <c r="O36" s="1" t="s">
        <v>50</v>
      </c>
      <c r="P36" s="1" t="s">
        <v>50</v>
      </c>
      <c r="Q36" s="1" t="s">
        <v>95</v>
      </c>
      <c r="R36" s="1" t="s">
        <v>59</v>
      </c>
      <c r="S36" s="1" t="s">
        <v>58</v>
      </c>
      <c r="T36" s="1" t="s">
        <v>58</v>
      </c>
      <c r="AR36" s="1" t="s">
        <v>50</v>
      </c>
      <c r="AS36" s="1" t="s">
        <v>50</v>
      </c>
      <c r="AU36" s="1" t="s">
        <v>115</v>
      </c>
      <c r="AV36">
        <v>58</v>
      </c>
    </row>
    <row r="37" spans="1:48" ht="30" customHeight="1" x14ac:dyDescent="0.3">
      <c r="A37" s="13" t="s">
        <v>116</v>
      </c>
      <c r="B37" s="13" t="s">
        <v>117</v>
      </c>
      <c r="C37" s="13" t="s">
        <v>118</v>
      </c>
      <c r="D37" s="11">
        <v>33</v>
      </c>
      <c r="E37" s="12">
        <f>TRUNC(단가대비표!O15,0)</f>
        <v>123340</v>
      </c>
      <c r="F37" s="12">
        <f t="shared" si="4"/>
        <v>4070220</v>
      </c>
      <c r="G37" s="12">
        <f>TRUNC(단가대비표!P15,0)</f>
        <v>0</v>
      </c>
      <c r="H37" s="12">
        <f t="shared" si="5"/>
        <v>0</v>
      </c>
      <c r="I37" s="12">
        <f>TRUNC(단가대비표!V15,0)</f>
        <v>0</v>
      </c>
      <c r="J37" s="12">
        <f t="shared" si="6"/>
        <v>0</v>
      </c>
      <c r="K37" s="12">
        <f t="shared" si="7"/>
        <v>123340</v>
      </c>
      <c r="L37" s="12">
        <f t="shared" si="8"/>
        <v>4070220</v>
      </c>
      <c r="M37" s="13" t="s">
        <v>119</v>
      </c>
      <c r="N37" s="1" t="s">
        <v>120</v>
      </c>
      <c r="O37" s="1" t="s">
        <v>50</v>
      </c>
      <c r="P37" s="1" t="s">
        <v>50</v>
      </c>
      <c r="Q37" s="1" t="s">
        <v>95</v>
      </c>
      <c r="R37" s="1" t="s">
        <v>58</v>
      </c>
      <c r="S37" s="1" t="s">
        <v>58</v>
      </c>
      <c r="T37" s="1" t="s">
        <v>59</v>
      </c>
      <c r="AR37" s="1" t="s">
        <v>50</v>
      </c>
      <c r="AS37" s="1" t="s">
        <v>50</v>
      </c>
      <c r="AU37" s="1" t="s">
        <v>121</v>
      </c>
      <c r="AV37">
        <v>53</v>
      </c>
    </row>
    <row r="38" spans="1:48" ht="30" customHeight="1" x14ac:dyDescent="0.3">
      <c r="A38" s="13" t="s">
        <v>122</v>
      </c>
      <c r="B38" s="13" t="s">
        <v>106</v>
      </c>
      <c r="C38" s="13" t="s">
        <v>81</v>
      </c>
      <c r="D38" s="11">
        <v>5</v>
      </c>
      <c r="E38" s="12">
        <f>TRUNC(단가대비표!O16,0)</f>
        <v>80900</v>
      </c>
      <c r="F38" s="12">
        <f t="shared" si="4"/>
        <v>404500</v>
      </c>
      <c r="G38" s="12">
        <f>TRUNC(단가대비표!P16,0)</f>
        <v>0</v>
      </c>
      <c r="H38" s="12">
        <f t="shared" si="5"/>
        <v>0</v>
      </c>
      <c r="I38" s="12">
        <f>TRUNC(단가대비표!V16,0)</f>
        <v>0</v>
      </c>
      <c r="J38" s="12">
        <f t="shared" si="6"/>
        <v>0</v>
      </c>
      <c r="K38" s="12">
        <f t="shared" si="7"/>
        <v>80900</v>
      </c>
      <c r="L38" s="12">
        <f t="shared" si="8"/>
        <v>404500</v>
      </c>
      <c r="M38" s="13" t="s">
        <v>119</v>
      </c>
      <c r="N38" s="1" t="s">
        <v>123</v>
      </c>
      <c r="O38" s="1" t="s">
        <v>50</v>
      </c>
      <c r="P38" s="1" t="s">
        <v>50</v>
      </c>
      <c r="Q38" s="1" t="s">
        <v>95</v>
      </c>
      <c r="R38" s="1" t="s">
        <v>58</v>
      </c>
      <c r="S38" s="1" t="s">
        <v>58</v>
      </c>
      <c r="T38" s="1" t="s">
        <v>59</v>
      </c>
      <c r="AR38" s="1" t="s">
        <v>50</v>
      </c>
      <c r="AS38" s="1" t="s">
        <v>50</v>
      </c>
      <c r="AU38" s="1" t="s">
        <v>124</v>
      </c>
      <c r="AV38">
        <v>54</v>
      </c>
    </row>
    <row r="39" spans="1:48" ht="30" customHeight="1" x14ac:dyDescent="0.3">
      <c r="A39" s="13" t="s">
        <v>84</v>
      </c>
      <c r="B39" s="13" t="s">
        <v>85</v>
      </c>
      <c r="C39" s="13" t="s">
        <v>76</v>
      </c>
      <c r="D39" s="11">
        <v>3</v>
      </c>
      <c r="E39" s="12">
        <f>TRUNC(단가대비표!O13,0)</f>
        <v>94950</v>
      </c>
      <c r="F39" s="12">
        <f t="shared" si="4"/>
        <v>284850</v>
      </c>
      <c r="G39" s="12">
        <f>TRUNC(단가대비표!P13,0)</f>
        <v>0</v>
      </c>
      <c r="H39" s="12">
        <f t="shared" si="5"/>
        <v>0</v>
      </c>
      <c r="I39" s="12">
        <f>TRUNC(단가대비표!V13,0)</f>
        <v>0</v>
      </c>
      <c r="J39" s="12">
        <f t="shared" si="6"/>
        <v>0</v>
      </c>
      <c r="K39" s="12">
        <f t="shared" si="7"/>
        <v>94950</v>
      </c>
      <c r="L39" s="12">
        <f t="shared" si="8"/>
        <v>284850</v>
      </c>
      <c r="M39" s="13" t="s">
        <v>50</v>
      </c>
      <c r="N39" s="1" t="s">
        <v>86</v>
      </c>
      <c r="O39" s="1" t="s">
        <v>50</v>
      </c>
      <c r="P39" s="1" t="s">
        <v>50</v>
      </c>
      <c r="Q39" s="1" t="s">
        <v>95</v>
      </c>
      <c r="R39" s="1" t="s">
        <v>58</v>
      </c>
      <c r="S39" s="1" t="s">
        <v>58</v>
      </c>
      <c r="T39" s="1" t="s">
        <v>59</v>
      </c>
      <c r="AR39" s="1" t="s">
        <v>50</v>
      </c>
      <c r="AS39" s="1" t="s">
        <v>50</v>
      </c>
      <c r="AU39" s="1" t="s">
        <v>125</v>
      </c>
      <c r="AV39">
        <v>55</v>
      </c>
    </row>
    <row r="40" spans="1:48" ht="30" customHeight="1" x14ac:dyDescent="0.3">
      <c r="A40" s="13" t="s">
        <v>471</v>
      </c>
      <c r="B40" s="13" t="s">
        <v>472</v>
      </c>
      <c r="C40" s="11" t="s">
        <v>470</v>
      </c>
      <c r="D40" s="11">
        <v>3</v>
      </c>
      <c r="E40" s="12"/>
      <c r="F40" s="12"/>
      <c r="G40" s="12">
        <v>200000</v>
      </c>
      <c r="H40" s="12">
        <f t="shared" si="5"/>
        <v>600000</v>
      </c>
      <c r="I40" s="12"/>
      <c r="J40" s="12"/>
      <c r="K40" s="12">
        <f t="shared" si="7"/>
        <v>200000</v>
      </c>
      <c r="L40" s="12">
        <f t="shared" si="8"/>
        <v>600000</v>
      </c>
      <c r="M40" s="11"/>
      <c r="Q40" s="1" t="s">
        <v>95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95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95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95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95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95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95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95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95</v>
      </c>
    </row>
    <row r="49" spans="1:17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95</v>
      </c>
    </row>
    <row r="50" spans="1:17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95</v>
      </c>
    </row>
    <row r="51" spans="1:17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95</v>
      </c>
    </row>
    <row r="52" spans="1:17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95</v>
      </c>
    </row>
    <row r="53" spans="1:17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95</v>
      </c>
    </row>
    <row r="54" spans="1:17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95</v>
      </c>
    </row>
    <row r="55" spans="1:17" ht="30" customHeight="1" x14ac:dyDescent="0.3">
      <c r="A55" s="13" t="s">
        <v>92</v>
      </c>
      <c r="B55" s="11"/>
      <c r="C55" s="11"/>
      <c r="D55" s="11"/>
      <c r="E55" s="12"/>
      <c r="F55" s="12">
        <f>SUMIF(Q31:Q54,"0102",F31:F54)</f>
        <v>5492968</v>
      </c>
      <c r="G55" s="12"/>
      <c r="H55" s="12">
        <f>SUMIF(Q31:Q54,"0102",H31:H54)</f>
        <v>3504268</v>
      </c>
      <c r="I55" s="12"/>
      <c r="J55" s="12">
        <f>SUMIF(Q31:Q54,"0102",J31:J54)</f>
        <v>2134117</v>
      </c>
      <c r="K55" s="12"/>
      <c r="L55" s="12">
        <f>SUMIF(Q31:Q54,"0102",L31:L54)</f>
        <v>11131353</v>
      </c>
      <c r="M55" s="11"/>
      <c r="N55" t="s">
        <v>93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2" manualBreakCount="2">
    <brk id="29" max="16383" man="1"/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E7200-99A9-44DD-8DE5-5BFB190C9486}">
  <sheetPr>
    <pageSetUpPr fitToPage="1"/>
  </sheetPr>
  <dimension ref="A1:N15"/>
  <sheetViews>
    <sheetView view="pageBreakPreview" topLeftCell="B1" zoomScale="85" zoomScaleNormal="100" zoomScaleSheetLayoutView="85" workbookViewId="0">
      <selection activeCell="C29" sqref="C29"/>
    </sheetView>
  </sheetViews>
  <sheetFormatPr defaultRowHeight="16.5" x14ac:dyDescent="0.3"/>
  <cols>
    <col min="1" max="1" width="11.75" hidden="1" customWidth="1"/>
    <col min="2" max="3" width="30.75" customWidth="1"/>
    <col min="4" max="4" width="4.75" customWidth="1"/>
    <col min="5" max="8" width="13.75" customWidth="1"/>
    <col min="9" max="9" width="8.75" customWidth="1"/>
    <col min="10" max="10" width="12.75" customWidth="1"/>
    <col min="11" max="12" width="2.75" hidden="1" customWidth="1"/>
    <col min="13" max="13" width="20.75" hidden="1" customWidth="1"/>
    <col min="14" max="14" width="2.75" hidden="1" customWidth="1"/>
  </cols>
  <sheetData>
    <row r="1" spans="1:14" ht="30" customHeight="1" x14ac:dyDescent="0.3">
      <c r="A1" s="3"/>
      <c r="B1" s="2" t="s">
        <v>126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tr">
        <f>공종별내역서!A1</f>
        <v>[ 성동면 병촌리 등 2개소 유지관리공사 ]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127</v>
      </c>
      <c r="B3" s="7" t="s">
        <v>1</v>
      </c>
      <c r="C3" s="7" t="s">
        <v>2</v>
      </c>
      <c r="D3" s="7" t="s">
        <v>3</v>
      </c>
      <c r="E3" s="7" t="s">
        <v>128</v>
      </c>
      <c r="F3" s="7" t="s">
        <v>129</v>
      </c>
      <c r="G3" s="7" t="s">
        <v>130</v>
      </c>
      <c r="H3" s="7" t="s">
        <v>131</v>
      </c>
      <c r="I3" s="7" t="s">
        <v>132</v>
      </c>
      <c r="J3" s="7" t="s">
        <v>133</v>
      </c>
      <c r="K3" s="7" t="s">
        <v>134</v>
      </c>
      <c r="L3" s="7" t="s">
        <v>135</v>
      </c>
      <c r="M3" s="7" t="s">
        <v>136</v>
      </c>
      <c r="N3" s="1" t="s">
        <v>137</v>
      </c>
    </row>
    <row r="4" spans="1:14" ht="30" customHeight="1" x14ac:dyDescent="0.3">
      <c r="A4" s="13" t="s">
        <v>148</v>
      </c>
      <c r="B4" s="13" t="s">
        <v>149</v>
      </c>
      <c r="C4" s="13" t="s">
        <v>150</v>
      </c>
      <c r="D4" s="13" t="s">
        <v>151</v>
      </c>
      <c r="E4" s="23">
        <f>일위대가!F9</f>
        <v>16901</v>
      </c>
      <c r="F4" s="23">
        <f>일위대가!H9</f>
        <v>57077</v>
      </c>
      <c r="G4" s="23">
        <f>일위대가!J9</f>
        <v>22791</v>
      </c>
      <c r="H4" s="23">
        <f t="shared" ref="H4:H15" si="0">E4+F4+G4</f>
        <v>96769</v>
      </c>
      <c r="I4" s="13" t="s">
        <v>152</v>
      </c>
      <c r="J4" s="13" t="s">
        <v>50</v>
      </c>
      <c r="K4" s="13" t="s">
        <v>153</v>
      </c>
      <c r="L4" s="13" t="s">
        <v>50</v>
      </c>
      <c r="M4" s="13" t="s">
        <v>50</v>
      </c>
      <c r="N4" s="1" t="s">
        <v>59</v>
      </c>
    </row>
    <row r="5" spans="1:14" ht="30" customHeight="1" x14ac:dyDescent="0.3">
      <c r="A5" s="13" t="s">
        <v>174</v>
      </c>
      <c r="B5" s="13" t="s">
        <v>175</v>
      </c>
      <c r="C5" s="13" t="s">
        <v>176</v>
      </c>
      <c r="D5" s="13" t="s">
        <v>71</v>
      </c>
      <c r="E5" s="23">
        <f>일위대가!F16</f>
        <v>11618</v>
      </c>
      <c r="F5" s="23">
        <f>일위대가!H16</f>
        <v>0</v>
      </c>
      <c r="G5" s="23">
        <f>일위대가!J16</f>
        <v>0</v>
      </c>
      <c r="H5" s="23">
        <f t="shared" si="0"/>
        <v>11618</v>
      </c>
      <c r="I5" s="13" t="s">
        <v>177</v>
      </c>
      <c r="J5" s="13" t="s">
        <v>50</v>
      </c>
      <c r="K5" s="13" t="s">
        <v>50</v>
      </c>
      <c r="L5" s="13" t="s">
        <v>50</v>
      </c>
      <c r="M5" s="13" t="s">
        <v>50</v>
      </c>
      <c r="N5" s="1" t="s">
        <v>50</v>
      </c>
    </row>
    <row r="6" spans="1:14" ht="30" customHeight="1" x14ac:dyDescent="0.3">
      <c r="A6" s="13" t="s">
        <v>196</v>
      </c>
      <c r="B6" s="13" t="s">
        <v>197</v>
      </c>
      <c r="C6" s="13" t="s">
        <v>198</v>
      </c>
      <c r="D6" s="13" t="s">
        <v>71</v>
      </c>
      <c r="E6" s="23">
        <f>일위대가!F22</f>
        <v>0</v>
      </c>
      <c r="F6" s="23">
        <f>일위대가!H22</f>
        <v>34075</v>
      </c>
      <c r="G6" s="23">
        <f>일위대가!J22</f>
        <v>340</v>
      </c>
      <c r="H6" s="23">
        <f t="shared" si="0"/>
        <v>34415</v>
      </c>
      <c r="I6" s="13" t="s">
        <v>199</v>
      </c>
      <c r="J6" s="13" t="s">
        <v>50</v>
      </c>
      <c r="K6" s="13" t="s">
        <v>50</v>
      </c>
      <c r="L6" s="13" t="s">
        <v>50</v>
      </c>
      <c r="M6" s="13" t="s">
        <v>50</v>
      </c>
      <c r="N6" s="1" t="s">
        <v>50</v>
      </c>
    </row>
    <row r="7" spans="1:14" ht="30" customHeight="1" x14ac:dyDescent="0.3">
      <c r="A7" s="13" t="s">
        <v>72</v>
      </c>
      <c r="B7" s="13" t="s">
        <v>69</v>
      </c>
      <c r="C7" s="13" t="s">
        <v>70</v>
      </c>
      <c r="D7" s="13" t="s">
        <v>71</v>
      </c>
      <c r="E7" s="23">
        <f>일위대가!F27</f>
        <v>11618</v>
      </c>
      <c r="F7" s="23">
        <f>일위대가!H27</f>
        <v>34075</v>
      </c>
      <c r="G7" s="23">
        <f>일위대가!J27</f>
        <v>340</v>
      </c>
      <c r="H7" s="23">
        <f t="shared" si="0"/>
        <v>46033</v>
      </c>
      <c r="I7" s="13" t="s">
        <v>210</v>
      </c>
      <c r="J7" s="13" t="s">
        <v>50</v>
      </c>
      <c r="K7" s="13" t="s">
        <v>50</v>
      </c>
      <c r="L7" s="13" t="s">
        <v>50</v>
      </c>
      <c r="M7" s="13" t="s">
        <v>50</v>
      </c>
      <c r="N7" s="1" t="s">
        <v>50</v>
      </c>
    </row>
    <row r="8" spans="1:14" ht="30" customHeight="1" x14ac:dyDescent="0.3">
      <c r="A8" s="13" t="s">
        <v>77</v>
      </c>
      <c r="B8" s="13" t="s">
        <v>74</v>
      </c>
      <c r="C8" s="13" t="s">
        <v>75</v>
      </c>
      <c r="D8" s="13" t="s">
        <v>76</v>
      </c>
      <c r="E8" s="23">
        <f>일위대가!F34</f>
        <v>2146</v>
      </c>
      <c r="F8" s="23">
        <f>일위대가!H34</f>
        <v>22750</v>
      </c>
      <c r="G8" s="23">
        <f>일위대가!J34</f>
        <v>3204</v>
      </c>
      <c r="H8" s="23">
        <f t="shared" si="0"/>
        <v>28100</v>
      </c>
      <c r="I8" s="13" t="s">
        <v>214</v>
      </c>
      <c r="J8" s="13" t="s">
        <v>50</v>
      </c>
      <c r="K8" s="13" t="s">
        <v>50</v>
      </c>
      <c r="L8" s="13" t="s">
        <v>50</v>
      </c>
      <c r="M8" s="13" t="s">
        <v>50</v>
      </c>
      <c r="N8" s="1" t="s">
        <v>50</v>
      </c>
    </row>
    <row r="9" spans="1:14" ht="30" customHeight="1" x14ac:dyDescent="0.3">
      <c r="A9" s="13" t="s">
        <v>82</v>
      </c>
      <c r="B9" s="13" t="s">
        <v>79</v>
      </c>
      <c r="C9" s="13" t="s">
        <v>80</v>
      </c>
      <c r="D9" s="13" t="s">
        <v>81</v>
      </c>
      <c r="E9" s="23">
        <f>일위대가!F41</f>
        <v>2310</v>
      </c>
      <c r="F9" s="23">
        <f>일위대가!H41</f>
        <v>18939</v>
      </c>
      <c r="G9" s="23">
        <f>일위대가!J41</f>
        <v>568</v>
      </c>
      <c r="H9" s="23">
        <f t="shared" si="0"/>
        <v>21817</v>
      </c>
      <c r="I9" s="13" t="s">
        <v>223</v>
      </c>
      <c r="J9" s="13" t="s">
        <v>50</v>
      </c>
      <c r="K9" s="13" t="s">
        <v>50</v>
      </c>
      <c r="L9" s="13" t="s">
        <v>50</v>
      </c>
      <c r="M9" s="13" t="s">
        <v>50</v>
      </c>
      <c r="N9" s="1" t="s">
        <v>50</v>
      </c>
    </row>
    <row r="10" spans="1:14" ht="30" customHeight="1" x14ac:dyDescent="0.3">
      <c r="A10" s="13" t="s">
        <v>103</v>
      </c>
      <c r="B10" s="13" t="s">
        <v>100</v>
      </c>
      <c r="C10" s="13" t="s">
        <v>101</v>
      </c>
      <c r="D10" s="13" t="s">
        <v>102</v>
      </c>
      <c r="E10" s="23">
        <f>일위대가!F45</f>
        <v>0</v>
      </c>
      <c r="F10" s="23">
        <f>일위대가!H45</f>
        <v>339608</v>
      </c>
      <c r="G10" s="23">
        <f>일위대가!J45</f>
        <v>0</v>
      </c>
      <c r="H10" s="23">
        <f t="shared" si="0"/>
        <v>339608</v>
      </c>
      <c r="I10" s="13" t="s">
        <v>237</v>
      </c>
      <c r="J10" s="13" t="s">
        <v>50</v>
      </c>
      <c r="K10" s="13" t="s">
        <v>50</v>
      </c>
      <c r="L10" s="13" t="s">
        <v>50</v>
      </c>
      <c r="M10" s="13" t="s">
        <v>50</v>
      </c>
      <c r="N10" s="1" t="s">
        <v>50</v>
      </c>
    </row>
    <row r="11" spans="1:14" ht="30" customHeight="1" x14ac:dyDescent="0.3">
      <c r="A11" s="13" t="s">
        <v>114</v>
      </c>
      <c r="B11" s="13" t="s">
        <v>112</v>
      </c>
      <c r="C11" s="13" t="s">
        <v>113</v>
      </c>
      <c r="D11" s="13" t="s">
        <v>107</v>
      </c>
      <c r="E11" s="23">
        <f>일위대가!F51</f>
        <v>247300</v>
      </c>
      <c r="F11" s="23">
        <f>일위대가!H51</f>
        <v>12365</v>
      </c>
      <c r="G11" s="23">
        <f>일위대가!J51</f>
        <v>0</v>
      </c>
      <c r="H11" s="23">
        <f t="shared" si="0"/>
        <v>259665</v>
      </c>
      <c r="I11" s="13" t="s">
        <v>240</v>
      </c>
      <c r="J11" s="13" t="s">
        <v>50</v>
      </c>
      <c r="K11" s="13" t="s">
        <v>50</v>
      </c>
      <c r="L11" s="13" t="s">
        <v>50</v>
      </c>
      <c r="M11" s="13" t="s">
        <v>50</v>
      </c>
      <c r="N11" s="1" t="s">
        <v>50</v>
      </c>
    </row>
    <row r="12" spans="1:14" ht="30" customHeight="1" x14ac:dyDescent="0.3">
      <c r="A12" s="13" t="s">
        <v>254</v>
      </c>
      <c r="B12" s="13" t="s">
        <v>255</v>
      </c>
      <c r="C12" s="13" t="s">
        <v>65</v>
      </c>
      <c r="D12" s="13" t="s">
        <v>66</v>
      </c>
      <c r="E12" s="23">
        <f>일위대가!F57</f>
        <v>0</v>
      </c>
      <c r="F12" s="23">
        <f>일위대가!H57</f>
        <v>342022</v>
      </c>
      <c r="G12" s="23">
        <f>일위대가!J57</f>
        <v>6840</v>
      </c>
      <c r="H12" s="23">
        <f t="shared" si="0"/>
        <v>348862</v>
      </c>
      <c r="I12" s="13" t="s">
        <v>256</v>
      </c>
      <c r="J12" s="13" t="s">
        <v>50</v>
      </c>
      <c r="K12" s="13" t="s">
        <v>50</v>
      </c>
      <c r="L12" s="13" t="s">
        <v>50</v>
      </c>
      <c r="M12" s="13" t="s">
        <v>50</v>
      </c>
      <c r="N12" s="1" t="s">
        <v>50</v>
      </c>
    </row>
    <row r="13" spans="1:14" ht="30" customHeight="1" x14ac:dyDescent="0.3">
      <c r="A13" s="13" t="s">
        <v>263</v>
      </c>
      <c r="B13" s="13" t="s">
        <v>264</v>
      </c>
      <c r="C13" s="13" t="s">
        <v>65</v>
      </c>
      <c r="D13" s="13" t="s">
        <v>66</v>
      </c>
      <c r="E13" s="23">
        <f>일위대가!F62</f>
        <v>0</v>
      </c>
      <c r="F13" s="23">
        <f>일위대가!H62</f>
        <v>563500</v>
      </c>
      <c r="G13" s="23">
        <f>일위대가!J62</f>
        <v>0</v>
      </c>
      <c r="H13" s="23">
        <f t="shared" si="0"/>
        <v>563500</v>
      </c>
      <c r="I13" s="13" t="s">
        <v>265</v>
      </c>
      <c r="J13" s="13" t="s">
        <v>50</v>
      </c>
      <c r="K13" s="13" t="s">
        <v>50</v>
      </c>
      <c r="L13" s="13" t="s">
        <v>50</v>
      </c>
      <c r="M13" s="13" t="s">
        <v>50</v>
      </c>
      <c r="N13" s="1" t="s">
        <v>50</v>
      </c>
    </row>
    <row r="14" spans="1:14" ht="30" customHeight="1" x14ac:dyDescent="0.3">
      <c r="A14" s="13" t="s">
        <v>67</v>
      </c>
      <c r="B14" s="13" t="s">
        <v>64</v>
      </c>
      <c r="C14" s="13" t="s">
        <v>65</v>
      </c>
      <c r="D14" s="13" t="s">
        <v>66</v>
      </c>
      <c r="E14" s="23">
        <f>일위대가!F68</f>
        <v>8285</v>
      </c>
      <c r="F14" s="23">
        <f>일위대가!H68</f>
        <v>905522</v>
      </c>
      <c r="G14" s="23">
        <f>일위대가!J68</f>
        <v>6840</v>
      </c>
      <c r="H14" s="23">
        <f t="shared" si="0"/>
        <v>920647</v>
      </c>
      <c r="I14" s="13" t="s">
        <v>269</v>
      </c>
      <c r="J14" s="13" t="s">
        <v>50</v>
      </c>
      <c r="K14" s="13" t="s">
        <v>50</v>
      </c>
      <c r="L14" s="13" t="s">
        <v>50</v>
      </c>
      <c r="M14" s="13" t="s">
        <v>50</v>
      </c>
      <c r="N14" s="1" t="s">
        <v>50</v>
      </c>
    </row>
    <row r="15" spans="1:14" ht="30" customHeight="1" x14ac:dyDescent="0.3">
      <c r="A15" s="13" t="s">
        <v>108</v>
      </c>
      <c r="B15" s="13" t="s">
        <v>105</v>
      </c>
      <c r="C15" s="13" t="s">
        <v>106</v>
      </c>
      <c r="D15" s="13" t="s">
        <v>107</v>
      </c>
      <c r="E15" s="23">
        <f>일위대가!F74</f>
        <v>0</v>
      </c>
      <c r="F15" s="23">
        <f>일위대가!H74</f>
        <v>118036</v>
      </c>
      <c r="G15" s="23">
        <f>일위대가!J74</f>
        <v>3541</v>
      </c>
      <c r="H15" s="23">
        <f t="shared" si="0"/>
        <v>121577</v>
      </c>
      <c r="I15" s="13" t="s">
        <v>278</v>
      </c>
      <c r="J15" s="13" t="s">
        <v>50</v>
      </c>
      <c r="K15" s="13" t="s">
        <v>50</v>
      </c>
      <c r="L15" s="13" t="s">
        <v>50</v>
      </c>
      <c r="M15" s="13" t="s">
        <v>50</v>
      </c>
      <c r="N15" s="1" t="s">
        <v>50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6CD76-6198-466D-B26A-AFC5D6A0A887}">
  <sheetPr>
    <pageSetUpPr fitToPage="1"/>
  </sheetPr>
  <dimension ref="A1:AZ74"/>
  <sheetViews>
    <sheetView view="pageBreakPreview" zoomScaleNormal="100" zoomScaleSheetLayoutView="100" workbookViewId="0">
      <selection activeCell="A2" sqref="A2:A3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7" width="2.75" hidden="1" customWidth="1"/>
    <col min="48" max="48" width="1.75" hidden="1" customWidth="1"/>
    <col min="49" max="49" width="24.75" hidden="1" customWidth="1"/>
    <col min="50" max="51" width="2.75" hidden="1" customWidth="1"/>
    <col min="52" max="52" width="1.75" hidden="1" customWidth="1"/>
  </cols>
  <sheetData>
    <row r="1" spans="1:52" ht="30" customHeight="1" x14ac:dyDescent="0.3">
      <c r="A1" s="4" t="str">
        <f>공종별내역서!A1</f>
        <v>[ 성동면 병촌리 등 2개소 유지관리공사 ]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60" t="s">
        <v>1</v>
      </c>
      <c r="B2" s="60" t="s">
        <v>2</v>
      </c>
      <c r="C2" s="60" t="s">
        <v>3</v>
      </c>
      <c r="D2" s="60" t="s">
        <v>4</v>
      </c>
      <c r="E2" s="60" t="s">
        <v>5</v>
      </c>
      <c r="F2" s="60"/>
      <c r="G2" s="60" t="s">
        <v>8</v>
      </c>
      <c r="H2" s="60"/>
      <c r="I2" s="60" t="s">
        <v>9</v>
      </c>
      <c r="J2" s="60"/>
      <c r="K2" s="60" t="s">
        <v>10</v>
      </c>
      <c r="L2" s="60"/>
      <c r="M2" s="60" t="s">
        <v>11</v>
      </c>
      <c r="N2" s="57" t="s">
        <v>138</v>
      </c>
      <c r="O2" s="57" t="s">
        <v>19</v>
      </c>
      <c r="P2" s="57" t="s">
        <v>21</v>
      </c>
      <c r="Q2" s="57" t="s">
        <v>22</v>
      </c>
      <c r="R2" s="57" t="s">
        <v>23</v>
      </c>
      <c r="S2" s="57" t="s">
        <v>24</v>
      </c>
      <c r="T2" s="57" t="s">
        <v>25</v>
      </c>
      <c r="U2" s="57" t="s">
        <v>26</v>
      </c>
      <c r="V2" s="57" t="s">
        <v>27</v>
      </c>
      <c r="W2" s="57" t="s">
        <v>28</v>
      </c>
      <c r="X2" s="57" t="s">
        <v>29</v>
      </c>
      <c r="Y2" s="57" t="s">
        <v>30</v>
      </c>
      <c r="Z2" s="57" t="s">
        <v>31</v>
      </c>
      <c r="AA2" s="57" t="s">
        <v>32</v>
      </c>
      <c r="AB2" s="57" t="s">
        <v>33</v>
      </c>
      <c r="AC2" s="57" t="s">
        <v>34</v>
      </c>
      <c r="AD2" s="57" t="s">
        <v>35</v>
      </c>
      <c r="AE2" s="57" t="s">
        <v>36</v>
      </c>
      <c r="AF2" s="57" t="s">
        <v>37</v>
      </c>
      <c r="AG2" s="57" t="s">
        <v>38</v>
      </c>
      <c r="AH2" s="57" t="s">
        <v>39</v>
      </c>
      <c r="AI2" s="57" t="s">
        <v>40</v>
      </c>
      <c r="AJ2" s="57" t="s">
        <v>41</v>
      </c>
      <c r="AK2" s="57" t="s">
        <v>42</v>
      </c>
      <c r="AL2" s="57" t="s">
        <v>43</v>
      </c>
      <c r="AM2" s="57" t="s">
        <v>44</v>
      </c>
      <c r="AN2" s="57" t="s">
        <v>45</v>
      </c>
      <c r="AO2" s="57" t="s">
        <v>46</v>
      </c>
      <c r="AP2" s="57" t="s">
        <v>139</v>
      </c>
      <c r="AQ2" s="57" t="s">
        <v>140</v>
      </c>
      <c r="AR2" s="57" t="s">
        <v>141</v>
      </c>
      <c r="AS2" s="57" t="s">
        <v>142</v>
      </c>
      <c r="AT2" s="57" t="s">
        <v>143</v>
      </c>
      <c r="AU2" s="57" t="s">
        <v>144</v>
      </c>
      <c r="AV2" s="57" t="s">
        <v>47</v>
      </c>
      <c r="AW2" s="57" t="s">
        <v>145</v>
      </c>
      <c r="AX2" s="1" t="s">
        <v>137</v>
      </c>
      <c r="AY2" s="1" t="s">
        <v>20</v>
      </c>
      <c r="AZ2" s="1" t="s">
        <v>146</v>
      </c>
    </row>
    <row r="3" spans="1:52" ht="30" customHeight="1" x14ac:dyDescent="0.3">
      <c r="A3" s="60"/>
      <c r="B3" s="60"/>
      <c r="C3" s="60"/>
      <c r="D3" s="6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60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</row>
    <row r="4" spans="1:52" ht="30" customHeight="1" x14ac:dyDescent="0.3">
      <c r="A4" s="16" t="s">
        <v>147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148</v>
      </c>
    </row>
    <row r="5" spans="1:52" ht="30" customHeight="1" x14ac:dyDescent="0.3">
      <c r="A5" s="19" t="s">
        <v>149</v>
      </c>
      <c r="B5" s="19" t="s">
        <v>150</v>
      </c>
      <c r="C5" s="19" t="s">
        <v>154</v>
      </c>
      <c r="D5" s="20">
        <v>0.20849999999999999</v>
      </c>
      <c r="E5" s="22">
        <f>단가대비표!O5</f>
        <v>0</v>
      </c>
      <c r="F5" s="25">
        <f>TRUNC(E5*D5,1)</f>
        <v>0</v>
      </c>
      <c r="G5" s="22">
        <f>단가대비표!P5</f>
        <v>0</v>
      </c>
      <c r="H5" s="25">
        <f>TRUNC(G5*D5,1)</f>
        <v>0</v>
      </c>
      <c r="I5" s="22">
        <f>단가대비표!V5</f>
        <v>109310</v>
      </c>
      <c r="J5" s="25">
        <f>TRUNC(I5*D5,1)</f>
        <v>22791.1</v>
      </c>
      <c r="K5" s="22">
        <f t="shared" ref="K5:L8" si="0">TRUNC(E5+G5+I5,1)</f>
        <v>109310</v>
      </c>
      <c r="L5" s="25">
        <f t="shared" si="0"/>
        <v>22791.1</v>
      </c>
      <c r="M5" s="19" t="s">
        <v>155</v>
      </c>
      <c r="N5" s="1" t="s">
        <v>148</v>
      </c>
      <c r="O5" s="1" t="s">
        <v>156</v>
      </c>
      <c r="P5" s="1" t="s">
        <v>58</v>
      </c>
      <c r="Q5" s="1" t="s">
        <v>58</v>
      </c>
      <c r="R5" s="1" t="s">
        <v>59</v>
      </c>
      <c r="AV5" s="1" t="s">
        <v>50</v>
      </c>
      <c r="AW5" s="1" t="s">
        <v>157</v>
      </c>
      <c r="AX5" s="1" t="s">
        <v>50</v>
      </c>
      <c r="AY5" s="1" t="s">
        <v>50</v>
      </c>
      <c r="AZ5" s="1" t="s">
        <v>50</v>
      </c>
    </row>
    <row r="6" spans="1:52" ht="30" customHeight="1" x14ac:dyDescent="0.3">
      <c r="A6" s="19" t="s">
        <v>158</v>
      </c>
      <c r="B6" s="19" t="s">
        <v>159</v>
      </c>
      <c r="C6" s="19" t="s">
        <v>160</v>
      </c>
      <c r="D6" s="20">
        <v>10.199999999999999</v>
      </c>
      <c r="E6" s="22">
        <f>단가대비표!O8</f>
        <v>1358.18</v>
      </c>
      <c r="F6" s="25">
        <f>TRUNC(E6*D6,1)</f>
        <v>13853.4</v>
      </c>
      <c r="G6" s="22">
        <f>단가대비표!P8</f>
        <v>0</v>
      </c>
      <c r="H6" s="25">
        <f>TRUNC(G6*D6,1)</f>
        <v>0</v>
      </c>
      <c r="I6" s="22">
        <f>단가대비표!V8</f>
        <v>0</v>
      </c>
      <c r="J6" s="25">
        <f>TRUNC(I6*D6,1)</f>
        <v>0</v>
      </c>
      <c r="K6" s="22">
        <f t="shared" si="0"/>
        <v>1358.1</v>
      </c>
      <c r="L6" s="25">
        <f t="shared" si="0"/>
        <v>13853.4</v>
      </c>
      <c r="M6" s="19" t="s">
        <v>50</v>
      </c>
      <c r="N6" s="1" t="s">
        <v>148</v>
      </c>
      <c r="O6" s="1" t="s">
        <v>161</v>
      </c>
      <c r="P6" s="1" t="s">
        <v>58</v>
      </c>
      <c r="Q6" s="1" t="s">
        <v>58</v>
      </c>
      <c r="R6" s="1" t="s">
        <v>59</v>
      </c>
      <c r="V6">
        <v>1</v>
      </c>
      <c r="AV6" s="1" t="s">
        <v>50</v>
      </c>
      <c r="AW6" s="1" t="s">
        <v>162</v>
      </c>
      <c r="AX6" s="1" t="s">
        <v>50</v>
      </c>
      <c r="AY6" s="1" t="s">
        <v>50</v>
      </c>
      <c r="AZ6" s="1" t="s">
        <v>50</v>
      </c>
    </row>
    <row r="7" spans="1:52" ht="30" customHeight="1" x14ac:dyDescent="0.3">
      <c r="A7" s="19" t="s">
        <v>163</v>
      </c>
      <c r="B7" s="19" t="s">
        <v>164</v>
      </c>
      <c r="C7" s="19" t="s">
        <v>102</v>
      </c>
      <c r="D7" s="20">
        <v>1</v>
      </c>
      <c r="E7" s="22">
        <f>TRUNC(SUMIF(V5:V8, RIGHTB(O7, 1), F5:F8)*U7, 2)</f>
        <v>3047.74</v>
      </c>
      <c r="F7" s="25">
        <f>TRUNC(E7*D7,1)</f>
        <v>3047.7</v>
      </c>
      <c r="G7" s="22">
        <v>0</v>
      </c>
      <c r="H7" s="25">
        <f>TRUNC(G7*D7,1)</f>
        <v>0</v>
      </c>
      <c r="I7" s="22">
        <v>0</v>
      </c>
      <c r="J7" s="25">
        <f>TRUNC(I7*D7,1)</f>
        <v>0</v>
      </c>
      <c r="K7" s="22">
        <f t="shared" si="0"/>
        <v>3047.7</v>
      </c>
      <c r="L7" s="25">
        <f t="shared" si="0"/>
        <v>3047.7</v>
      </c>
      <c r="M7" s="19" t="s">
        <v>50</v>
      </c>
      <c r="N7" s="1" t="s">
        <v>148</v>
      </c>
      <c r="O7" s="1" t="s">
        <v>165</v>
      </c>
      <c r="P7" s="1" t="s">
        <v>58</v>
      </c>
      <c r="Q7" s="1" t="s">
        <v>58</v>
      </c>
      <c r="R7" s="1" t="s">
        <v>58</v>
      </c>
      <c r="S7">
        <v>0</v>
      </c>
      <c r="T7">
        <v>0</v>
      </c>
      <c r="U7">
        <v>0.22</v>
      </c>
      <c r="AV7" s="1" t="s">
        <v>50</v>
      </c>
      <c r="AW7" s="1" t="s">
        <v>166</v>
      </c>
      <c r="AX7" s="1" t="s">
        <v>50</v>
      </c>
      <c r="AY7" s="1" t="s">
        <v>50</v>
      </c>
      <c r="AZ7" s="1" t="s">
        <v>50</v>
      </c>
    </row>
    <row r="8" spans="1:52" ht="30" customHeight="1" x14ac:dyDescent="0.3">
      <c r="A8" s="19" t="s">
        <v>167</v>
      </c>
      <c r="B8" s="19" t="s">
        <v>168</v>
      </c>
      <c r="C8" s="19" t="s">
        <v>169</v>
      </c>
      <c r="D8" s="20">
        <v>1</v>
      </c>
      <c r="E8" s="22">
        <f>TRUNC(단가대비표!O26*1/8*16/12*25/20, 1)</f>
        <v>0</v>
      </c>
      <c r="F8" s="25">
        <f>TRUNC(E8*D8,1)</f>
        <v>0</v>
      </c>
      <c r="G8" s="22">
        <f>TRUNC(단가대비표!P26*1/8*16/12*25/20, 1)</f>
        <v>57077.2</v>
      </c>
      <c r="H8" s="25">
        <f>TRUNC(G8*D8,1)</f>
        <v>57077.2</v>
      </c>
      <c r="I8" s="22">
        <f>TRUNC(단가대비표!V26*1/8*16/12*25/20, 1)</f>
        <v>0</v>
      </c>
      <c r="J8" s="25">
        <f>TRUNC(I8*D8,1)</f>
        <v>0</v>
      </c>
      <c r="K8" s="22">
        <f t="shared" si="0"/>
        <v>57077.2</v>
      </c>
      <c r="L8" s="25">
        <f t="shared" si="0"/>
        <v>57077.2</v>
      </c>
      <c r="M8" s="19" t="s">
        <v>50</v>
      </c>
      <c r="N8" s="1" t="s">
        <v>148</v>
      </c>
      <c r="O8" s="1" t="s">
        <v>170</v>
      </c>
      <c r="P8" s="1" t="s">
        <v>58</v>
      </c>
      <c r="Q8" s="1" t="s">
        <v>58</v>
      </c>
      <c r="R8" s="1" t="s">
        <v>59</v>
      </c>
      <c r="AV8" s="1" t="s">
        <v>50</v>
      </c>
      <c r="AW8" s="1" t="s">
        <v>171</v>
      </c>
      <c r="AX8" s="1" t="s">
        <v>59</v>
      </c>
      <c r="AY8" s="1" t="s">
        <v>50</v>
      </c>
      <c r="AZ8" s="1" t="s">
        <v>50</v>
      </c>
    </row>
    <row r="9" spans="1:52" ht="30" customHeight="1" x14ac:dyDescent="0.3">
      <c r="A9" s="19" t="s">
        <v>172</v>
      </c>
      <c r="B9" s="19" t="s">
        <v>50</v>
      </c>
      <c r="C9" s="19" t="s">
        <v>50</v>
      </c>
      <c r="D9" s="20"/>
      <c r="E9" s="22"/>
      <c r="F9" s="25">
        <f>TRUNC(SUMIF(N5:N8, N4, F5:F8),0)</f>
        <v>16901</v>
      </c>
      <c r="G9" s="22"/>
      <c r="H9" s="25">
        <f>TRUNC(SUMIF(N5:N8, N4, H5:H8),0)</f>
        <v>57077</v>
      </c>
      <c r="I9" s="22"/>
      <c r="J9" s="25">
        <f>TRUNC(SUMIF(N5:N8, N4, J5:J8),0)</f>
        <v>22791</v>
      </c>
      <c r="K9" s="22"/>
      <c r="L9" s="25">
        <f>F9+H9+J9</f>
        <v>96769</v>
      </c>
      <c r="M9" s="19" t="s">
        <v>50</v>
      </c>
      <c r="N9" s="1" t="s">
        <v>93</v>
      </c>
      <c r="O9" s="1" t="s">
        <v>93</v>
      </c>
      <c r="P9" s="1" t="s">
        <v>50</v>
      </c>
      <c r="Q9" s="1" t="s">
        <v>50</v>
      </c>
      <c r="R9" s="1" t="s">
        <v>50</v>
      </c>
      <c r="AV9" s="1" t="s">
        <v>50</v>
      </c>
      <c r="AW9" s="1" t="s">
        <v>50</v>
      </c>
      <c r="AX9" s="1" t="s">
        <v>50</v>
      </c>
      <c r="AY9" s="1" t="s">
        <v>50</v>
      </c>
      <c r="AZ9" s="1" t="s">
        <v>50</v>
      </c>
    </row>
    <row r="10" spans="1:52" ht="30" customHeight="1" x14ac:dyDescent="0.3">
      <c r="A10" s="20"/>
      <c r="B10" s="20"/>
      <c r="C10" s="20"/>
      <c r="D10" s="20"/>
      <c r="E10" s="22"/>
      <c r="F10" s="25"/>
      <c r="G10" s="22"/>
      <c r="H10" s="25"/>
      <c r="I10" s="22"/>
      <c r="J10" s="25"/>
      <c r="K10" s="22"/>
      <c r="L10" s="25"/>
      <c r="M10" s="20"/>
    </row>
    <row r="11" spans="1:52" ht="30" customHeight="1" x14ac:dyDescent="0.3">
      <c r="A11" s="16" t="s">
        <v>173</v>
      </c>
      <c r="B11" s="17"/>
      <c r="C11" s="17"/>
      <c r="D11" s="17"/>
      <c r="E11" s="21"/>
      <c r="F11" s="24"/>
      <c r="G11" s="21"/>
      <c r="H11" s="24"/>
      <c r="I11" s="21"/>
      <c r="J11" s="24"/>
      <c r="K11" s="21"/>
      <c r="L11" s="24"/>
      <c r="M11" s="18"/>
      <c r="N11" s="1" t="s">
        <v>174</v>
      </c>
    </row>
    <row r="12" spans="1:52" ht="30" customHeight="1" x14ac:dyDescent="0.3">
      <c r="A12" s="19" t="s">
        <v>178</v>
      </c>
      <c r="B12" s="19" t="s">
        <v>179</v>
      </c>
      <c r="C12" s="19" t="s">
        <v>71</v>
      </c>
      <c r="D12" s="20">
        <v>1.03</v>
      </c>
      <c r="E12" s="22">
        <f>단가대비표!O7</f>
        <v>10931</v>
      </c>
      <c r="F12" s="25">
        <f>TRUNC(E12*D12,1)</f>
        <v>11258.9</v>
      </c>
      <c r="G12" s="22">
        <f>단가대비표!P7</f>
        <v>0</v>
      </c>
      <c r="H12" s="25">
        <f>TRUNC(G12*D12,1)</f>
        <v>0</v>
      </c>
      <c r="I12" s="22">
        <f>단가대비표!V7</f>
        <v>0</v>
      </c>
      <c r="J12" s="25">
        <f>TRUNC(I12*D12,1)</f>
        <v>0</v>
      </c>
      <c r="K12" s="22">
        <f t="shared" ref="K12:L15" si="1">TRUNC(E12+G12+I12,1)</f>
        <v>10931</v>
      </c>
      <c r="L12" s="25">
        <f t="shared" si="1"/>
        <v>11258.9</v>
      </c>
      <c r="M12" s="19" t="s">
        <v>180</v>
      </c>
      <c r="N12" s="1" t="s">
        <v>50</v>
      </c>
      <c r="O12" s="1" t="s">
        <v>181</v>
      </c>
      <c r="P12" s="1" t="s">
        <v>58</v>
      </c>
      <c r="Q12" s="1" t="s">
        <v>58</v>
      </c>
      <c r="R12" s="1" t="s">
        <v>59</v>
      </c>
      <c r="V12">
        <v>1</v>
      </c>
      <c r="AV12" s="1" t="s">
        <v>50</v>
      </c>
      <c r="AW12" s="1" t="s">
        <v>182</v>
      </c>
      <c r="AX12" s="1" t="s">
        <v>50</v>
      </c>
      <c r="AY12" s="1" t="s">
        <v>183</v>
      </c>
      <c r="AZ12" s="1" t="s">
        <v>50</v>
      </c>
    </row>
    <row r="13" spans="1:52" ht="30" customHeight="1" x14ac:dyDescent="0.3">
      <c r="A13" s="19" t="s">
        <v>184</v>
      </c>
      <c r="B13" s="19" t="s">
        <v>185</v>
      </c>
      <c r="C13" s="19" t="s">
        <v>76</v>
      </c>
      <c r="D13" s="20">
        <v>3.7999999999999999E-2</v>
      </c>
      <c r="E13" s="22">
        <f>단가대비표!O12</f>
        <v>546058</v>
      </c>
      <c r="F13" s="25">
        <f>TRUNC(E13*D13,1)</f>
        <v>20750.2</v>
      </c>
      <c r="G13" s="22">
        <f>단가대비표!P12</f>
        <v>0</v>
      </c>
      <c r="H13" s="25">
        <f>TRUNC(G13*D13,1)</f>
        <v>0</v>
      </c>
      <c r="I13" s="22">
        <f>단가대비표!V12</f>
        <v>0</v>
      </c>
      <c r="J13" s="25">
        <f>TRUNC(I13*D13,1)</f>
        <v>0</v>
      </c>
      <c r="K13" s="22">
        <f t="shared" si="1"/>
        <v>546058</v>
      </c>
      <c r="L13" s="25">
        <f t="shared" si="1"/>
        <v>20750.2</v>
      </c>
      <c r="M13" s="19" t="s">
        <v>180</v>
      </c>
      <c r="N13" s="1" t="s">
        <v>50</v>
      </c>
      <c r="O13" s="1" t="s">
        <v>186</v>
      </c>
      <c r="P13" s="1" t="s">
        <v>58</v>
      </c>
      <c r="Q13" s="1" t="s">
        <v>58</v>
      </c>
      <c r="R13" s="1" t="s">
        <v>59</v>
      </c>
      <c r="V13">
        <v>1</v>
      </c>
      <c r="AV13" s="1" t="s">
        <v>50</v>
      </c>
      <c r="AW13" s="1" t="s">
        <v>187</v>
      </c>
      <c r="AX13" s="1" t="s">
        <v>50</v>
      </c>
      <c r="AY13" s="1" t="s">
        <v>183</v>
      </c>
      <c r="AZ13" s="1" t="s">
        <v>50</v>
      </c>
    </row>
    <row r="14" spans="1:52" ht="30" customHeight="1" x14ac:dyDescent="0.3">
      <c r="A14" s="19" t="s">
        <v>188</v>
      </c>
      <c r="B14" s="19" t="s">
        <v>189</v>
      </c>
      <c r="C14" s="19" t="s">
        <v>102</v>
      </c>
      <c r="D14" s="20">
        <v>1</v>
      </c>
      <c r="E14" s="22">
        <f>TRUNC(SUMIF(V12:V15, RIGHTB(O14, 1), F12:F15)*U14, 2)</f>
        <v>10466.969999999999</v>
      </c>
      <c r="F14" s="25">
        <f>TRUNC(E14*D14,1)</f>
        <v>10466.9</v>
      </c>
      <c r="G14" s="22">
        <v>0</v>
      </c>
      <c r="H14" s="25">
        <f>TRUNC(G14*D14,1)</f>
        <v>0</v>
      </c>
      <c r="I14" s="22">
        <v>0</v>
      </c>
      <c r="J14" s="25">
        <f>TRUNC(I14*D14,1)</f>
        <v>0</v>
      </c>
      <c r="K14" s="22">
        <f t="shared" si="1"/>
        <v>10466.9</v>
      </c>
      <c r="L14" s="25">
        <f t="shared" si="1"/>
        <v>10466.9</v>
      </c>
      <c r="M14" s="19" t="s">
        <v>50</v>
      </c>
      <c r="N14" s="1" t="s">
        <v>174</v>
      </c>
      <c r="O14" s="1" t="s">
        <v>165</v>
      </c>
      <c r="P14" s="1" t="s">
        <v>58</v>
      </c>
      <c r="Q14" s="1" t="s">
        <v>58</v>
      </c>
      <c r="R14" s="1" t="s">
        <v>58</v>
      </c>
      <c r="S14">
        <v>0</v>
      </c>
      <c r="T14">
        <v>0</v>
      </c>
      <c r="U14">
        <v>0.32700000000000001</v>
      </c>
      <c r="W14">
        <v>2</v>
      </c>
      <c r="AV14" s="1" t="s">
        <v>50</v>
      </c>
      <c r="AW14" s="1" t="s">
        <v>190</v>
      </c>
      <c r="AX14" s="1" t="s">
        <v>50</v>
      </c>
      <c r="AY14" s="1" t="s">
        <v>50</v>
      </c>
      <c r="AZ14" s="1" t="s">
        <v>50</v>
      </c>
    </row>
    <row r="15" spans="1:52" ht="30" customHeight="1" x14ac:dyDescent="0.3">
      <c r="A15" s="19" t="s">
        <v>191</v>
      </c>
      <c r="B15" s="19" t="s">
        <v>192</v>
      </c>
      <c r="C15" s="19" t="s">
        <v>102</v>
      </c>
      <c r="D15" s="20">
        <v>1</v>
      </c>
      <c r="E15" s="22">
        <f>TRUNC(SUMIF(W12:W15, RIGHTB(O15, 1), F12:F15)*U15, 2)</f>
        <v>1151.3499999999999</v>
      </c>
      <c r="F15" s="25">
        <f>TRUNC(E15*D15,1)</f>
        <v>1151.3</v>
      </c>
      <c r="G15" s="22">
        <v>0</v>
      </c>
      <c r="H15" s="25">
        <f>TRUNC(G15*D15,1)</f>
        <v>0</v>
      </c>
      <c r="I15" s="22">
        <v>0</v>
      </c>
      <c r="J15" s="25">
        <f>TRUNC(I15*D15,1)</f>
        <v>0</v>
      </c>
      <c r="K15" s="22">
        <f t="shared" si="1"/>
        <v>1151.3</v>
      </c>
      <c r="L15" s="25">
        <f t="shared" si="1"/>
        <v>1151.3</v>
      </c>
      <c r="M15" s="19" t="s">
        <v>50</v>
      </c>
      <c r="N15" s="1" t="s">
        <v>174</v>
      </c>
      <c r="O15" s="1" t="s">
        <v>193</v>
      </c>
      <c r="P15" s="1" t="s">
        <v>58</v>
      </c>
      <c r="Q15" s="1" t="s">
        <v>58</v>
      </c>
      <c r="R15" s="1" t="s">
        <v>58</v>
      </c>
      <c r="S15">
        <v>0</v>
      </c>
      <c r="T15">
        <v>0</v>
      </c>
      <c r="U15">
        <v>0.11</v>
      </c>
      <c r="AV15" s="1" t="s">
        <v>50</v>
      </c>
      <c r="AW15" s="1" t="s">
        <v>194</v>
      </c>
      <c r="AX15" s="1" t="s">
        <v>50</v>
      </c>
      <c r="AY15" s="1" t="s">
        <v>50</v>
      </c>
      <c r="AZ15" s="1" t="s">
        <v>50</v>
      </c>
    </row>
    <row r="16" spans="1:52" ht="30" customHeight="1" x14ac:dyDescent="0.3">
      <c r="A16" s="19" t="s">
        <v>172</v>
      </c>
      <c r="B16" s="19" t="s">
        <v>50</v>
      </c>
      <c r="C16" s="19" t="s">
        <v>50</v>
      </c>
      <c r="D16" s="20"/>
      <c r="E16" s="22"/>
      <c r="F16" s="25">
        <f>TRUNC(SUMIF(N12:N15, N11, F12:F15),0)</f>
        <v>11618</v>
      </c>
      <c r="G16" s="22"/>
      <c r="H16" s="25">
        <f>TRUNC(SUMIF(N12:N15, N11, H12:H15),0)</f>
        <v>0</v>
      </c>
      <c r="I16" s="22"/>
      <c r="J16" s="25">
        <f>TRUNC(SUMIF(N12:N15, N11, J12:J15),0)</f>
        <v>0</v>
      </c>
      <c r="K16" s="22"/>
      <c r="L16" s="25">
        <f>F16+H16+J16</f>
        <v>11618</v>
      </c>
      <c r="M16" s="19" t="s">
        <v>50</v>
      </c>
      <c r="N16" s="1" t="s">
        <v>93</v>
      </c>
      <c r="O16" s="1" t="s">
        <v>93</v>
      </c>
      <c r="P16" s="1" t="s">
        <v>50</v>
      </c>
      <c r="Q16" s="1" t="s">
        <v>50</v>
      </c>
      <c r="R16" s="1" t="s">
        <v>50</v>
      </c>
      <c r="AV16" s="1" t="s">
        <v>50</v>
      </c>
      <c r="AW16" s="1" t="s">
        <v>50</v>
      </c>
      <c r="AX16" s="1" t="s">
        <v>50</v>
      </c>
      <c r="AY16" s="1" t="s">
        <v>50</v>
      </c>
      <c r="AZ16" s="1" t="s">
        <v>50</v>
      </c>
    </row>
    <row r="17" spans="1:52" ht="30" customHeight="1" x14ac:dyDescent="0.3">
      <c r="A17" s="20"/>
      <c r="B17" s="20"/>
      <c r="C17" s="20"/>
      <c r="D17" s="20"/>
      <c r="E17" s="22"/>
      <c r="F17" s="25"/>
      <c r="G17" s="22"/>
      <c r="H17" s="25"/>
      <c r="I17" s="22"/>
      <c r="J17" s="25"/>
      <c r="K17" s="22"/>
      <c r="L17" s="25"/>
      <c r="M17" s="20"/>
    </row>
    <row r="18" spans="1:52" ht="30" customHeight="1" x14ac:dyDescent="0.3">
      <c r="A18" s="16" t="s">
        <v>195</v>
      </c>
      <c r="B18" s="17"/>
      <c r="C18" s="17"/>
      <c r="D18" s="17"/>
      <c r="E18" s="21"/>
      <c r="F18" s="24"/>
      <c r="G18" s="21"/>
      <c r="H18" s="24"/>
      <c r="I18" s="21"/>
      <c r="J18" s="24"/>
      <c r="K18" s="21"/>
      <c r="L18" s="24"/>
      <c r="M18" s="18"/>
      <c r="N18" s="1" t="s">
        <v>196</v>
      </c>
    </row>
    <row r="19" spans="1:52" ht="30" customHeight="1" x14ac:dyDescent="0.3">
      <c r="A19" s="19" t="s">
        <v>200</v>
      </c>
      <c r="B19" s="19" t="s">
        <v>168</v>
      </c>
      <c r="C19" s="19" t="s">
        <v>169</v>
      </c>
      <c r="D19" s="20">
        <v>0.1</v>
      </c>
      <c r="E19" s="22">
        <f>단가대비표!O22</f>
        <v>0</v>
      </c>
      <c r="F19" s="25">
        <f>TRUNC(E19*D19,1)</f>
        <v>0</v>
      </c>
      <c r="G19" s="22">
        <f>단가대비표!P22</f>
        <v>272831</v>
      </c>
      <c r="H19" s="25">
        <f>TRUNC(G19*D19,1)</f>
        <v>27283.1</v>
      </c>
      <c r="I19" s="22">
        <f>단가대비표!V22</f>
        <v>0</v>
      </c>
      <c r="J19" s="25">
        <f>TRUNC(I19*D19,1)</f>
        <v>0</v>
      </c>
      <c r="K19" s="22">
        <f t="shared" ref="K19:L21" si="2">TRUNC(E19+G19+I19,1)</f>
        <v>272831</v>
      </c>
      <c r="L19" s="25">
        <f t="shared" si="2"/>
        <v>27283.1</v>
      </c>
      <c r="M19" s="19" t="s">
        <v>50</v>
      </c>
      <c r="N19" s="1" t="s">
        <v>196</v>
      </c>
      <c r="O19" s="1" t="s">
        <v>201</v>
      </c>
      <c r="P19" s="1" t="s">
        <v>58</v>
      </c>
      <c r="Q19" s="1" t="s">
        <v>58</v>
      </c>
      <c r="R19" s="1" t="s">
        <v>59</v>
      </c>
      <c r="V19">
        <v>1</v>
      </c>
      <c r="AV19" s="1" t="s">
        <v>50</v>
      </c>
      <c r="AW19" s="1" t="s">
        <v>202</v>
      </c>
      <c r="AX19" s="1" t="s">
        <v>50</v>
      </c>
      <c r="AY19" s="1" t="s">
        <v>50</v>
      </c>
      <c r="AZ19" s="1" t="s">
        <v>50</v>
      </c>
    </row>
    <row r="20" spans="1:52" ht="30" customHeight="1" x14ac:dyDescent="0.3">
      <c r="A20" s="19" t="s">
        <v>203</v>
      </c>
      <c r="B20" s="19" t="s">
        <v>168</v>
      </c>
      <c r="C20" s="19" t="s">
        <v>169</v>
      </c>
      <c r="D20" s="20">
        <v>0.04</v>
      </c>
      <c r="E20" s="22">
        <f>단가대비표!O20</f>
        <v>0</v>
      </c>
      <c r="F20" s="25">
        <f>TRUNC(E20*D20,1)</f>
        <v>0</v>
      </c>
      <c r="G20" s="22">
        <f>단가대비표!P20</f>
        <v>169804</v>
      </c>
      <c r="H20" s="25">
        <f>TRUNC(G20*D20,1)</f>
        <v>6792.1</v>
      </c>
      <c r="I20" s="22">
        <f>단가대비표!V20</f>
        <v>0</v>
      </c>
      <c r="J20" s="25">
        <f>TRUNC(I20*D20,1)</f>
        <v>0</v>
      </c>
      <c r="K20" s="22">
        <f t="shared" si="2"/>
        <v>169804</v>
      </c>
      <c r="L20" s="25">
        <f t="shared" si="2"/>
        <v>6792.1</v>
      </c>
      <c r="M20" s="19" t="s">
        <v>50</v>
      </c>
      <c r="N20" s="1" t="s">
        <v>196</v>
      </c>
      <c r="O20" s="1" t="s">
        <v>204</v>
      </c>
      <c r="P20" s="1" t="s">
        <v>58</v>
      </c>
      <c r="Q20" s="1" t="s">
        <v>58</v>
      </c>
      <c r="R20" s="1" t="s">
        <v>59</v>
      </c>
      <c r="V20">
        <v>1</v>
      </c>
      <c r="AV20" s="1" t="s">
        <v>50</v>
      </c>
      <c r="AW20" s="1" t="s">
        <v>205</v>
      </c>
      <c r="AX20" s="1" t="s">
        <v>50</v>
      </c>
      <c r="AY20" s="1" t="s">
        <v>50</v>
      </c>
      <c r="AZ20" s="1" t="s">
        <v>50</v>
      </c>
    </row>
    <row r="21" spans="1:52" ht="30" customHeight="1" x14ac:dyDescent="0.3">
      <c r="A21" s="19" t="s">
        <v>206</v>
      </c>
      <c r="B21" s="19" t="s">
        <v>207</v>
      </c>
      <c r="C21" s="19" t="s">
        <v>102</v>
      </c>
      <c r="D21" s="20">
        <v>1</v>
      </c>
      <c r="E21" s="22">
        <v>0</v>
      </c>
      <c r="F21" s="25">
        <f>TRUNC(E21*D21,1)</f>
        <v>0</v>
      </c>
      <c r="G21" s="22">
        <v>0</v>
      </c>
      <c r="H21" s="25">
        <f>TRUNC(G21*D21,1)</f>
        <v>0</v>
      </c>
      <c r="I21" s="22">
        <f>TRUNC(SUMIF(V19:V21, RIGHTB(O21, 1), H19:H21)*U21, 2)</f>
        <v>340.75</v>
      </c>
      <c r="J21" s="25">
        <f>TRUNC(I21*D21,1)</f>
        <v>340.7</v>
      </c>
      <c r="K21" s="22">
        <f t="shared" si="2"/>
        <v>340.7</v>
      </c>
      <c r="L21" s="25">
        <f t="shared" si="2"/>
        <v>340.7</v>
      </c>
      <c r="M21" s="19" t="s">
        <v>50</v>
      </c>
      <c r="N21" s="1" t="s">
        <v>196</v>
      </c>
      <c r="O21" s="1" t="s">
        <v>165</v>
      </c>
      <c r="P21" s="1" t="s">
        <v>58</v>
      </c>
      <c r="Q21" s="1" t="s">
        <v>58</v>
      </c>
      <c r="R21" s="1" t="s">
        <v>58</v>
      </c>
      <c r="S21">
        <v>1</v>
      </c>
      <c r="T21">
        <v>2</v>
      </c>
      <c r="U21">
        <v>0.01</v>
      </c>
      <c r="AV21" s="1" t="s">
        <v>50</v>
      </c>
      <c r="AW21" s="1" t="s">
        <v>208</v>
      </c>
      <c r="AX21" s="1" t="s">
        <v>50</v>
      </c>
      <c r="AY21" s="1" t="s">
        <v>50</v>
      </c>
      <c r="AZ21" s="1" t="s">
        <v>50</v>
      </c>
    </row>
    <row r="22" spans="1:52" ht="30" customHeight="1" x14ac:dyDescent="0.3">
      <c r="A22" s="19" t="s">
        <v>172</v>
      </c>
      <c r="B22" s="19" t="s">
        <v>50</v>
      </c>
      <c r="C22" s="19" t="s">
        <v>50</v>
      </c>
      <c r="D22" s="20"/>
      <c r="E22" s="22"/>
      <c r="F22" s="25">
        <f>TRUNC(SUMIF(N19:N21, N18, F19:F21),0)</f>
        <v>0</v>
      </c>
      <c r="G22" s="22"/>
      <c r="H22" s="25">
        <f>TRUNC(SUMIF(N19:N21, N18, H19:H21),0)</f>
        <v>34075</v>
      </c>
      <c r="I22" s="22"/>
      <c r="J22" s="25">
        <f>TRUNC(SUMIF(N19:N21, N18, J19:J21),0)</f>
        <v>340</v>
      </c>
      <c r="K22" s="22"/>
      <c r="L22" s="25">
        <f>F22+H22+J22</f>
        <v>34415</v>
      </c>
      <c r="M22" s="19" t="s">
        <v>50</v>
      </c>
      <c r="N22" s="1" t="s">
        <v>93</v>
      </c>
      <c r="O22" s="1" t="s">
        <v>93</v>
      </c>
      <c r="P22" s="1" t="s">
        <v>50</v>
      </c>
      <c r="Q22" s="1" t="s">
        <v>50</v>
      </c>
      <c r="R22" s="1" t="s">
        <v>50</v>
      </c>
      <c r="AV22" s="1" t="s">
        <v>50</v>
      </c>
      <c r="AW22" s="1" t="s">
        <v>50</v>
      </c>
      <c r="AX22" s="1" t="s">
        <v>50</v>
      </c>
      <c r="AY22" s="1" t="s">
        <v>50</v>
      </c>
      <c r="AZ22" s="1" t="s">
        <v>50</v>
      </c>
    </row>
    <row r="23" spans="1:52" ht="30" customHeight="1" x14ac:dyDescent="0.3">
      <c r="A23" s="20"/>
      <c r="B23" s="20"/>
      <c r="C23" s="20"/>
      <c r="D23" s="20"/>
      <c r="E23" s="22"/>
      <c r="F23" s="25"/>
      <c r="G23" s="22"/>
      <c r="H23" s="25"/>
      <c r="I23" s="22"/>
      <c r="J23" s="25"/>
      <c r="K23" s="22"/>
      <c r="L23" s="25"/>
      <c r="M23" s="20"/>
    </row>
    <row r="24" spans="1:52" ht="30" customHeight="1" x14ac:dyDescent="0.3">
      <c r="A24" s="16" t="s">
        <v>209</v>
      </c>
      <c r="B24" s="17"/>
      <c r="C24" s="17"/>
      <c r="D24" s="17"/>
      <c r="E24" s="21"/>
      <c r="F24" s="24"/>
      <c r="G24" s="21"/>
      <c r="H24" s="24"/>
      <c r="I24" s="21"/>
      <c r="J24" s="24"/>
      <c r="K24" s="21"/>
      <c r="L24" s="24"/>
      <c r="M24" s="18"/>
      <c r="N24" s="1" t="s">
        <v>72</v>
      </c>
    </row>
    <row r="25" spans="1:52" ht="30" customHeight="1" x14ac:dyDescent="0.3">
      <c r="A25" s="19" t="s">
        <v>175</v>
      </c>
      <c r="B25" s="19" t="s">
        <v>176</v>
      </c>
      <c r="C25" s="19" t="s">
        <v>71</v>
      </c>
      <c r="D25" s="20">
        <v>1</v>
      </c>
      <c r="E25" s="22">
        <f>일위대가목록!E5</f>
        <v>11618</v>
      </c>
      <c r="F25" s="25">
        <f>TRUNC(E25*D25,1)</f>
        <v>11618</v>
      </c>
      <c r="G25" s="22">
        <f>일위대가목록!F5</f>
        <v>0</v>
      </c>
      <c r="H25" s="25">
        <f>TRUNC(G25*D25,1)</f>
        <v>0</v>
      </c>
      <c r="I25" s="22">
        <f>일위대가목록!G5</f>
        <v>0</v>
      </c>
      <c r="J25" s="25">
        <f>TRUNC(I25*D25,1)</f>
        <v>0</v>
      </c>
      <c r="K25" s="22">
        <f>TRUNC(E25+G25+I25,1)</f>
        <v>11618</v>
      </c>
      <c r="L25" s="25">
        <f>TRUNC(F25+H25+J25,1)</f>
        <v>11618</v>
      </c>
      <c r="M25" s="19" t="s">
        <v>50</v>
      </c>
      <c r="N25" s="1" t="s">
        <v>72</v>
      </c>
      <c r="O25" s="1" t="s">
        <v>174</v>
      </c>
      <c r="P25" s="1" t="s">
        <v>59</v>
      </c>
      <c r="Q25" s="1" t="s">
        <v>58</v>
      </c>
      <c r="R25" s="1" t="s">
        <v>58</v>
      </c>
      <c r="AV25" s="1" t="s">
        <v>50</v>
      </c>
      <c r="AW25" s="1" t="s">
        <v>211</v>
      </c>
      <c r="AX25" s="1" t="s">
        <v>50</v>
      </c>
      <c r="AY25" s="1" t="s">
        <v>50</v>
      </c>
      <c r="AZ25" s="1" t="s">
        <v>50</v>
      </c>
    </row>
    <row r="26" spans="1:52" ht="30" customHeight="1" x14ac:dyDescent="0.3">
      <c r="A26" s="19" t="s">
        <v>197</v>
      </c>
      <c r="B26" s="19" t="s">
        <v>198</v>
      </c>
      <c r="C26" s="19" t="s">
        <v>71</v>
      </c>
      <c r="D26" s="20">
        <v>1</v>
      </c>
      <c r="E26" s="22">
        <f>일위대가목록!E6</f>
        <v>0</v>
      </c>
      <c r="F26" s="25">
        <f>TRUNC(E26*D26,1)</f>
        <v>0</v>
      </c>
      <c r="G26" s="22">
        <f>일위대가목록!F6</f>
        <v>34075</v>
      </c>
      <c r="H26" s="25">
        <f>TRUNC(G26*D26,1)</f>
        <v>34075</v>
      </c>
      <c r="I26" s="22">
        <f>일위대가목록!G6</f>
        <v>340</v>
      </c>
      <c r="J26" s="25">
        <f>TRUNC(I26*D26,1)</f>
        <v>340</v>
      </c>
      <c r="K26" s="22">
        <f>TRUNC(E26+G26+I26,1)</f>
        <v>34415</v>
      </c>
      <c r="L26" s="25">
        <f>TRUNC(F26+H26+J26,1)</f>
        <v>34415</v>
      </c>
      <c r="M26" s="19" t="s">
        <v>50</v>
      </c>
      <c r="N26" s="1" t="s">
        <v>72</v>
      </c>
      <c r="O26" s="1" t="s">
        <v>196</v>
      </c>
      <c r="P26" s="1" t="s">
        <v>59</v>
      </c>
      <c r="Q26" s="1" t="s">
        <v>58</v>
      </c>
      <c r="R26" s="1" t="s">
        <v>58</v>
      </c>
      <c r="AV26" s="1" t="s">
        <v>50</v>
      </c>
      <c r="AW26" s="1" t="s">
        <v>212</v>
      </c>
      <c r="AX26" s="1" t="s">
        <v>50</v>
      </c>
      <c r="AY26" s="1" t="s">
        <v>50</v>
      </c>
      <c r="AZ26" s="1" t="s">
        <v>50</v>
      </c>
    </row>
    <row r="27" spans="1:52" ht="30" customHeight="1" x14ac:dyDescent="0.3">
      <c r="A27" s="19" t="s">
        <v>172</v>
      </c>
      <c r="B27" s="19" t="s">
        <v>50</v>
      </c>
      <c r="C27" s="19" t="s">
        <v>50</v>
      </c>
      <c r="D27" s="20"/>
      <c r="E27" s="22"/>
      <c r="F27" s="25">
        <f>TRUNC(SUMIF(N25:N26, N24, F25:F26),0)</f>
        <v>11618</v>
      </c>
      <c r="G27" s="22"/>
      <c r="H27" s="25">
        <f>TRUNC(SUMIF(N25:N26, N24, H25:H26),0)</f>
        <v>34075</v>
      </c>
      <c r="I27" s="22"/>
      <c r="J27" s="25">
        <f>TRUNC(SUMIF(N25:N26, N24, J25:J26),0)</f>
        <v>340</v>
      </c>
      <c r="K27" s="22"/>
      <c r="L27" s="25">
        <f>F27+H27+J27</f>
        <v>46033</v>
      </c>
      <c r="M27" s="19" t="s">
        <v>50</v>
      </c>
      <c r="N27" s="1" t="s">
        <v>93</v>
      </c>
      <c r="O27" s="1" t="s">
        <v>93</v>
      </c>
      <c r="P27" s="1" t="s">
        <v>50</v>
      </c>
      <c r="Q27" s="1" t="s">
        <v>50</v>
      </c>
      <c r="R27" s="1" t="s">
        <v>50</v>
      </c>
      <c r="AV27" s="1" t="s">
        <v>50</v>
      </c>
      <c r="AW27" s="1" t="s">
        <v>50</v>
      </c>
      <c r="AX27" s="1" t="s">
        <v>50</v>
      </c>
      <c r="AY27" s="1" t="s">
        <v>50</v>
      </c>
      <c r="AZ27" s="1" t="s">
        <v>50</v>
      </c>
    </row>
    <row r="28" spans="1:52" ht="30" customHeight="1" x14ac:dyDescent="0.3">
      <c r="A28" s="20"/>
      <c r="B28" s="20"/>
      <c r="C28" s="20"/>
      <c r="D28" s="20"/>
      <c r="E28" s="22"/>
      <c r="F28" s="25"/>
      <c r="G28" s="22"/>
      <c r="H28" s="25"/>
      <c r="I28" s="22"/>
      <c r="J28" s="25"/>
      <c r="K28" s="22"/>
      <c r="L28" s="25"/>
      <c r="M28" s="20"/>
    </row>
    <row r="29" spans="1:52" ht="30" customHeight="1" x14ac:dyDescent="0.3">
      <c r="A29" s="16" t="s">
        <v>213</v>
      </c>
      <c r="B29" s="17"/>
      <c r="C29" s="17"/>
      <c r="D29" s="17"/>
      <c r="E29" s="21"/>
      <c r="F29" s="24"/>
      <c r="G29" s="21"/>
      <c r="H29" s="24"/>
      <c r="I29" s="21"/>
      <c r="J29" s="24"/>
      <c r="K29" s="21"/>
      <c r="L29" s="24"/>
      <c r="M29" s="18"/>
      <c r="N29" s="1" t="s">
        <v>77</v>
      </c>
    </row>
    <row r="30" spans="1:52" ht="30" customHeight="1" x14ac:dyDescent="0.3">
      <c r="A30" s="19" t="s">
        <v>215</v>
      </c>
      <c r="B30" s="19" t="s">
        <v>168</v>
      </c>
      <c r="C30" s="19" t="s">
        <v>169</v>
      </c>
      <c r="D30" s="20">
        <v>4.8000000000000001E-2</v>
      </c>
      <c r="E30" s="22">
        <f>단가대비표!O24</f>
        <v>0</v>
      </c>
      <c r="F30" s="25">
        <f>TRUNC(E30*D30,1)</f>
        <v>0</v>
      </c>
      <c r="G30" s="22">
        <f>단가대비표!P24</f>
        <v>266361</v>
      </c>
      <c r="H30" s="25">
        <f>TRUNC(G30*D30,1)</f>
        <v>12785.3</v>
      </c>
      <c r="I30" s="22">
        <f>단가대비표!V24</f>
        <v>0</v>
      </c>
      <c r="J30" s="25">
        <f>TRUNC(I30*D30,1)</f>
        <v>0</v>
      </c>
      <c r="K30" s="22">
        <f t="shared" ref="K30:L33" si="3">TRUNC(E30+G30+I30,1)</f>
        <v>266361</v>
      </c>
      <c r="L30" s="25">
        <f t="shared" si="3"/>
        <v>12785.3</v>
      </c>
      <c r="M30" s="19" t="s">
        <v>50</v>
      </c>
      <c r="N30" s="1" t="s">
        <v>77</v>
      </c>
      <c r="O30" s="1" t="s">
        <v>216</v>
      </c>
      <c r="P30" s="1" t="s">
        <v>58</v>
      </c>
      <c r="Q30" s="1" t="s">
        <v>58</v>
      </c>
      <c r="R30" s="1" t="s">
        <v>59</v>
      </c>
      <c r="V30">
        <v>1</v>
      </c>
      <c r="AV30" s="1" t="s">
        <v>50</v>
      </c>
      <c r="AW30" s="1" t="s">
        <v>217</v>
      </c>
      <c r="AX30" s="1" t="s">
        <v>50</v>
      </c>
      <c r="AY30" s="1" t="s">
        <v>50</v>
      </c>
      <c r="AZ30" s="1" t="s">
        <v>50</v>
      </c>
    </row>
    <row r="31" spans="1:52" ht="30" customHeight="1" x14ac:dyDescent="0.3">
      <c r="A31" s="19" t="s">
        <v>203</v>
      </c>
      <c r="B31" s="19" t="s">
        <v>168</v>
      </c>
      <c r="C31" s="19" t="s">
        <v>169</v>
      </c>
      <c r="D31" s="20">
        <v>1.6E-2</v>
      </c>
      <c r="E31" s="22">
        <f>단가대비표!O20</f>
        <v>0</v>
      </c>
      <c r="F31" s="25">
        <f>TRUNC(E31*D31,1)</f>
        <v>0</v>
      </c>
      <c r="G31" s="22">
        <f>단가대비표!P20</f>
        <v>169804</v>
      </c>
      <c r="H31" s="25">
        <f>TRUNC(G31*D31,1)</f>
        <v>2716.8</v>
      </c>
      <c r="I31" s="22">
        <f>단가대비표!V20</f>
        <v>0</v>
      </c>
      <c r="J31" s="25">
        <f>TRUNC(I31*D31,1)</f>
        <v>0</v>
      </c>
      <c r="K31" s="22">
        <f t="shared" si="3"/>
        <v>169804</v>
      </c>
      <c r="L31" s="25">
        <f t="shared" si="3"/>
        <v>2716.8</v>
      </c>
      <c r="M31" s="19" t="s">
        <v>50</v>
      </c>
      <c r="N31" s="1" t="s">
        <v>77</v>
      </c>
      <c r="O31" s="1" t="s">
        <v>204</v>
      </c>
      <c r="P31" s="1" t="s">
        <v>58</v>
      </c>
      <c r="Q31" s="1" t="s">
        <v>58</v>
      </c>
      <c r="R31" s="1" t="s">
        <v>59</v>
      </c>
      <c r="V31">
        <v>1</v>
      </c>
      <c r="AV31" s="1" t="s">
        <v>50</v>
      </c>
      <c r="AW31" s="1" t="s">
        <v>218</v>
      </c>
      <c r="AX31" s="1" t="s">
        <v>50</v>
      </c>
      <c r="AY31" s="1" t="s">
        <v>50</v>
      </c>
      <c r="AZ31" s="1" t="s">
        <v>50</v>
      </c>
    </row>
    <row r="32" spans="1:52" ht="30" customHeight="1" x14ac:dyDescent="0.3">
      <c r="A32" s="19" t="s">
        <v>206</v>
      </c>
      <c r="B32" s="19" t="s">
        <v>219</v>
      </c>
      <c r="C32" s="19" t="s">
        <v>102</v>
      </c>
      <c r="D32" s="20">
        <v>1</v>
      </c>
      <c r="E32" s="22">
        <v>0</v>
      </c>
      <c r="F32" s="25">
        <f>TRUNC(E32*D32,1)</f>
        <v>0</v>
      </c>
      <c r="G32" s="22">
        <v>0</v>
      </c>
      <c r="H32" s="25">
        <f>TRUNC(G32*D32,1)</f>
        <v>0</v>
      </c>
      <c r="I32" s="22">
        <f>TRUNC(SUMIF(V30:V33, RIGHTB(O32, 1), H30:H33)*U32, 2)</f>
        <v>310.04000000000002</v>
      </c>
      <c r="J32" s="25">
        <f>TRUNC(I32*D32,1)</f>
        <v>310</v>
      </c>
      <c r="K32" s="22">
        <f t="shared" si="3"/>
        <v>310</v>
      </c>
      <c r="L32" s="25">
        <f t="shared" si="3"/>
        <v>310</v>
      </c>
      <c r="M32" s="19" t="s">
        <v>50</v>
      </c>
      <c r="N32" s="1" t="s">
        <v>77</v>
      </c>
      <c r="O32" s="1" t="s">
        <v>165</v>
      </c>
      <c r="P32" s="1" t="s">
        <v>58</v>
      </c>
      <c r="Q32" s="1" t="s">
        <v>58</v>
      </c>
      <c r="R32" s="1" t="s">
        <v>58</v>
      </c>
      <c r="S32">
        <v>1</v>
      </c>
      <c r="T32">
        <v>2</v>
      </c>
      <c r="U32">
        <v>0.02</v>
      </c>
      <c r="AV32" s="1" t="s">
        <v>50</v>
      </c>
      <c r="AW32" s="1" t="s">
        <v>220</v>
      </c>
      <c r="AX32" s="1" t="s">
        <v>50</v>
      </c>
      <c r="AY32" s="1" t="s">
        <v>50</v>
      </c>
      <c r="AZ32" s="1" t="s">
        <v>50</v>
      </c>
    </row>
    <row r="33" spans="1:52" ht="30" customHeight="1" x14ac:dyDescent="0.3">
      <c r="A33" s="19" t="s">
        <v>149</v>
      </c>
      <c r="B33" s="19" t="s">
        <v>150</v>
      </c>
      <c r="C33" s="19" t="s">
        <v>151</v>
      </c>
      <c r="D33" s="20">
        <v>0.127</v>
      </c>
      <c r="E33" s="22">
        <f>일위대가목록!E4</f>
        <v>16901</v>
      </c>
      <c r="F33" s="25">
        <f>TRUNC(E33*D33,1)</f>
        <v>2146.4</v>
      </c>
      <c r="G33" s="22">
        <f>일위대가목록!F4</f>
        <v>57077</v>
      </c>
      <c r="H33" s="25">
        <f>TRUNC(G33*D33,1)</f>
        <v>7248.7</v>
      </c>
      <c r="I33" s="22">
        <f>일위대가목록!G4</f>
        <v>22791</v>
      </c>
      <c r="J33" s="25">
        <f>TRUNC(I33*D33,1)</f>
        <v>2894.4</v>
      </c>
      <c r="K33" s="22">
        <f t="shared" si="3"/>
        <v>96769</v>
      </c>
      <c r="L33" s="25">
        <f t="shared" si="3"/>
        <v>12289.5</v>
      </c>
      <c r="M33" s="19" t="s">
        <v>50</v>
      </c>
      <c r="N33" s="1" t="s">
        <v>77</v>
      </c>
      <c r="O33" s="1" t="s">
        <v>148</v>
      </c>
      <c r="P33" s="1" t="s">
        <v>59</v>
      </c>
      <c r="Q33" s="1" t="s">
        <v>58</v>
      </c>
      <c r="R33" s="1" t="s">
        <v>58</v>
      </c>
      <c r="AV33" s="1" t="s">
        <v>50</v>
      </c>
      <c r="AW33" s="1" t="s">
        <v>221</v>
      </c>
      <c r="AX33" s="1" t="s">
        <v>50</v>
      </c>
      <c r="AY33" s="1" t="s">
        <v>50</v>
      </c>
      <c r="AZ33" s="1" t="s">
        <v>50</v>
      </c>
    </row>
    <row r="34" spans="1:52" ht="30" customHeight="1" x14ac:dyDescent="0.3">
      <c r="A34" s="19" t="s">
        <v>172</v>
      </c>
      <c r="B34" s="19" t="s">
        <v>50</v>
      </c>
      <c r="C34" s="19" t="s">
        <v>50</v>
      </c>
      <c r="D34" s="20"/>
      <c r="E34" s="22"/>
      <c r="F34" s="25">
        <f>TRUNC(SUMIF(N30:N33, N29, F30:F33),0)</f>
        <v>2146</v>
      </c>
      <c r="G34" s="22"/>
      <c r="H34" s="25">
        <f>TRUNC(SUMIF(N30:N33, N29, H30:H33),0)</f>
        <v>22750</v>
      </c>
      <c r="I34" s="22"/>
      <c r="J34" s="25">
        <f>TRUNC(SUMIF(N30:N33, N29, J30:J33),0)</f>
        <v>3204</v>
      </c>
      <c r="K34" s="22"/>
      <c r="L34" s="25">
        <f>F34+H34+J34</f>
        <v>28100</v>
      </c>
      <c r="M34" s="19" t="s">
        <v>50</v>
      </c>
      <c r="N34" s="1" t="s">
        <v>93</v>
      </c>
      <c r="O34" s="1" t="s">
        <v>93</v>
      </c>
      <c r="P34" s="1" t="s">
        <v>50</v>
      </c>
      <c r="Q34" s="1" t="s">
        <v>50</v>
      </c>
      <c r="R34" s="1" t="s">
        <v>50</v>
      </c>
      <c r="AV34" s="1" t="s">
        <v>50</v>
      </c>
      <c r="AW34" s="1" t="s">
        <v>50</v>
      </c>
      <c r="AX34" s="1" t="s">
        <v>50</v>
      </c>
      <c r="AY34" s="1" t="s">
        <v>50</v>
      </c>
      <c r="AZ34" s="1" t="s">
        <v>50</v>
      </c>
    </row>
    <row r="35" spans="1:52" ht="30" customHeight="1" x14ac:dyDescent="0.3">
      <c r="A35" s="20"/>
      <c r="B35" s="20"/>
      <c r="C35" s="20"/>
      <c r="D35" s="20"/>
      <c r="E35" s="22"/>
      <c r="F35" s="25"/>
      <c r="G35" s="22"/>
      <c r="H35" s="25"/>
      <c r="I35" s="22"/>
      <c r="J35" s="25"/>
      <c r="K35" s="22"/>
      <c r="L35" s="25"/>
      <c r="M35" s="20"/>
    </row>
    <row r="36" spans="1:52" ht="30" customHeight="1" x14ac:dyDescent="0.3">
      <c r="A36" s="16" t="s">
        <v>222</v>
      </c>
      <c r="B36" s="17"/>
      <c r="C36" s="17"/>
      <c r="D36" s="17"/>
      <c r="E36" s="21"/>
      <c r="F36" s="24"/>
      <c r="G36" s="21"/>
      <c r="H36" s="24"/>
      <c r="I36" s="21"/>
      <c r="J36" s="24"/>
      <c r="K36" s="21"/>
      <c r="L36" s="24"/>
      <c r="M36" s="18"/>
      <c r="N36" s="1" t="s">
        <v>82</v>
      </c>
    </row>
    <row r="37" spans="1:52" ht="30" customHeight="1" x14ac:dyDescent="0.3">
      <c r="A37" s="19" t="s">
        <v>224</v>
      </c>
      <c r="B37" s="19" t="s">
        <v>168</v>
      </c>
      <c r="C37" s="19" t="s">
        <v>169</v>
      </c>
      <c r="D37" s="20">
        <v>6.8099999999999994E-2</v>
      </c>
      <c r="E37" s="22">
        <f>단가대비표!O21</f>
        <v>0</v>
      </c>
      <c r="F37" s="25">
        <f>TRUNC(E37*D37,1)</f>
        <v>0</v>
      </c>
      <c r="G37" s="22">
        <f>단가대비표!P21</f>
        <v>221506</v>
      </c>
      <c r="H37" s="25">
        <f>TRUNC(G37*D37,1)</f>
        <v>15084.5</v>
      </c>
      <c r="I37" s="22">
        <f>단가대비표!V21</f>
        <v>0</v>
      </c>
      <c r="J37" s="25">
        <f>TRUNC(I37*D37,1)</f>
        <v>0</v>
      </c>
      <c r="K37" s="22">
        <f t="shared" ref="K37:L40" si="4">TRUNC(E37+G37+I37,1)</f>
        <v>221506</v>
      </c>
      <c r="L37" s="25">
        <f t="shared" si="4"/>
        <v>15084.5</v>
      </c>
      <c r="M37" s="19" t="s">
        <v>50</v>
      </c>
      <c r="N37" s="1" t="s">
        <v>82</v>
      </c>
      <c r="O37" s="1" t="s">
        <v>225</v>
      </c>
      <c r="P37" s="1" t="s">
        <v>58</v>
      </c>
      <c r="Q37" s="1" t="s">
        <v>58</v>
      </c>
      <c r="R37" s="1" t="s">
        <v>59</v>
      </c>
      <c r="V37">
        <v>1</v>
      </c>
      <c r="AV37" s="1" t="s">
        <v>50</v>
      </c>
      <c r="AW37" s="1" t="s">
        <v>226</v>
      </c>
      <c r="AX37" s="1" t="s">
        <v>50</v>
      </c>
      <c r="AY37" s="1" t="s">
        <v>50</v>
      </c>
      <c r="AZ37" s="1" t="s">
        <v>50</v>
      </c>
    </row>
    <row r="38" spans="1:52" ht="30" customHeight="1" x14ac:dyDescent="0.3">
      <c r="A38" s="19" t="s">
        <v>203</v>
      </c>
      <c r="B38" s="19" t="s">
        <v>168</v>
      </c>
      <c r="C38" s="19" t="s">
        <v>169</v>
      </c>
      <c r="D38" s="20">
        <v>2.2700000000000001E-2</v>
      </c>
      <c r="E38" s="22">
        <f>단가대비표!O20</f>
        <v>0</v>
      </c>
      <c r="F38" s="25">
        <f>TRUNC(E38*D38,1)</f>
        <v>0</v>
      </c>
      <c r="G38" s="22">
        <f>단가대비표!P20</f>
        <v>169804</v>
      </c>
      <c r="H38" s="25">
        <f>TRUNC(G38*D38,1)</f>
        <v>3854.5</v>
      </c>
      <c r="I38" s="22">
        <f>단가대비표!V20</f>
        <v>0</v>
      </c>
      <c r="J38" s="25">
        <f>TRUNC(I38*D38,1)</f>
        <v>0</v>
      </c>
      <c r="K38" s="22">
        <f t="shared" si="4"/>
        <v>169804</v>
      </c>
      <c r="L38" s="25">
        <f t="shared" si="4"/>
        <v>3854.5</v>
      </c>
      <c r="M38" s="19" t="s">
        <v>50</v>
      </c>
      <c r="N38" s="1" t="s">
        <v>82</v>
      </c>
      <c r="O38" s="1" t="s">
        <v>204</v>
      </c>
      <c r="P38" s="1" t="s">
        <v>58</v>
      </c>
      <c r="Q38" s="1" t="s">
        <v>58</v>
      </c>
      <c r="R38" s="1" t="s">
        <v>59</v>
      </c>
      <c r="V38">
        <v>1</v>
      </c>
      <c r="AV38" s="1" t="s">
        <v>50</v>
      </c>
      <c r="AW38" s="1" t="s">
        <v>227</v>
      </c>
      <c r="AX38" s="1" t="s">
        <v>50</v>
      </c>
      <c r="AY38" s="1" t="s">
        <v>50</v>
      </c>
      <c r="AZ38" s="1" t="s">
        <v>50</v>
      </c>
    </row>
    <row r="39" spans="1:52" ht="30" customHeight="1" x14ac:dyDescent="0.3">
      <c r="A39" s="19" t="s">
        <v>206</v>
      </c>
      <c r="B39" s="19" t="s">
        <v>228</v>
      </c>
      <c r="C39" s="19" t="s">
        <v>102</v>
      </c>
      <c r="D39" s="20">
        <v>1</v>
      </c>
      <c r="E39" s="22">
        <v>0</v>
      </c>
      <c r="F39" s="25">
        <f>TRUNC(E39*D39,1)</f>
        <v>0</v>
      </c>
      <c r="G39" s="22">
        <v>0</v>
      </c>
      <c r="H39" s="25">
        <f>TRUNC(G39*D39,1)</f>
        <v>0</v>
      </c>
      <c r="I39" s="22">
        <f>TRUNC(SUMIF(V37:V40, RIGHTB(O39, 1), H37:H40)*U39, 2)</f>
        <v>568.16999999999996</v>
      </c>
      <c r="J39" s="25">
        <f>TRUNC(I39*D39,1)</f>
        <v>568.1</v>
      </c>
      <c r="K39" s="22">
        <f t="shared" si="4"/>
        <v>568.1</v>
      </c>
      <c r="L39" s="25">
        <f t="shared" si="4"/>
        <v>568.1</v>
      </c>
      <c r="M39" s="19" t="s">
        <v>50</v>
      </c>
      <c r="N39" s="1" t="s">
        <v>82</v>
      </c>
      <c r="O39" s="1" t="s">
        <v>165</v>
      </c>
      <c r="P39" s="1" t="s">
        <v>58</v>
      </c>
      <c r="Q39" s="1" t="s">
        <v>58</v>
      </c>
      <c r="R39" s="1" t="s">
        <v>58</v>
      </c>
      <c r="S39">
        <v>1</v>
      </c>
      <c r="T39">
        <v>2</v>
      </c>
      <c r="U39">
        <v>0.03</v>
      </c>
      <c r="AV39" s="1" t="s">
        <v>50</v>
      </c>
      <c r="AW39" s="1" t="s">
        <v>229</v>
      </c>
      <c r="AX39" s="1" t="s">
        <v>50</v>
      </c>
      <c r="AY39" s="1" t="s">
        <v>50</v>
      </c>
      <c r="AZ39" s="1" t="s">
        <v>50</v>
      </c>
    </row>
    <row r="40" spans="1:52" ht="30" customHeight="1" x14ac:dyDescent="0.3">
      <c r="A40" s="19" t="s">
        <v>230</v>
      </c>
      <c r="B40" s="19" t="s">
        <v>231</v>
      </c>
      <c r="C40" s="19" t="s">
        <v>232</v>
      </c>
      <c r="D40" s="20">
        <v>21</v>
      </c>
      <c r="E40" s="22">
        <f>단가대비표!O6</f>
        <v>110</v>
      </c>
      <c r="F40" s="25">
        <f>TRUNC(E40*D40,1)</f>
        <v>2310</v>
      </c>
      <c r="G40" s="22">
        <f>단가대비표!P6</f>
        <v>0</v>
      </c>
      <c r="H40" s="25">
        <f>TRUNC(G40*D40,1)</f>
        <v>0</v>
      </c>
      <c r="I40" s="22">
        <f>단가대비표!V6</f>
        <v>0</v>
      </c>
      <c r="J40" s="25">
        <f>TRUNC(I40*D40,1)</f>
        <v>0</v>
      </c>
      <c r="K40" s="22">
        <f t="shared" si="4"/>
        <v>110</v>
      </c>
      <c r="L40" s="25">
        <f t="shared" si="4"/>
        <v>2310</v>
      </c>
      <c r="M40" s="19" t="s">
        <v>233</v>
      </c>
      <c r="N40" s="1" t="s">
        <v>82</v>
      </c>
      <c r="O40" s="1" t="s">
        <v>234</v>
      </c>
      <c r="P40" s="1" t="s">
        <v>58</v>
      </c>
      <c r="Q40" s="1" t="s">
        <v>58</v>
      </c>
      <c r="R40" s="1" t="s">
        <v>59</v>
      </c>
      <c r="AV40" s="1" t="s">
        <v>50</v>
      </c>
      <c r="AW40" s="1" t="s">
        <v>235</v>
      </c>
      <c r="AX40" s="1" t="s">
        <v>50</v>
      </c>
      <c r="AY40" s="1" t="s">
        <v>50</v>
      </c>
      <c r="AZ40" s="1" t="s">
        <v>50</v>
      </c>
    </row>
    <row r="41" spans="1:52" ht="30" customHeight="1" x14ac:dyDescent="0.3">
      <c r="A41" s="19" t="s">
        <v>172</v>
      </c>
      <c r="B41" s="19" t="s">
        <v>50</v>
      </c>
      <c r="C41" s="19" t="s">
        <v>50</v>
      </c>
      <c r="D41" s="20"/>
      <c r="E41" s="22"/>
      <c r="F41" s="25">
        <f>TRUNC(SUMIF(N37:N40, N36, F37:F40),0)</f>
        <v>2310</v>
      </c>
      <c r="G41" s="22"/>
      <c r="H41" s="25">
        <f>TRUNC(SUMIF(N37:N40, N36, H37:H40),0)</f>
        <v>18939</v>
      </c>
      <c r="I41" s="22"/>
      <c r="J41" s="25">
        <f>TRUNC(SUMIF(N37:N40, N36, J37:J40),0)</f>
        <v>568</v>
      </c>
      <c r="K41" s="22"/>
      <c r="L41" s="25">
        <f>F41+H41+J41</f>
        <v>21817</v>
      </c>
      <c r="M41" s="19" t="s">
        <v>50</v>
      </c>
      <c r="N41" s="1" t="s">
        <v>93</v>
      </c>
      <c r="O41" s="1" t="s">
        <v>93</v>
      </c>
      <c r="P41" s="1" t="s">
        <v>50</v>
      </c>
      <c r="Q41" s="1" t="s">
        <v>50</v>
      </c>
      <c r="R41" s="1" t="s">
        <v>50</v>
      </c>
      <c r="AV41" s="1" t="s">
        <v>50</v>
      </c>
      <c r="AW41" s="1" t="s">
        <v>50</v>
      </c>
      <c r="AX41" s="1" t="s">
        <v>50</v>
      </c>
      <c r="AY41" s="1" t="s">
        <v>50</v>
      </c>
      <c r="AZ41" s="1" t="s">
        <v>50</v>
      </c>
    </row>
    <row r="42" spans="1:52" ht="30" customHeight="1" x14ac:dyDescent="0.3">
      <c r="A42" s="20"/>
      <c r="B42" s="20"/>
      <c r="C42" s="20"/>
      <c r="D42" s="20"/>
      <c r="E42" s="22"/>
      <c r="F42" s="25"/>
      <c r="G42" s="22"/>
      <c r="H42" s="25"/>
      <c r="I42" s="22"/>
      <c r="J42" s="25"/>
      <c r="K42" s="22"/>
      <c r="L42" s="25"/>
      <c r="M42" s="20"/>
    </row>
    <row r="43" spans="1:52" ht="30" customHeight="1" x14ac:dyDescent="0.3">
      <c r="A43" s="16" t="s">
        <v>236</v>
      </c>
      <c r="B43" s="17"/>
      <c r="C43" s="17"/>
      <c r="D43" s="17"/>
      <c r="E43" s="21"/>
      <c r="F43" s="24"/>
      <c r="G43" s="21"/>
      <c r="H43" s="24"/>
      <c r="I43" s="21"/>
      <c r="J43" s="24"/>
      <c r="K43" s="21"/>
      <c r="L43" s="24"/>
      <c r="M43" s="18"/>
      <c r="N43" s="1" t="s">
        <v>103</v>
      </c>
    </row>
    <row r="44" spans="1:52" ht="30" customHeight="1" x14ac:dyDescent="0.3">
      <c r="A44" s="19" t="s">
        <v>203</v>
      </c>
      <c r="B44" s="19" t="s">
        <v>168</v>
      </c>
      <c r="C44" s="19" t="s">
        <v>169</v>
      </c>
      <c r="D44" s="20">
        <v>2</v>
      </c>
      <c r="E44" s="22">
        <f>단가대비표!O20</f>
        <v>0</v>
      </c>
      <c r="F44" s="25">
        <f>TRUNC(E44*D44,1)</f>
        <v>0</v>
      </c>
      <c r="G44" s="22">
        <f>단가대비표!P20</f>
        <v>169804</v>
      </c>
      <c r="H44" s="25">
        <f>TRUNC(G44*D44,1)</f>
        <v>339608</v>
      </c>
      <c r="I44" s="22">
        <f>단가대비표!V20</f>
        <v>0</v>
      </c>
      <c r="J44" s="25">
        <f>TRUNC(I44*D44,1)</f>
        <v>0</v>
      </c>
      <c r="K44" s="22">
        <f>TRUNC(E44+G44+I44,1)</f>
        <v>169804</v>
      </c>
      <c r="L44" s="25">
        <f>TRUNC(F44+H44+J44,1)</f>
        <v>339608</v>
      </c>
      <c r="M44" s="19" t="s">
        <v>50</v>
      </c>
      <c r="N44" s="1" t="s">
        <v>103</v>
      </c>
      <c r="O44" s="1" t="s">
        <v>204</v>
      </c>
      <c r="P44" s="1" t="s">
        <v>58</v>
      </c>
      <c r="Q44" s="1" t="s">
        <v>58</v>
      </c>
      <c r="R44" s="1" t="s">
        <v>59</v>
      </c>
      <c r="AV44" s="1" t="s">
        <v>50</v>
      </c>
      <c r="AW44" s="1" t="s">
        <v>238</v>
      </c>
      <c r="AX44" s="1" t="s">
        <v>50</v>
      </c>
      <c r="AY44" s="1" t="s">
        <v>50</v>
      </c>
      <c r="AZ44" s="1" t="s">
        <v>50</v>
      </c>
    </row>
    <row r="45" spans="1:52" ht="30" customHeight="1" x14ac:dyDescent="0.3">
      <c r="A45" s="19" t="s">
        <v>172</v>
      </c>
      <c r="B45" s="19" t="s">
        <v>50</v>
      </c>
      <c r="C45" s="19" t="s">
        <v>50</v>
      </c>
      <c r="D45" s="20"/>
      <c r="E45" s="22"/>
      <c r="F45" s="25">
        <f>TRUNC(SUMIF(N44:N44, N43, F44:F44),0)</f>
        <v>0</v>
      </c>
      <c r="G45" s="22"/>
      <c r="H45" s="25">
        <f>TRUNC(SUMIF(N44:N44, N43, H44:H44),0)</f>
        <v>339608</v>
      </c>
      <c r="I45" s="22"/>
      <c r="J45" s="25">
        <f>TRUNC(SUMIF(N44:N44, N43, J44:J44),0)</f>
        <v>0</v>
      </c>
      <c r="K45" s="22"/>
      <c r="L45" s="25">
        <f>F45+H45+J45</f>
        <v>339608</v>
      </c>
      <c r="M45" s="19" t="s">
        <v>50</v>
      </c>
      <c r="N45" s="1" t="s">
        <v>93</v>
      </c>
      <c r="O45" s="1" t="s">
        <v>93</v>
      </c>
      <c r="P45" s="1" t="s">
        <v>50</v>
      </c>
      <c r="Q45" s="1" t="s">
        <v>50</v>
      </c>
      <c r="R45" s="1" t="s">
        <v>50</v>
      </c>
      <c r="AV45" s="1" t="s">
        <v>50</v>
      </c>
      <c r="AW45" s="1" t="s">
        <v>50</v>
      </c>
      <c r="AX45" s="1" t="s">
        <v>50</v>
      </c>
      <c r="AY45" s="1" t="s">
        <v>50</v>
      </c>
      <c r="AZ45" s="1" t="s">
        <v>50</v>
      </c>
    </row>
    <row r="46" spans="1:52" ht="30" customHeight="1" x14ac:dyDescent="0.3">
      <c r="A46" s="20"/>
      <c r="B46" s="20"/>
      <c r="C46" s="20"/>
      <c r="D46" s="20"/>
      <c r="E46" s="22"/>
      <c r="F46" s="25"/>
      <c r="G46" s="22"/>
      <c r="H46" s="25"/>
      <c r="I46" s="22"/>
      <c r="J46" s="25"/>
      <c r="K46" s="22"/>
      <c r="L46" s="25"/>
      <c r="M46" s="20"/>
    </row>
    <row r="47" spans="1:52" ht="30" customHeight="1" x14ac:dyDescent="0.3">
      <c r="A47" s="16" t="s">
        <v>239</v>
      </c>
      <c r="B47" s="17"/>
      <c r="C47" s="17"/>
      <c r="D47" s="17"/>
      <c r="E47" s="21"/>
      <c r="F47" s="24"/>
      <c r="G47" s="21"/>
      <c r="H47" s="24"/>
      <c r="I47" s="21"/>
      <c r="J47" s="24"/>
      <c r="K47" s="21"/>
      <c r="L47" s="24"/>
      <c r="M47" s="18"/>
      <c r="N47" s="1" t="s">
        <v>114</v>
      </c>
    </row>
    <row r="48" spans="1:52" ht="30" customHeight="1" x14ac:dyDescent="0.3">
      <c r="A48" s="19" t="s">
        <v>241</v>
      </c>
      <c r="B48" s="19" t="s">
        <v>242</v>
      </c>
      <c r="C48" s="19" t="s">
        <v>243</v>
      </c>
      <c r="D48" s="20">
        <v>1</v>
      </c>
      <c r="E48" s="22">
        <f>단가대비표!O10</f>
        <v>201600</v>
      </c>
      <c r="F48" s="25">
        <f>TRUNC(E48*D48,1)</f>
        <v>201600</v>
      </c>
      <c r="G48" s="22">
        <f>단가대비표!P10</f>
        <v>0</v>
      </c>
      <c r="H48" s="25">
        <f>TRUNC(G48*D48,1)</f>
        <v>0</v>
      </c>
      <c r="I48" s="22">
        <f>단가대비표!V10</f>
        <v>0</v>
      </c>
      <c r="J48" s="25">
        <f>TRUNC(I48*D48,1)</f>
        <v>0</v>
      </c>
      <c r="K48" s="22">
        <f t="shared" ref="K48:L50" si="5">TRUNC(E48+G48+I48,1)</f>
        <v>201600</v>
      </c>
      <c r="L48" s="25">
        <f t="shared" si="5"/>
        <v>201600</v>
      </c>
      <c r="M48" s="19" t="s">
        <v>119</v>
      </c>
      <c r="N48" s="1" t="s">
        <v>114</v>
      </c>
      <c r="O48" s="1" t="s">
        <v>244</v>
      </c>
      <c r="P48" s="1" t="s">
        <v>58</v>
      </c>
      <c r="Q48" s="1" t="s">
        <v>58</v>
      </c>
      <c r="R48" s="1" t="s">
        <v>59</v>
      </c>
      <c r="V48">
        <v>1</v>
      </c>
      <c r="AV48" s="1" t="s">
        <v>50</v>
      </c>
      <c r="AW48" s="1" t="s">
        <v>245</v>
      </c>
      <c r="AX48" s="1" t="s">
        <v>50</v>
      </c>
      <c r="AY48" s="1" t="s">
        <v>50</v>
      </c>
      <c r="AZ48" s="1" t="s">
        <v>50</v>
      </c>
    </row>
    <row r="49" spans="1:52" ht="30" customHeight="1" x14ac:dyDescent="0.3">
      <c r="A49" s="19" t="s">
        <v>246</v>
      </c>
      <c r="B49" s="19" t="s">
        <v>247</v>
      </c>
      <c r="C49" s="19" t="s">
        <v>243</v>
      </c>
      <c r="D49" s="20">
        <v>1</v>
      </c>
      <c r="E49" s="22">
        <f>단가대비표!O11</f>
        <v>45700</v>
      </c>
      <c r="F49" s="25">
        <f>TRUNC(E49*D49,1)</f>
        <v>45700</v>
      </c>
      <c r="G49" s="22">
        <f>단가대비표!P11</f>
        <v>0</v>
      </c>
      <c r="H49" s="25">
        <f>TRUNC(G49*D49,1)</f>
        <v>0</v>
      </c>
      <c r="I49" s="22">
        <f>단가대비표!V11</f>
        <v>0</v>
      </c>
      <c r="J49" s="25">
        <f>TRUNC(I49*D49,1)</f>
        <v>0</v>
      </c>
      <c r="K49" s="22">
        <f t="shared" si="5"/>
        <v>45700</v>
      </c>
      <c r="L49" s="25">
        <f t="shared" si="5"/>
        <v>45700</v>
      </c>
      <c r="M49" s="19" t="s">
        <v>119</v>
      </c>
      <c r="N49" s="1" t="s">
        <v>114</v>
      </c>
      <c r="O49" s="1" t="s">
        <v>248</v>
      </c>
      <c r="P49" s="1" t="s">
        <v>58</v>
      </c>
      <c r="Q49" s="1" t="s">
        <v>58</v>
      </c>
      <c r="R49" s="1" t="s">
        <v>59</v>
      </c>
      <c r="V49">
        <v>1</v>
      </c>
      <c r="AV49" s="1" t="s">
        <v>50</v>
      </c>
      <c r="AW49" s="1" t="s">
        <v>249</v>
      </c>
      <c r="AX49" s="1" t="s">
        <v>50</v>
      </c>
      <c r="AY49" s="1" t="s">
        <v>50</v>
      </c>
      <c r="AZ49" s="1" t="s">
        <v>50</v>
      </c>
    </row>
    <row r="50" spans="1:52" ht="30" customHeight="1" x14ac:dyDescent="0.3">
      <c r="A50" s="19" t="s">
        <v>250</v>
      </c>
      <c r="B50" s="19" t="s">
        <v>251</v>
      </c>
      <c r="C50" s="19" t="s">
        <v>102</v>
      </c>
      <c r="D50" s="20">
        <v>1</v>
      </c>
      <c r="E50" s="22">
        <v>0</v>
      </c>
      <c r="F50" s="25">
        <f>TRUNC(E50*D50,1)</f>
        <v>0</v>
      </c>
      <c r="G50" s="22">
        <f>TRUNC(SUMIF(V48:V50, RIGHTB(O50, 1), F48:F50)*U50, 2)</f>
        <v>12365</v>
      </c>
      <c r="H50" s="25">
        <f>TRUNC(G50*D50,1)</f>
        <v>12365</v>
      </c>
      <c r="I50" s="22">
        <v>0</v>
      </c>
      <c r="J50" s="25">
        <f>TRUNC(I50*D50,1)</f>
        <v>0</v>
      </c>
      <c r="K50" s="22">
        <f t="shared" si="5"/>
        <v>12365</v>
      </c>
      <c r="L50" s="25">
        <f t="shared" si="5"/>
        <v>12365</v>
      </c>
      <c r="M50" s="19" t="s">
        <v>50</v>
      </c>
      <c r="N50" s="1" t="s">
        <v>114</v>
      </c>
      <c r="O50" s="1" t="s">
        <v>165</v>
      </c>
      <c r="P50" s="1" t="s">
        <v>58</v>
      </c>
      <c r="Q50" s="1" t="s">
        <v>58</v>
      </c>
      <c r="R50" s="1" t="s">
        <v>58</v>
      </c>
      <c r="S50">
        <v>0</v>
      </c>
      <c r="T50">
        <v>1</v>
      </c>
      <c r="U50">
        <v>0.05</v>
      </c>
      <c r="AV50" s="1" t="s">
        <v>50</v>
      </c>
      <c r="AW50" s="1" t="s">
        <v>252</v>
      </c>
      <c r="AX50" s="1" t="s">
        <v>50</v>
      </c>
      <c r="AY50" s="1" t="s">
        <v>50</v>
      </c>
      <c r="AZ50" s="1" t="s">
        <v>50</v>
      </c>
    </row>
    <row r="51" spans="1:52" ht="30" customHeight="1" x14ac:dyDescent="0.3">
      <c r="A51" s="19" t="s">
        <v>172</v>
      </c>
      <c r="B51" s="19" t="s">
        <v>50</v>
      </c>
      <c r="C51" s="19" t="s">
        <v>50</v>
      </c>
      <c r="D51" s="20"/>
      <c r="E51" s="22"/>
      <c r="F51" s="25">
        <f>TRUNC(SUMIF(N48:N50, N47, F48:F50),0)</f>
        <v>247300</v>
      </c>
      <c r="G51" s="22"/>
      <c r="H51" s="25">
        <f>TRUNC(SUMIF(N48:N50, N47, H48:H50),0)</f>
        <v>12365</v>
      </c>
      <c r="I51" s="22"/>
      <c r="J51" s="25">
        <f>TRUNC(SUMIF(N48:N50, N47, J48:J50),0)</f>
        <v>0</v>
      </c>
      <c r="K51" s="22"/>
      <c r="L51" s="25">
        <f>F51+H51+J51</f>
        <v>259665</v>
      </c>
      <c r="M51" s="19" t="s">
        <v>50</v>
      </c>
      <c r="N51" s="1" t="s">
        <v>93</v>
      </c>
      <c r="O51" s="1" t="s">
        <v>93</v>
      </c>
      <c r="P51" s="1" t="s">
        <v>50</v>
      </c>
      <c r="Q51" s="1" t="s">
        <v>50</v>
      </c>
      <c r="R51" s="1" t="s">
        <v>50</v>
      </c>
      <c r="AV51" s="1" t="s">
        <v>50</v>
      </c>
      <c r="AW51" s="1" t="s">
        <v>50</v>
      </c>
      <c r="AX51" s="1" t="s">
        <v>50</v>
      </c>
      <c r="AY51" s="1" t="s">
        <v>50</v>
      </c>
      <c r="AZ51" s="1" t="s">
        <v>50</v>
      </c>
    </row>
    <row r="52" spans="1:52" ht="30" customHeight="1" x14ac:dyDescent="0.3">
      <c r="A52" s="20"/>
      <c r="B52" s="20"/>
      <c r="C52" s="20"/>
      <c r="D52" s="20"/>
      <c r="E52" s="22"/>
      <c r="F52" s="25"/>
      <c r="G52" s="22"/>
      <c r="H52" s="25"/>
      <c r="I52" s="22"/>
      <c r="J52" s="25"/>
      <c r="K52" s="22"/>
      <c r="L52" s="25"/>
      <c r="M52" s="20"/>
    </row>
    <row r="53" spans="1:52" ht="30" customHeight="1" x14ac:dyDescent="0.3">
      <c r="A53" s="16" t="s">
        <v>253</v>
      </c>
      <c r="B53" s="17"/>
      <c r="C53" s="17"/>
      <c r="D53" s="17"/>
      <c r="E53" s="21"/>
      <c r="F53" s="24"/>
      <c r="G53" s="21"/>
      <c r="H53" s="24"/>
      <c r="I53" s="21"/>
      <c r="J53" s="24"/>
      <c r="K53" s="21"/>
      <c r="L53" s="24"/>
      <c r="M53" s="18"/>
      <c r="N53" s="1" t="s">
        <v>254</v>
      </c>
    </row>
    <row r="54" spans="1:52" ht="30" customHeight="1" x14ac:dyDescent="0.3">
      <c r="A54" s="19" t="s">
        <v>257</v>
      </c>
      <c r="B54" s="19" t="s">
        <v>168</v>
      </c>
      <c r="C54" s="19" t="s">
        <v>169</v>
      </c>
      <c r="D54" s="20">
        <v>1.07</v>
      </c>
      <c r="E54" s="22">
        <f>단가대비표!O23</f>
        <v>0</v>
      </c>
      <c r="F54" s="25">
        <f>TRUNC(E54*D54,1)</f>
        <v>0</v>
      </c>
      <c r="G54" s="22">
        <f>단가대비표!P23</f>
        <v>264104</v>
      </c>
      <c r="H54" s="25">
        <f>TRUNC(G54*D54,1)</f>
        <v>282591.2</v>
      </c>
      <c r="I54" s="22">
        <f>단가대비표!V23</f>
        <v>0</v>
      </c>
      <c r="J54" s="25">
        <f>TRUNC(I54*D54,1)</f>
        <v>0</v>
      </c>
      <c r="K54" s="22">
        <f t="shared" ref="K54:L56" si="6">TRUNC(E54+G54+I54,1)</f>
        <v>264104</v>
      </c>
      <c r="L54" s="25">
        <f t="shared" si="6"/>
        <v>282591.2</v>
      </c>
      <c r="M54" s="19" t="s">
        <v>50</v>
      </c>
      <c r="N54" s="1" t="s">
        <v>254</v>
      </c>
      <c r="O54" s="1" t="s">
        <v>258</v>
      </c>
      <c r="P54" s="1" t="s">
        <v>58</v>
      </c>
      <c r="Q54" s="1" t="s">
        <v>58</v>
      </c>
      <c r="R54" s="1" t="s">
        <v>59</v>
      </c>
      <c r="V54">
        <v>1</v>
      </c>
      <c r="AV54" s="1" t="s">
        <v>50</v>
      </c>
      <c r="AW54" s="1" t="s">
        <v>259</v>
      </c>
      <c r="AX54" s="1" t="s">
        <v>50</v>
      </c>
      <c r="AY54" s="1" t="s">
        <v>50</v>
      </c>
      <c r="AZ54" s="1" t="s">
        <v>50</v>
      </c>
    </row>
    <row r="55" spans="1:52" ht="30" customHeight="1" x14ac:dyDescent="0.3">
      <c r="A55" s="19" t="s">
        <v>203</v>
      </c>
      <c r="B55" s="19" t="s">
        <v>168</v>
      </c>
      <c r="C55" s="19" t="s">
        <v>169</v>
      </c>
      <c r="D55" s="20">
        <v>0.35</v>
      </c>
      <c r="E55" s="22">
        <f>단가대비표!O20</f>
        <v>0</v>
      </c>
      <c r="F55" s="25">
        <f>TRUNC(E55*D55,1)</f>
        <v>0</v>
      </c>
      <c r="G55" s="22">
        <f>단가대비표!P20</f>
        <v>169804</v>
      </c>
      <c r="H55" s="25">
        <f>TRUNC(G55*D55,1)</f>
        <v>59431.4</v>
      </c>
      <c r="I55" s="22">
        <f>단가대비표!V20</f>
        <v>0</v>
      </c>
      <c r="J55" s="25">
        <f>TRUNC(I55*D55,1)</f>
        <v>0</v>
      </c>
      <c r="K55" s="22">
        <f t="shared" si="6"/>
        <v>169804</v>
      </c>
      <c r="L55" s="25">
        <f t="shared" si="6"/>
        <v>59431.4</v>
      </c>
      <c r="M55" s="19" t="s">
        <v>50</v>
      </c>
      <c r="N55" s="1" t="s">
        <v>254</v>
      </c>
      <c r="O55" s="1" t="s">
        <v>204</v>
      </c>
      <c r="P55" s="1" t="s">
        <v>58</v>
      </c>
      <c r="Q55" s="1" t="s">
        <v>58</v>
      </c>
      <c r="R55" s="1" t="s">
        <v>59</v>
      </c>
      <c r="V55">
        <v>1</v>
      </c>
      <c r="AV55" s="1" t="s">
        <v>50</v>
      </c>
      <c r="AW55" s="1" t="s">
        <v>260</v>
      </c>
      <c r="AX55" s="1" t="s">
        <v>50</v>
      </c>
      <c r="AY55" s="1" t="s">
        <v>50</v>
      </c>
      <c r="AZ55" s="1" t="s">
        <v>50</v>
      </c>
    </row>
    <row r="56" spans="1:52" ht="30" customHeight="1" x14ac:dyDescent="0.3">
      <c r="A56" s="19" t="s">
        <v>206</v>
      </c>
      <c r="B56" s="19" t="s">
        <v>219</v>
      </c>
      <c r="C56" s="19" t="s">
        <v>102</v>
      </c>
      <c r="D56" s="20">
        <v>1</v>
      </c>
      <c r="E56" s="22">
        <v>0</v>
      </c>
      <c r="F56" s="25">
        <f>TRUNC(E56*D56,1)</f>
        <v>0</v>
      </c>
      <c r="G56" s="22">
        <v>0</v>
      </c>
      <c r="H56" s="25">
        <f>TRUNC(G56*D56,1)</f>
        <v>0</v>
      </c>
      <c r="I56" s="22">
        <f>TRUNC(SUMIF(V54:V56, RIGHTB(O56, 1), H54:H56)*U56, 2)</f>
        <v>6840.45</v>
      </c>
      <c r="J56" s="25">
        <f>TRUNC(I56*D56,1)</f>
        <v>6840.4</v>
      </c>
      <c r="K56" s="22">
        <f t="shared" si="6"/>
        <v>6840.4</v>
      </c>
      <c r="L56" s="25">
        <f t="shared" si="6"/>
        <v>6840.4</v>
      </c>
      <c r="M56" s="19" t="s">
        <v>50</v>
      </c>
      <c r="N56" s="1" t="s">
        <v>254</v>
      </c>
      <c r="O56" s="1" t="s">
        <v>165</v>
      </c>
      <c r="P56" s="1" t="s">
        <v>58</v>
      </c>
      <c r="Q56" s="1" t="s">
        <v>58</v>
      </c>
      <c r="R56" s="1" t="s">
        <v>58</v>
      </c>
      <c r="S56">
        <v>1</v>
      </c>
      <c r="T56">
        <v>2</v>
      </c>
      <c r="U56">
        <v>0.02</v>
      </c>
      <c r="AV56" s="1" t="s">
        <v>50</v>
      </c>
      <c r="AW56" s="1" t="s">
        <v>261</v>
      </c>
      <c r="AX56" s="1" t="s">
        <v>50</v>
      </c>
      <c r="AY56" s="1" t="s">
        <v>50</v>
      </c>
      <c r="AZ56" s="1" t="s">
        <v>50</v>
      </c>
    </row>
    <row r="57" spans="1:52" ht="30" customHeight="1" x14ac:dyDescent="0.3">
      <c r="A57" s="19" t="s">
        <v>172</v>
      </c>
      <c r="B57" s="19" t="s">
        <v>50</v>
      </c>
      <c r="C57" s="19" t="s">
        <v>50</v>
      </c>
      <c r="D57" s="20"/>
      <c r="E57" s="22"/>
      <c r="F57" s="25">
        <f>TRUNC(SUMIF(N54:N56, N53, F54:F56),0)</f>
        <v>0</v>
      </c>
      <c r="G57" s="22"/>
      <c r="H57" s="25">
        <f>TRUNC(SUMIF(N54:N56, N53, H54:H56),0)</f>
        <v>342022</v>
      </c>
      <c r="I57" s="22"/>
      <c r="J57" s="25">
        <f>TRUNC(SUMIF(N54:N56, N53, J54:J56),0)</f>
        <v>6840</v>
      </c>
      <c r="K57" s="22"/>
      <c r="L57" s="25">
        <f>F57+H57+J57</f>
        <v>348862</v>
      </c>
      <c r="M57" s="19" t="s">
        <v>50</v>
      </c>
      <c r="N57" s="1" t="s">
        <v>93</v>
      </c>
      <c r="O57" s="1" t="s">
        <v>93</v>
      </c>
      <c r="P57" s="1" t="s">
        <v>50</v>
      </c>
      <c r="Q57" s="1" t="s">
        <v>50</v>
      </c>
      <c r="R57" s="1" t="s">
        <v>50</v>
      </c>
      <c r="AV57" s="1" t="s">
        <v>50</v>
      </c>
      <c r="AW57" s="1" t="s">
        <v>50</v>
      </c>
      <c r="AX57" s="1" t="s">
        <v>50</v>
      </c>
      <c r="AY57" s="1" t="s">
        <v>50</v>
      </c>
      <c r="AZ57" s="1" t="s">
        <v>50</v>
      </c>
    </row>
    <row r="58" spans="1:52" ht="30" customHeight="1" x14ac:dyDescent="0.3">
      <c r="A58" s="20"/>
      <c r="B58" s="20"/>
      <c r="C58" s="20"/>
      <c r="D58" s="20"/>
      <c r="E58" s="22"/>
      <c r="F58" s="25"/>
      <c r="G58" s="22"/>
      <c r="H58" s="25"/>
      <c r="I58" s="22"/>
      <c r="J58" s="25"/>
      <c r="K58" s="22"/>
      <c r="L58" s="25"/>
      <c r="M58" s="20"/>
    </row>
    <row r="59" spans="1:52" ht="30" customHeight="1" x14ac:dyDescent="0.3">
      <c r="A59" s="16" t="s">
        <v>262</v>
      </c>
      <c r="B59" s="17"/>
      <c r="C59" s="17"/>
      <c r="D59" s="17"/>
      <c r="E59" s="21"/>
      <c r="F59" s="24"/>
      <c r="G59" s="21"/>
      <c r="H59" s="24"/>
      <c r="I59" s="21"/>
      <c r="J59" s="24"/>
      <c r="K59" s="21"/>
      <c r="L59" s="24"/>
      <c r="M59" s="18"/>
      <c r="N59" s="1" t="s">
        <v>263</v>
      </c>
    </row>
    <row r="60" spans="1:52" ht="30" customHeight="1" x14ac:dyDescent="0.3">
      <c r="A60" s="19" t="s">
        <v>257</v>
      </c>
      <c r="B60" s="19" t="s">
        <v>168</v>
      </c>
      <c r="C60" s="19" t="s">
        <v>169</v>
      </c>
      <c r="D60" s="20">
        <v>1.69</v>
      </c>
      <c r="E60" s="22">
        <f>단가대비표!O23</f>
        <v>0</v>
      </c>
      <c r="F60" s="25">
        <f>TRUNC(E60*D60,1)</f>
        <v>0</v>
      </c>
      <c r="G60" s="22">
        <f>단가대비표!P23</f>
        <v>264104</v>
      </c>
      <c r="H60" s="25">
        <f>TRUNC(G60*D60,1)</f>
        <v>446335.7</v>
      </c>
      <c r="I60" s="22">
        <f>단가대비표!V23</f>
        <v>0</v>
      </c>
      <c r="J60" s="25">
        <f>TRUNC(I60*D60,1)</f>
        <v>0</v>
      </c>
      <c r="K60" s="22">
        <f>TRUNC(E60+G60+I60,1)</f>
        <v>264104</v>
      </c>
      <c r="L60" s="25">
        <f>TRUNC(F60+H60+J60,1)</f>
        <v>446335.7</v>
      </c>
      <c r="M60" s="19" t="s">
        <v>50</v>
      </c>
      <c r="N60" s="1" t="s">
        <v>263</v>
      </c>
      <c r="O60" s="1" t="s">
        <v>258</v>
      </c>
      <c r="P60" s="1" t="s">
        <v>58</v>
      </c>
      <c r="Q60" s="1" t="s">
        <v>58</v>
      </c>
      <c r="R60" s="1" t="s">
        <v>59</v>
      </c>
      <c r="AV60" s="1" t="s">
        <v>50</v>
      </c>
      <c r="AW60" s="1" t="s">
        <v>266</v>
      </c>
      <c r="AX60" s="1" t="s">
        <v>50</v>
      </c>
      <c r="AY60" s="1" t="s">
        <v>50</v>
      </c>
      <c r="AZ60" s="1" t="s">
        <v>50</v>
      </c>
    </row>
    <row r="61" spans="1:52" ht="30" customHeight="1" x14ac:dyDescent="0.3">
      <c r="A61" s="19" t="s">
        <v>203</v>
      </c>
      <c r="B61" s="19" t="s">
        <v>168</v>
      </c>
      <c r="C61" s="19" t="s">
        <v>169</v>
      </c>
      <c r="D61" s="20">
        <v>0.69</v>
      </c>
      <c r="E61" s="22">
        <f>단가대비표!O20</f>
        <v>0</v>
      </c>
      <c r="F61" s="25">
        <f>TRUNC(E61*D61,1)</f>
        <v>0</v>
      </c>
      <c r="G61" s="22">
        <f>단가대비표!P20</f>
        <v>169804</v>
      </c>
      <c r="H61" s="25">
        <f>TRUNC(G61*D61,1)</f>
        <v>117164.7</v>
      </c>
      <c r="I61" s="22">
        <f>단가대비표!V20</f>
        <v>0</v>
      </c>
      <c r="J61" s="25">
        <f>TRUNC(I61*D61,1)</f>
        <v>0</v>
      </c>
      <c r="K61" s="22">
        <f>TRUNC(E61+G61+I61,1)</f>
        <v>169804</v>
      </c>
      <c r="L61" s="25">
        <f>TRUNC(F61+H61+J61,1)</f>
        <v>117164.7</v>
      </c>
      <c r="M61" s="19" t="s">
        <v>50</v>
      </c>
      <c r="N61" s="1" t="s">
        <v>263</v>
      </c>
      <c r="O61" s="1" t="s">
        <v>204</v>
      </c>
      <c r="P61" s="1" t="s">
        <v>58</v>
      </c>
      <c r="Q61" s="1" t="s">
        <v>58</v>
      </c>
      <c r="R61" s="1" t="s">
        <v>59</v>
      </c>
      <c r="AV61" s="1" t="s">
        <v>50</v>
      </c>
      <c r="AW61" s="1" t="s">
        <v>267</v>
      </c>
      <c r="AX61" s="1" t="s">
        <v>50</v>
      </c>
      <c r="AY61" s="1" t="s">
        <v>50</v>
      </c>
      <c r="AZ61" s="1" t="s">
        <v>50</v>
      </c>
    </row>
    <row r="62" spans="1:52" ht="30" customHeight="1" x14ac:dyDescent="0.3">
      <c r="A62" s="19" t="s">
        <v>172</v>
      </c>
      <c r="B62" s="19" t="s">
        <v>50</v>
      </c>
      <c r="C62" s="19" t="s">
        <v>50</v>
      </c>
      <c r="D62" s="20"/>
      <c r="E62" s="22"/>
      <c r="F62" s="25">
        <f>TRUNC(SUMIF(N60:N61, N59, F60:F61),0)</f>
        <v>0</v>
      </c>
      <c r="G62" s="22"/>
      <c r="H62" s="25">
        <f>TRUNC(SUMIF(N60:N61, N59, H60:H61),0)</f>
        <v>563500</v>
      </c>
      <c r="I62" s="22"/>
      <c r="J62" s="25">
        <f>TRUNC(SUMIF(N60:N61, N59, J60:J61),0)</f>
        <v>0</v>
      </c>
      <c r="K62" s="22"/>
      <c r="L62" s="25">
        <f>F62+H62+J62</f>
        <v>563500</v>
      </c>
      <c r="M62" s="19" t="s">
        <v>50</v>
      </c>
      <c r="N62" s="1" t="s">
        <v>93</v>
      </c>
      <c r="O62" s="1" t="s">
        <v>93</v>
      </c>
      <c r="P62" s="1" t="s">
        <v>50</v>
      </c>
      <c r="Q62" s="1" t="s">
        <v>50</v>
      </c>
      <c r="R62" s="1" t="s">
        <v>50</v>
      </c>
      <c r="AV62" s="1" t="s">
        <v>50</v>
      </c>
      <c r="AW62" s="1" t="s">
        <v>50</v>
      </c>
      <c r="AX62" s="1" t="s">
        <v>50</v>
      </c>
      <c r="AY62" s="1" t="s">
        <v>50</v>
      </c>
      <c r="AZ62" s="1" t="s">
        <v>50</v>
      </c>
    </row>
    <row r="63" spans="1:52" ht="30" customHeight="1" x14ac:dyDescent="0.3">
      <c r="A63" s="20"/>
      <c r="B63" s="20"/>
      <c r="C63" s="20"/>
      <c r="D63" s="20"/>
      <c r="E63" s="22"/>
      <c r="F63" s="25"/>
      <c r="G63" s="22"/>
      <c r="H63" s="25"/>
      <c r="I63" s="22"/>
      <c r="J63" s="25"/>
      <c r="K63" s="22"/>
      <c r="L63" s="25"/>
      <c r="M63" s="20"/>
    </row>
    <row r="64" spans="1:52" ht="30" customHeight="1" x14ac:dyDescent="0.3">
      <c r="A64" s="16" t="s">
        <v>268</v>
      </c>
      <c r="B64" s="17"/>
      <c r="C64" s="17"/>
      <c r="D64" s="17"/>
      <c r="E64" s="21"/>
      <c r="F64" s="24"/>
      <c r="G64" s="21"/>
      <c r="H64" s="24"/>
      <c r="I64" s="21"/>
      <c r="J64" s="24"/>
      <c r="K64" s="21"/>
      <c r="L64" s="24"/>
      <c r="M64" s="18"/>
      <c r="N64" s="1" t="s">
        <v>67</v>
      </c>
    </row>
    <row r="65" spans="1:52" ht="30" customHeight="1" x14ac:dyDescent="0.3">
      <c r="A65" s="19" t="s">
        <v>270</v>
      </c>
      <c r="B65" s="19" t="s">
        <v>271</v>
      </c>
      <c r="C65" s="19" t="s">
        <v>272</v>
      </c>
      <c r="D65" s="20">
        <v>5</v>
      </c>
      <c r="E65" s="22">
        <f>단가대비표!O14</f>
        <v>1657</v>
      </c>
      <c r="F65" s="25">
        <f>TRUNC(E65*D65,1)</f>
        <v>8285</v>
      </c>
      <c r="G65" s="22">
        <f>단가대비표!P14</f>
        <v>0</v>
      </c>
      <c r="H65" s="25">
        <f>TRUNC(G65*D65,1)</f>
        <v>0</v>
      </c>
      <c r="I65" s="22">
        <f>단가대비표!V14</f>
        <v>0</v>
      </c>
      <c r="J65" s="25">
        <f>TRUNC(I65*D65,1)</f>
        <v>0</v>
      </c>
      <c r="K65" s="22">
        <f t="shared" ref="K65:L67" si="7">TRUNC(E65+G65+I65,1)</f>
        <v>1657</v>
      </c>
      <c r="L65" s="25">
        <f t="shared" si="7"/>
        <v>8285</v>
      </c>
      <c r="M65" s="19" t="s">
        <v>50</v>
      </c>
      <c r="N65" s="1" t="s">
        <v>67</v>
      </c>
      <c r="O65" s="1" t="s">
        <v>273</v>
      </c>
      <c r="P65" s="1" t="s">
        <v>58</v>
      </c>
      <c r="Q65" s="1" t="s">
        <v>58</v>
      </c>
      <c r="R65" s="1" t="s">
        <v>59</v>
      </c>
      <c r="AV65" s="1" t="s">
        <v>50</v>
      </c>
      <c r="AW65" s="1" t="s">
        <v>274</v>
      </c>
      <c r="AX65" s="1" t="s">
        <v>50</v>
      </c>
      <c r="AY65" s="1" t="s">
        <v>50</v>
      </c>
      <c r="AZ65" s="1" t="s">
        <v>50</v>
      </c>
    </row>
    <row r="66" spans="1:52" ht="30" customHeight="1" x14ac:dyDescent="0.3">
      <c r="A66" s="19" t="s">
        <v>255</v>
      </c>
      <c r="B66" s="19" t="s">
        <v>65</v>
      </c>
      <c r="C66" s="19" t="s">
        <v>66</v>
      </c>
      <c r="D66" s="20">
        <v>1</v>
      </c>
      <c r="E66" s="22">
        <f>일위대가목록!E12</f>
        <v>0</v>
      </c>
      <c r="F66" s="25">
        <f>TRUNC(E66*D66,1)</f>
        <v>0</v>
      </c>
      <c r="G66" s="22">
        <f>일위대가목록!F12</f>
        <v>342022</v>
      </c>
      <c r="H66" s="25">
        <f>TRUNC(G66*D66,1)</f>
        <v>342022</v>
      </c>
      <c r="I66" s="22">
        <f>일위대가목록!G12</f>
        <v>6840</v>
      </c>
      <c r="J66" s="25">
        <f>TRUNC(I66*D66,1)</f>
        <v>6840</v>
      </c>
      <c r="K66" s="22">
        <f t="shared" si="7"/>
        <v>348862</v>
      </c>
      <c r="L66" s="25">
        <f t="shared" si="7"/>
        <v>348862</v>
      </c>
      <c r="M66" s="19" t="s">
        <v>50</v>
      </c>
      <c r="N66" s="1" t="s">
        <v>67</v>
      </c>
      <c r="O66" s="1" t="s">
        <v>254</v>
      </c>
      <c r="P66" s="1" t="s">
        <v>59</v>
      </c>
      <c r="Q66" s="1" t="s">
        <v>58</v>
      </c>
      <c r="R66" s="1" t="s">
        <v>58</v>
      </c>
      <c r="AV66" s="1" t="s">
        <v>50</v>
      </c>
      <c r="AW66" s="1" t="s">
        <v>275</v>
      </c>
      <c r="AX66" s="1" t="s">
        <v>50</v>
      </c>
      <c r="AY66" s="1" t="s">
        <v>50</v>
      </c>
      <c r="AZ66" s="1" t="s">
        <v>50</v>
      </c>
    </row>
    <row r="67" spans="1:52" ht="30" customHeight="1" x14ac:dyDescent="0.3">
      <c r="A67" s="19" t="s">
        <v>264</v>
      </c>
      <c r="B67" s="19" t="s">
        <v>65</v>
      </c>
      <c r="C67" s="19" t="s">
        <v>66</v>
      </c>
      <c r="D67" s="20">
        <v>1</v>
      </c>
      <c r="E67" s="22">
        <f>일위대가목록!E13</f>
        <v>0</v>
      </c>
      <c r="F67" s="25">
        <f>TRUNC(E67*D67,1)</f>
        <v>0</v>
      </c>
      <c r="G67" s="22">
        <f>일위대가목록!F13</f>
        <v>563500</v>
      </c>
      <c r="H67" s="25">
        <f>TRUNC(G67*D67,1)</f>
        <v>563500</v>
      </c>
      <c r="I67" s="22">
        <f>일위대가목록!G13</f>
        <v>0</v>
      </c>
      <c r="J67" s="25">
        <f>TRUNC(I67*D67,1)</f>
        <v>0</v>
      </c>
      <c r="K67" s="22">
        <f t="shared" si="7"/>
        <v>563500</v>
      </c>
      <c r="L67" s="25">
        <f t="shared" si="7"/>
        <v>563500</v>
      </c>
      <c r="M67" s="19" t="s">
        <v>50</v>
      </c>
      <c r="N67" s="1" t="s">
        <v>67</v>
      </c>
      <c r="O67" s="1" t="s">
        <v>263</v>
      </c>
      <c r="P67" s="1" t="s">
        <v>59</v>
      </c>
      <c r="Q67" s="1" t="s">
        <v>58</v>
      </c>
      <c r="R67" s="1" t="s">
        <v>58</v>
      </c>
      <c r="AV67" s="1" t="s">
        <v>50</v>
      </c>
      <c r="AW67" s="1" t="s">
        <v>276</v>
      </c>
      <c r="AX67" s="1" t="s">
        <v>50</v>
      </c>
      <c r="AY67" s="1" t="s">
        <v>50</v>
      </c>
      <c r="AZ67" s="1" t="s">
        <v>50</v>
      </c>
    </row>
    <row r="68" spans="1:52" ht="30" customHeight="1" x14ac:dyDescent="0.3">
      <c r="A68" s="19" t="s">
        <v>172</v>
      </c>
      <c r="B68" s="19" t="s">
        <v>50</v>
      </c>
      <c r="C68" s="19" t="s">
        <v>50</v>
      </c>
      <c r="D68" s="20"/>
      <c r="E68" s="22"/>
      <c r="F68" s="25">
        <f>TRUNC(SUMIF(N65:N67, N64, F65:F67),0)</f>
        <v>8285</v>
      </c>
      <c r="G68" s="22"/>
      <c r="H68" s="25">
        <f>TRUNC(SUMIF(N65:N67, N64, H65:H67),0)</f>
        <v>905522</v>
      </c>
      <c r="I68" s="22"/>
      <c r="J68" s="25">
        <f>TRUNC(SUMIF(N65:N67, N64, J65:J67),0)</f>
        <v>6840</v>
      </c>
      <c r="K68" s="22"/>
      <c r="L68" s="25">
        <f>F68+H68+J68</f>
        <v>920647</v>
      </c>
      <c r="M68" s="19" t="s">
        <v>50</v>
      </c>
      <c r="N68" s="1" t="s">
        <v>93</v>
      </c>
      <c r="O68" s="1" t="s">
        <v>93</v>
      </c>
      <c r="P68" s="1" t="s">
        <v>50</v>
      </c>
      <c r="Q68" s="1" t="s">
        <v>50</v>
      </c>
      <c r="R68" s="1" t="s">
        <v>50</v>
      </c>
      <c r="AV68" s="1" t="s">
        <v>50</v>
      </c>
      <c r="AW68" s="1" t="s">
        <v>50</v>
      </c>
      <c r="AX68" s="1" t="s">
        <v>50</v>
      </c>
      <c r="AY68" s="1" t="s">
        <v>50</v>
      </c>
      <c r="AZ68" s="1" t="s">
        <v>50</v>
      </c>
    </row>
    <row r="69" spans="1:52" ht="30" customHeight="1" x14ac:dyDescent="0.3">
      <c r="A69" s="20"/>
      <c r="B69" s="20"/>
      <c r="C69" s="20"/>
      <c r="D69" s="20"/>
      <c r="E69" s="22"/>
      <c r="F69" s="25"/>
      <c r="G69" s="22"/>
      <c r="H69" s="25"/>
      <c r="I69" s="22"/>
      <c r="J69" s="25"/>
      <c r="K69" s="22"/>
      <c r="L69" s="25"/>
      <c r="M69" s="20"/>
    </row>
    <row r="70" spans="1:52" ht="30" customHeight="1" x14ac:dyDescent="0.3">
      <c r="A70" s="16" t="s">
        <v>277</v>
      </c>
      <c r="B70" s="17"/>
      <c r="C70" s="17"/>
      <c r="D70" s="17"/>
      <c r="E70" s="21"/>
      <c r="F70" s="24"/>
      <c r="G70" s="21"/>
      <c r="H70" s="24"/>
      <c r="I70" s="21"/>
      <c r="J70" s="24"/>
      <c r="K70" s="21"/>
      <c r="L70" s="24"/>
      <c r="M70" s="18"/>
      <c r="N70" s="1" t="s">
        <v>108</v>
      </c>
    </row>
    <row r="71" spans="1:52" ht="30" customHeight="1" x14ac:dyDescent="0.3">
      <c r="A71" s="19" t="s">
        <v>203</v>
      </c>
      <c r="B71" s="19" t="s">
        <v>168</v>
      </c>
      <c r="C71" s="19" t="s">
        <v>169</v>
      </c>
      <c r="D71" s="20">
        <v>0.4</v>
      </c>
      <c r="E71" s="22">
        <f>단가대비표!O20</f>
        <v>0</v>
      </c>
      <c r="F71" s="25">
        <f>TRUNC(E71*D71,1)</f>
        <v>0</v>
      </c>
      <c r="G71" s="22">
        <f>단가대비표!P20</f>
        <v>169804</v>
      </c>
      <c r="H71" s="25">
        <f>TRUNC(G71*D71,1)</f>
        <v>67921.600000000006</v>
      </c>
      <c r="I71" s="22">
        <f>단가대비표!V20</f>
        <v>0</v>
      </c>
      <c r="J71" s="25">
        <f>TRUNC(I71*D71,1)</f>
        <v>0</v>
      </c>
      <c r="K71" s="22">
        <f t="shared" ref="K71:L73" si="8">TRUNC(E71+G71+I71,1)</f>
        <v>169804</v>
      </c>
      <c r="L71" s="25">
        <f t="shared" si="8"/>
        <v>67921.600000000006</v>
      </c>
      <c r="M71" s="19" t="s">
        <v>50</v>
      </c>
      <c r="N71" s="1" t="s">
        <v>108</v>
      </c>
      <c r="O71" s="1" t="s">
        <v>204</v>
      </c>
      <c r="P71" s="1" t="s">
        <v>58</v>
      </c>
      <c r="Q71" s="1" t="s">
        <v>58</v>
      </c>
      <c r="R71" s="1" t="s">
        <v>59</v>
      </c>
      <c r="V71">
        <v>1</v>
      </c>
      <c r="AV71" s="1" t="s">
        <v>50</v>
      </c>
      <c r="AW71" s="1" t="s">
        <v>279</v>
      </c>
      <c r="AX71" s="1" t="s">
        <v>50</v>
      </c>
      <c r="AY71" s="1" t="s">
        <v>50</v>
      </c>
      <c r="AZ71" s="1" t="s">
        <v>50</v>
      </c>
    </row>
    <row r="72" spans="1:52" ht="30" customHeight="1" x14ac:dyDescent="0.3">
      <c r="A72" s="19" t="s">
        <v>280</v>
      </c>
      <c r="B72" s="19" t="s">
        <v>168</v>
      </c>
      <c r="C72" s="19" t="s">
        <v>169</v>
      </c>
      <c r="D72" s="20">
        <v>0.2</v>
      </c>
      <c r="E72" s="22">
        <f>단가대비표!O25</f>
        <v>0</v>
      </c>
      <c r="F72" s="25">
        <f>TRUNC(E72*D72,1)</f>
        <v>0</v>
      </c>
      <c r="G72" s="22">
        <f>단가대비표!P25</f>
        <v>250572</v>
      </c>
      <c r="H72" s="25">
        <f>TRUNC(G72*D72,1)</f>
        <v>50114.400000000001</v>
      </c>
      <c r="I72" s="22">
        <f>단가대비표!V25</f>
        <v>0</v>
      </c>
      <c r="J72" s="25">
        <f>TRUNC(I72*D72,1)</f>
        <v>0</v>
      </c>
      <c r="K72" s="22">
        <f t="shared" si="8"/>
        <v>250572</v>
      </c>
      <c r="L72" s="25">
        <f t="shared" si="8"/>
        <v>50114.400000000001</v>
      </c>
      <c r="M72" s="19" t="s">
        <v>50</v>
      </c>
      <c r="N72" s="1" t="s">
        <v>108</v>
      </c>
      <c r="O72" s="1" t="s">
        <v>281</v>
      </c>
      <c r="P72" s="1" t="s">
        <v>58</v>
      </c>
      <c r="Q72" s="1" t="s">
        <v>58</v>
      </c>
      <c r="R72" s="1" t="s">
        <v>59</v>
      </c>
      <c r="V72">
        <v>1</v>
      </c>
      <c r="AV72" s="1" t="s">
        <v>50</v>
      </c>
      <c r="AW72" s="1" t="s">
        <v>282</v>
      </c>
      <c r="AX72" s="1" t="s">
        <v>50</v>
      </c>
      <c r="AY72" s="1" t="s">
        <v>50</v>
      </c>
      <c r="AZ72" s="1" t="s">
        <v>50</v>
      </c>
    </row>
    <row r="73" spans="1:52" ht="30" customHeight="1" x14ac:dyDescent="0.3">
      <c r="A73" s="19" t="s">
        <v>206</v>
      </c>
      <c r="B73" s="19" t="s">
        <v>228</v>
      </c>
      <c r="C73" s="19" t="s">
        <v>102</v>
      </c>
      <c r="D73" s="20">
        <v>1</v>
      </c>
      <c r="E73" s="22">
        <v>0</v>
      </c>
      <c r="F73" s="25">
        <f>TRUNC(E73*D73,1)</f>
        <v>0</v>
      </c>
      <c r="G73" s="22">
        <v>0</v>
      </c>
      <c r="H73" s="25">
        <f>TRUNC(G73*D73,1)</f>
        <v>0</v>
      </c>
      <c r="I73" s="22">
        <f>TRUNC(SUMIF(V71:V73, RIGHTB(O73, 1), H71:H73)*U73, 2)</f>
        <v>3541.08</v>
      </c>
      <c r="J73" s="25">
        <f>TRUNC(I73*D73,1)</f>
        <v>3541</v>
      </c>
      <c r="K73" s="22">
        <f t="shared" si="8"/>
        <v>3541</v>
      </c>
      <c r="L73" s="25">
        <f t="shared" si="8"/>
        <v>3541</v>
      </c>
      <c r="M73" s="19" t="s">
        <v>50</v>
      </c>
      <c r="N73" s="1" t="s">
        <v>108</v>
      </c>
      <c r="O73" s="1" t="s">
        <v>165</v>
      </c>
      <c r="P73" s="1" t="s">
        <v>58</v>
      </c>
      <c r="Q73" s="1" t="s">
        <v>58</v>
      </c>
      <c r="R73" s="1" t="s">
        <v>58</v>
      </c>
      <c r="S73">
        <v>1</v>
      </c>
      <c r="T73">
        <v>2</v>
      </c>
      <c r="U73">
        <v>0.03</v>
      </c>
      <c r="AV73" s="1" t="s">
        <v>50</v>
      </c>
      <c r="AW73" s="1" t="s">
        <v>283</v>
      </c>
      <c r="AX73" s="1" t="s">
        <v>50</v>
      </c>
      <c r="AY73" s="1" t="s">
        <v>50</v>
      </c>
      <c r="AZ73" s="1" t="s">
        <v>50</v>
      </c>
    </row>
    <row r="74" spans="1:52" ht="30" customHeight="1" x14ac:dyDescent="0.3">
      <c r="A74" s="19" t="s">
        <v>172</v>
      </c>
      <c r="B74" s="19" t="s">
        <v>50</v>
      </c>
      <c r="C74" s="19" t="s">
        <v>50</v>
      </c>
      <c r="D74" s="20"/>
      <c r="E74" s="22"/>
      <c r="F74" s="25">
        <f>TRUNC(SUMIF(N71:N73, N70, F71:F73),0)</f>
        <v>0</v>
      </c>
      <c r="G74" s="22"/>
      <c r="H74" s="25">
        <f>TRUNC(SUMIF(N71:N73, N70, H71:H73),0)</f>
        <v>118036</v>
      </c>
      <c r="I74" s="22"/>
      <c r="J74" s="25">
        <f>TRUNC(SUMIF(N71:N73, N70, J71:J73),0)</f>
        <v>3541</v>
      </c>
      <c r="K74" s="22"/>
      <c r="L74" s="25">
        <f>F74+H74+J74</f>
        <v>121577</v>
      </c>
      <c r="M74" s="19" t="s">
        <v>50</v>
      </c>
      <c r="N74" s="1" t="s">
        <v>93</v>
      </c>
      <c r="O74" s="1" t="s">
        <v>93</v>
      </c>
      <c r="P74" s="1" t="s">
        <v>50</v>
      </c>
      <c r="Q74" s="1" t="s">
        <v>50</v>
      </c>
      <c r="R74" s="1" t="s">
        <v>50</v>
      </c>
      <c r="AV74" s="1" t="s">
        <v>50</v>
      </c>
      <c r="AW74" s="1" t="s">
        <v>50</v>
      </c>
      <c r="AX74" s="1" t="s">
        <v>50</v>
      </c>
      <c r="AY74" s="1" t="s">
        <v>50</v>
      </c>
      <c r="AZ74" s="1" t="s">
        <v>50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0D285-540A-4F31-A6EC-435CA7F25E20}">
  <sheetPr>
    <pageSetUpPr fitToPage="1"/>
  </sheetPr>
  <dimension ref="A1:AB26"/>
  <sheetViews>
    <sheetView view="pageBreakPreview" topLeftCell="B1" zoomScale="85" zoomScaleNormal="100" zoomScaleSheetLayoutView="85" workbookViewId="0">
      <selection activeCell="A2" sqref="A2:X2"/>
    </sheetView>
  </sheetViews>
  <sheetFormatPr defaultRowHeight="16.5" x14ac:dyDescent="0.3"/>
  <cols>
    <col min="1" max="1" width="44.25" hidden="1" customWidth="1"/>
    <col min="2" max="2" width="25.25" bestFit="1" customWidth="1"/>
    <col min="3" max="3" width="40.625" bestFit="1" customWidth="1"/>
    <col min="4" max="4" width="5.25" bestFit="1" customWidth="1"/>
    <col min="5" max="5" width="10.375" bestFit="1" customWidth="1"/>
    <col min="6" max="6" width="6.125" bestFit="1" customWidth="1"/>
    <col min="7" max="7" width="10.25" bestFit="1" customWidth="1"/>
    <col min="8" max="8" width="6.125" bestFit="1" customWidth="1"/>
    <col min="9" max="9" width="10.25" bestFit="1" customWidth="1"/>
    <col min="10" max="10" width="6.125" bestFit="1" customWidth="1"/>
    <col min="11" max="11" width="9.625" bestFit="1" customWidth="1"/>
    <col min="12" max="12" width="6.125" bestFit="1" customWidth="1"/>
    <col min="13" max="13" width="9.625" bestFit="1" customWidth="1"/>
    <col min="14" max="14" width="6.125" bestFit="1" customWidth="1"/>
    <col min="15" max="16" width="10.25" bestFit="1" customWidth="1"/>
    <col min="17" max="17" width="10.375" bestFit="1" customWidth="1"/>
    <col min="18" max="19" width="8.625" bestFit="1" customWidth="1"/>
    <col min="20" max="20" width="9.625" bestFit="1" customWidth="1"/>
    <col min="21" max="22" width="10.25" bestFit="1" customWidth="1"/>
    <col min="23" max="23" width="7.625" bestFit="1" customWidth="1"/>
    <col min="24" max="24" width="12.375" bestFit="1" customWidth="1"/>
    <col min="25" max="26" width="8.625" hidden="1" customWidth="1"/>
    <col min="27" max="27" width="10.375" hidden="1" customWidth="1"/>
    <col min="28" max="28" width="8.625" hidden="1" customWidth="1"/>
  </cols>
  <sheetData>
    <row r="1" spans="1:28" ht="30" customHeight="1" x14ac:dyDescent="0.3">
      <c r="A1" s="62" t="s">
        <v>297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8" ht="30" customHeight="1" x14ac:dyDescent="0.3">
      <c r="A2" s="57" t="str">
        <f>공종별내역서!A1</f>
        <v>[ 성동면 병촌리 등 2개소 유지관리공사 ]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8" ht="30" customHeight="1" x14ac:dyDescent="0.3">
      <c r="A3" s="60" t="s">
        <v>127</v>
      </c>
      <c r="B3" s="60" t="s">
        <v>1</v>
      </c>
      <c r="C3" s="60" t="s">
        <v>291</v>
      </c>
      <c r="D3" s="60" t="s">
        <v>3</v>
      </c>
      <c r="E3" s="60" t="s">
        <v>5</v>
      </c>
      <c r="F3" s="60"/>
      <c r="G3" s="60"/>
      <c r="H3" s="60"/>
      <c r="I3" s="60"/>
      <c r="J3" s="60"/>
      <c r="K3" s="60"/>
      <c r="L3" s="60"/>
      <c r="M3" s="60"/>
      <c r="N3" s="60"/>
      <c r="O3" s="60"/>
      <c r="P3" s="60" t="s">
        <v>129</v>
      </c>
      <c r="Q3" s="60" t="s">
        <v>130</v>
      </c>
      <c r="R3" s="60"/>
      <c r="S3" s="60"/>
      <c r="T3" s="60"/>
      <c r="U3" s="60"/>
      <c r="V3" s="60"/>
      <c r="W3" s="60" t="s">
        <v>132</v>
      </c>
      <c r="X3" s="60" t="s">
        <v>11</v>
      </c>
      <c r="Y3" s="57" t="s">
        <v>305</v>
      </c>
      <c r="Z3" s="57" t="s">
        <v>306</v>
      </c>
      <c r="AA3" s="57" t="s">
        <v>307</v>
      </c>
      <c r="AB3" s="57" t="s">
        <v>47</v>
      </c>
    </row>
    <row r="4" spans="1:28" ht="30" customHeight="1" x14ac:dyDescent="0.3">
      <c r="A4" s="60"/>
      <c r="B4" s="60"/>
      <c r="C4" s="60"/>
      <c r="D4" s="60"/>
      <c r="E4" s="7" t="s">
        <v>298</v>
      </c>
      <c r="F4" s="7" t="s">
        <v>299</v>
      </c>
      <c r="G4" s="7" t="s">
        <v>300</v>
      </c>
      <c r="H4" s="7" t="s">
        <v>299</v>
      </c>
      <c r="I4" s="7" t="s">
        <v>301</v>
      </c>
      <c r="J4" s="7" t="s">
        <v>299</v>
      </c>
      <c r="K4" s="7" t="s">
        <v>302</v>
      </c>
      <c r="L4" s="7" t="s">
        <v>299</v>
      </c>
      <c r="M4" s="7" t="s">
        <v>303</v>
      </c>
      <c r="N4" s="7" t="s">
        <v>299</v>
      </c>
      <c r="O4" s="7" t="s">
        <v>304</v>
      </c>
      <c r="P4" s="60"/>
      <c r="Q4" s="7" t="s">
        <v>298</v>
      </c>
      <c r="R4" s="7" t="s">
        <v>300</v>
      </c>
      <c r="S4" s="7" t="s">
        <v>301</v>
      </c>
      <c r="T4" s="7" t="s">
        <v>302</v>
      </c>
      <c r="U4" s="7" t="s">
        <v>303</v>
      </c>
      <c r="V4" s="7" t="s">
        <v>304</v>
      </c>
      <c r="W4" s="60"/>
      <c r="X4" s="60"/>
      <c r="Y4" s="57"/>
      <c r="Z4" s="57"/>
      <c r="AA4" s="57"/>
      <c r="AB4" s="57"/>
    </row>
    <row r="5" spans="1:28" ht="30" customHeight="1" x14ac:dyDescent="0.3">
      <c r="A5" s="13" t="s">
        <v>156</v>
      </c>
      <c r="B5" s="13" t="s">
        <v>149</v>
      </c>
      <c r="C5" s="13" t="s">
        <v>150</v>
      </c>
      <c r="D5" s="37" t="s">
        <v>154</v>
      </c>
      <c r="E5" s="38">
        <v>0</v>
      </c>
      <c r="F5" s="13" t="s">
        <v>50</v>
      </c>
      <c r="G5" s="38">
        <v>0</v>
      </c>
      <c r="H5" s="13" t="s">
        <v>50</v>
      </c>
      <c r="I5" s="38">
        <v>0</v>
      </c>
      <c r="J5" s="13" t="s">
        <v>50</v>
      </c>
      <c r="K5" s="38">
        <v>0</v>
      </c>
      <c r="L5" s="13" t="s">
        <v>50</v>
      </c>
      <c r="M5" s="38">
        <v>0</v>
      </c>
      <c r="N5" s="13" t="s">
        <v>50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109310</v>
      </c>
      <c r="V5" s="38">
        <f>SMALL(Q5:U5,COUNTIF(Q5:U5,0)+1)</f>
        <v>109310</v>
      </c>
      <c r="W5" s="13" t="s">
        <v>308</v>
      </c>
      <c r="X5" s="13" t="s">
        <v>155</v>
      </c>
      <c r="Y5" s="1" t="s">
        <v>50</v>
      </c>
      <c r="Z5" s="1" t="s">
        <v>50</v>
      </c>
      <c r="AA5" s="39"/>
      <c r="AB5" s="1" t="s">
        <v>50</v>
      </c>
    </row>
    <row r="6" spans="1:28" ht="30" customHeight="1" x14ac:dyDescent="0.3">
      <c r="A6" s="13" t="s">
        <v>234</v>
      </c>
      <c r="B6" s="13" t="s">
        <v>230</v>
      </c>
      <c r="C6" s="13" t="s">
        <v>231</v>
      </c>
      <c r="D6" s="37" t="s">
        <v>232</v>
      </c>
      <c r="E6" s="38">
        <v>0</v>
      </c>
      <c r="F6" s="13" t="s">
        <v>50</v>
      </c>
      <c r="G6" s="38">
        <v>110</v>
      </c>
      <c r="H6" s="13" t="s">
        <v>309</v>
      </c>
      <c r="I6" s="38">
        <v>0</v>
      </c>
      <c r="J6" s="13" t="s">
        <v>50</v>
      </c>
      <c r="K6" s="38">
        <v>0</v>
      </c>
      <c r="L6" s="13" t="s">
        <v>50</v>
      </c>
      <c r="M6" s="38">
        <v>0</v>
      </c>
      <c r="N6" s="13" t="s">
        <v>50</v>
      </c>
      <c r="O6" s="38">
        <f t="shared" ref="O6:O16" si="0">SMALL(E6:M6,COUNTIF(E6:M6,0)+1)</f>
        <v>110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13" t="s">
        <v>310</v>
      </c>
      <c r="X6" s="13" t="s">
        <v>233</v>
      </c>
      <c r="Y6" s="1" t="s">
        <v>50</v>
      </c>
      <c r="Z6" s="1" t="s">
        <v>50</v>
      </c>
      <c r="AA6" s="39"/>
      <c r="AB6" s="1" t="s">
        <v>50</v>
      </c>
    </row>
    <row r="7" spans="1:28" ht="30" customHeight="1" x14ac:dyDescent="0.3">
      <c r="A7" s="13" t="s">
        <v>181</v>
      </c>
      <c r="B7" s="13" t="s">
        <v>178</v>
      </c>
      <c r="C7" s="13" t="s">
        <v>179</v>
      </c>
      <c r="D7" s="37" t="s">
        <v>71</v>
      </c>
      <c r="E7" s="38">
        <v>10931</v>
      </c>
      <c r="F7" s="13" t="s">
        <v>50</v>
      </c>
      <c r="G7" s="38">
        <v>12093.52</v>
      </c>
      <c r="H7" s="13" t="s">
        <v>311</v>
      </c>
      <c r="I7" s="38">
        <v>11556.03</v>
      </c>
      <c r="J7" s="13" t="s">
        <v>312</v>
      </c>
      <c r="K7" s="38">
        <v>0</v>
      </c>
      <c r="L7" s="13" t="s">
        <v>50</v>
      </c>
      <c r="M7" s="38">
        <v>0</v>
      </c>
      <c r="N7" s="13" t="s">
        <v>50</v>
      </c>
      <c r="O7" s="38">
        <f t="shared" si="0"/>
        <v>10931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13" t="s">
        <v>313</v>
      </c>
      <c r="X7" s="13" t="s">
        <v>50</v>
      </c>
      <c r="Y7" s="1" t="s">
        <v>50</v>
      </c>
      <c r="Z7" s="1" t="s">
        <v>50</v>
      </c>
      <c r="AA7" s="39"/>
      <c r="AB7" s="1" t="s">
        <v>50</v>
      </c>
    </row>
    <row r="8" spans="1:28" ht="30" customHeight="1" x14ac:dyDescent="0.3">
      <c r="A8" s="13" t="s">
        <v>161</v>
      </c>
      <c r="B8" s="13" t="s">
        <v>158</v>
      </c>
      <c r="C8" s="13" t="s">
        <v>159</v>
      </c>
      <c r="D8" s="37" t="s">
        <v>160</v>
      </c>
      <c r="E8" s="38">
        <v>0</v>
      </c>
      <c r="F8" s="13" t="s">
        <v>50</v>
      </c>
      <c r="G8" s="38">
        <v>1550</v>
      </c>
      <c r="H8" s="13" t="s">
        <v>314</v>
      </c>
      <c r="I8" s="38">
        <v>1358.18</v>
      </c>
      <c r="J8" s="13" t="s">
        <v>315</v>
      </c>
      <c r="K8" s="38">
        <v>0</v>
      </c>
      <c r="L8" s="13" t="s">
        <v>50</v>
      </c>
      <c r="M8" s="38">
        <v>0</v>
      </c>
      <c r="N8" s="13" t="s">
        <v>50</v>
      </c>
      <c r="O8" s="38">
        <f t="shared" si="0"/>
        <v>1358.18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13" t="s">
        <v>316</v>
      </c>
      <c r="X8" s="13" t="s">
        <v>50</v>
      </c>
      <c r="Y8" s="1" t="s">
        <v>50</v>
      </c>
      <c r="Z8" s="1" t="s">
        <v>50</v>
      </c>
      <c r="AA8" s="39"/>
      <c r="AB8" s="1" t="s">
        <v>50</v>
      </c>
    </row>
    <row r="9" spans="1:28" ht="30" customHeight="1" x14ac:dyDescent="0.3">
      <c r="A9" s="13" t="s">
        <v>90</v>
      </c>
      <c r="B9" s="13" t="s">
        <v>88</v>
      </c>
      <c r="C9" s="13" t="s">
        <v>89</v>
      </c>
      <c r="D9" s="37" t="s">
        <v>66</v>
      </c>
      <c r="E9" s="38">
        <v>856040</v>
      </c>
      <c r="F9" s="13" t="s">
        <v>50</v>
      </c>
      <c r="G9" s="38">
        <v>0</v>
      </c>
      <c r="H9" s="13" t="s">
        <v>50</v>
      </c>
      <c r="I9" s="38">
        <v>0</v>
      </c>
      <c r="J9" s="13" t="s">
        <v>50</v>
      </c>
      <c r="K9" s="38">
        <v>0</v>
      </c>
      <c r="L9" s="13" t="s">
        <v>50</v>
      </c>
      <c r="M9" s="38">
        <v>0</v>
      </c>
      <c r="N9" s="13" t="s">
        <v>50</v>
      </c>
      <c r="O9" s="38">
        <f t="shared" si="0"/>
        <v>856040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13" t="s">
        <v>317</v>
      </c>
      <c r="X9" s="13" t="s">
        <v>50</v>
      </c>
      <c r="Y9" s="1" t="s">
        <v>50</v>
      </c>
      <c r="Z9" s="1" t="s">
        <v>50</v>
      </c>
      <c r="AA9" s="39"/>
      <c r="AB9" s="1" t="s">
        <v>50</v>
      </c>
    </row>
    <row r="10" spans="1:28" ht="30" customHeight="1" x14ac:dyDescent="0.3">
      <c r="A10" s="13" t="s">
        <v>244</v>
      </c>
      <c r="B10" s="13" t="s">
        <v>241</v>
      </c>
      <c r="C10" s="13" t="s">
        <v>242</v>
      </c>
      <c r="D10" s="37" t="s">
        <v>243</v>
      </c>
      <c r="E10" s="38">
        <v>0</v>
      </c>
      <c r="F10" s="13" t="s">
        <v>50</v>
      </c>
      <c r="G10" s="38">
        <v>201600</v>
      </c>
      <c r="H10" s="13" t="s">
        <v>318</v>
      </c>
      <c r="I10" s="38">
        <v>201600</v>
      </c>
      <c r="J10" s="13" t="s">
        <v>50</v>
      </c>
      <c r="K10" s="38">
        <v>0</v>
      </c>
      <c r="L10" s="13" t="s">
        <v>50</v>
      </c>
      <c r="M10" s="38">
        <v>0</v>
      </c>
      <c r="N10" s="13" t="s">
        <v>50</v>
      </c>
      <c r="O10" s="38">
        <f t="shared" si="0"/>
        <v>201600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13" t="s">
        <v>319</v>
      </c>
      <c r="X10" s="13" t="s">
        <v>119</v>
      </c>
      <c r="Y10" s="1" t="s">
        <v>50</v>
      </c>
      <c r="Z10" s="1" t="s">
        <v>50</v>
      </c>
      <c r="AA10" s="39"/>
      <c r="AB10" s="1" t="s">
        <v>50</v>
      </c>
    </row>
    <row r="11" spans="1:28" ht="30" customHeight="1" x14ac:dyDescent="0.3">
      <c r="A11" s="13" t="s">
        <v>248</v>
      </c>
      <c r="B11" s="13" t="s">
        <v>246</v>
      </c>
      <c r="C11" s="13" t="s">
        <v>247</v>
      </c>
      <c r="D11" s="37" t="s">
        <v>243</v>
      </c>
      <c r="E11" s="38">
        <v>0</v>
      </c>
      <c r="F11" s="13" t="s">
        <v>50</v>
      </c>
      <c r="G11" s="38">
        <v>45700</v>
      </c>
      <c r="H11" s="13" t="s">
        <v>320</v>
      </c>
      <c r="I11" s="38">
        <v>0</v>
      </c>
      <c r="J11" s="13" t="s">
        <v>50</v>
      </c>
      <c r="K11" s="38">
        <v>0</v>
      </c>
      <c r="L11" s="13" t="s">
        <v>50</v>
      </c>
      <c r="M11" s="38">
        <v>0</v>
      </c>
      <c r="N11" s="13" t="s">
        <v>50</v>
      </c>
      <c r="O11" s="38">
        <f t="shared" si="0"/>
        <v>45700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13" t="s">
        <v>321</v>
      </c>
      <c r="X11" s="13" t="s">
        <v>119</v>
      </c>
      <c r="Y11" s="1" t="s">
        <v>50</v>
      </c>
      <c r="Z11" s="1" t="s">
        <v>50</v>
      </c>
      <c r="AA11" s="39"/>
      <c r="AB11" s="1" t="s">
        <v>50</v>
      </c>
    </row>
    <row r="12" spans="1:28" ht="30" customHeight="1" x14ac:dyDescent="0.3">
      <c r="A12" s="13" t="s">
        <v>186</v>
      </c>
      <c r="B12" s="13" t="s">
        <v>184</v>
      </c>
      <c r="C12" s="13" t="s">
        <v>185</v>
      </c>
      <c r="D12" s="37" t="s">
        <v>76</v>
      </c>
      <c r="E12" s="38">
        <v>546058</v>
      </c>
      <c r="F12" s="13" t="s">
        <v>50</v>
      </c>
      <c r="G12" s="38">
        <v>577844.31000000006</v>
      </c>
      <c r="H12" s="13" t="s">
        <v>322</v>
      </c>
      <c r="I12" s="38">
        <v>571556.88</v>
      </c>
      <c r="J12" s="13" t="s">
        <v>323</v>
      </c>
      <c r="K12" s="38">
        <v>0</v>
      </c>
      <c r="L12" s="13" t="s">
        <v>50</v>
      </c>
      <c r="M12" s="38">
        <v>0</v>
      </c>
      <c r="N12" s="13" t="s">
        <v>50</v>
      </c>
      <c r="O12" s="38">
        <f t="shared" si="0"/>
        <v>546058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13" t="s">
        <v>324</v>
      </c>
      <c r="X12" s="13" t="s">
        <v>50</v>
      </c>
      <c r="Y12" s="1" t="s">
        <v>50</v>
      </c>
      <c r="Z12" s="1" t="s">
        <v>50</v>
      </c>
      <c r="AA12" s="39"/>
      <c r="AB12" s="1" t="s">
        <v>50</v>
      </c>
    </row>
    <row r="13" spans="1:28" ht="30" customHeight="1" x14ac:dyDescent="0.3">
      <c r="A13" s="13" t="s">
        <v>86</v>
      </c>
      <c r="B13" s="13" t="s">
        <v>84</v>
      </c>
      <c r="C13" s="13" t="s">
        <v>85</v>
      </c>
      <c r="D13" s="37" t="s">
        <v>76</v>
      </c>
      <c r="E13" s="38">
        <v>0</v>
      </c>
      <c r="F13" s="13" t="s">
        <v>50</v>
      </c>
      <c r="G13" s="38">
        <v>102400</v>
      </c>
      <c r="H13" s="13" t="s">
        <v>325</v>
      </c>
      <c r="I13" s="38">
        <v>94950</v>
      </c>
      <c r="J13" s="13" t="s">
        <v>326</v>
      </c>
      <c r="K13" s="38">
        <v>0</v>
      </c>
      <c r="L13" s="13" t="s">
        <v>50</v>
      </c>
      <c r="M13" s="38">
        <v>0</v>
      </c>
      <c r="N13" s="13" t="s">
        <v>50</v>
      </c>
      <c r="O13" s="38">
        <f t="shared" si="0"/>
        <v>94950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13" t="s">
        <v>327</v>
      </c>
      <c r="X13" s="13" t="s">
        <v>50</v>
      </c>
      <c r="Y13" s="1" t="s">
        <v>50</v>
      </c>
      <c r="Z13" s="1" t="s">
        <v>50</v>
      </c>
      <c r="AA13" s="39"/>
      <c r="AB13" s="1" t="s">
        <v>50</v>
      </c>
    </row>
    <row r="14" spans="1:28" ht="30" customHeight="1" x14ac:dyDescent="0.3">
      <c r="A14" s="13" t="s">
        <v>273</v>
      </c>
      <c r="B14" s="13" t="s">
        <v>270</v>
      </c>
      <c r="C14" s="13" t="s">
        <v>271</v>
      </c>
      <c r="D14" s="37" t="s">
        <v>272</v>
      </c>
      <c r="E14" s="38">
        <v>1657</v>
      </c>
      <c r="F14" s="13" t="s">
        <v>50</v>
      </c>
      <c r="G14" s="38">
        <v>1780</v>
      </c>
      <c r="H14" s="13" t="s">
        <v>328</v>
      </c>
      <c r="I14" s="38">
        <v>1830</v>
      </c>
      <c r="J14" s="13" t="s">
        <v>329</v>
      </c>
      <c r="K14" s="38">
        <v>0</v>
      </c>
      <c r="L14" s="13" t="s">
        <v>50</v>
      </c>
      <c r="M14" s="38">
        <v>0</v>
      </c>
      <c r="N14" s="13" t="s">
        <v>50</v>
      </c>
      <c r="O14" s="38">
        <f t="shared" si="0"/>
        <v>1657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13" t="s">
        <v>330</v>
      </c>
      <c r="X14" s="13" t="s">
        <v>50</v>
      </c>
      <c r="Y14" s="1" t="s">
        <v>50</v>
      </c>
      <c r="Z14" s="1" t="s">
        <v>50</v>
      </c>
      <c r="AA14" s="39"/>
      <c r="AB14" s="1" t="s">
        <v>50</v>
      </c>
    </row>
    <row r="15" spans="1:28" ht="30" customHeight="1" x14ac:dyDescent="0.3">
      <c r="A15" s="13" t="s">
        <v>120</v>
      </c>
      <c r="B15" s="13" t="s">
        <v>116</v>
      </c>
      <c r="C15" s="13" t="s">
        <v>117</v>
      </c>
      <c r="D15" s="37" t="s">
        <v>118</v>
      </c>
      <c r="E15" s="38">
        <v>0</v>
      </c>
      <c r="F15" s="13" t="s">
        <v>50</v>
      </c>
      <c r="G15" s="38">
        <v>123340</v>
      </c>
      <c r="H15" s="13" t="s">
        <v>331</v>
      </c>
      <c r="I15" s="38">
        <v>141850</v>
      </c>
      <c r="J15" s="13" t="s">
        <v>332</v>
      </c>
      <c r="K15" s="38">
        <v>0</v>
      </c>
      <c r="L15" s="13" t="s">
        <v>50</v>
      </c>
      <c r="M15" s="38">
        <v>0</v>
      </c>
      <c r="N15" s="13" t="s">
        <v>50</v>
      </c>
      <c r="O15" s="38">
        <f t="shared" si="0"/>
        <v>123340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13" t="s">
        <v>333</v>
      </c>
      <c r="X15" s="13" t="s">
        <v>119</v>
      </c>
      <c r="Y15" s="1" t="s">
        <v>50</v>
      </c>
      <c r="Z15" s="1" t="s">
        <v>50</v>
      </c>
      <c r="AA15" s="39"/>
      <c r="AB15" s="1" t="s">
        <v>50</v>
      </c>
    </row>
    <row r="16" spans="1:28" ht="30" customHeight="1" x14ac:dyDescent="0.3">
      <c r="A16" s="13" t="s">
        <v>123</v>
      </c>
      <c r="B16" s="13" t="s">
        <v>122</v>
      </c>
      <c r="C16" s="13" t="s">
        <v>106</v>
      </c>
      <c r="D16" s="37" t="s">
        <v>81</v>
      </c>
      <c r="E16" s="38">
        <v>0</v>
      </c>
      <c r="F16" s="13" t="s">
        <v>50</v>
      </c>
      <c r="G16" s="38">
        <v>93100</v>
      </c>
      <c r="H16" s="13" t="s">
        <v>331</v>
      </c>
      <c r="I16" s="38">
        <v>80900</v>
      </c>
      <c r="J16" s="13" t="s">
        <v>332</v>
      </c>
      <c r="K16" s="38">
        <v>0</v>
      </c>
      <c r="L16" s="13" t="s">
        <v>50</v>
      </c>
      <c r="M16" s="38">
        <v>0</v>
      </c>
      <c r="N16" s="13" t="s">
        <v>50</v>
      </c>
      <c r="O16" s="38">
        <f t="shared" si="0"/>
        <v>80900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13" t="s">
        <v>334</v>
      </c>
      <c r="X16" s="13" t="s">
        <v>119</v>
      </c>
      <c r="Y16" s="1" t="s">
        <v>50</v>
      </c>
      <c r="Z16" s="1" t="s">
        <v>50</v>
      </c>
      <c r="AA16" s="39"/>
      <c r="AB16" s="1" t="s">
        <v>50</v>
      </c>
    </row>
    <row r="17" spans="1:28" ht="30" customHeight="1" x14ac:dyDescent="0.3">
      <c r="A17" s="13" t="s">
        <v>98</v>
      </c>
      <c r="B17" s="13" t="s">
        <v>96</v>
      </c>
      <c r="C17" s="13" t="s">
        <v>97</v>
      </c>
      <c r="D17" s="37" t="s">
        <v>56</v>
      </c>
      <c r="E17" s="38">
        <v>0</v>
      </c>
      <c r="F17" s="13" t="s">
        <v>50</v>
      </c>
      <c r="G17" s="38">
        <v>0</v>
      </c>
      <c r="H17" s="13" t="s">
        <v>50</v>
      </c>
      <c r="I17" s="38">
        <v>0</v>
      </c>
      <c r="J17" s="13" t="s">
        <v>50</v>
      </c>
      <c r="K17" s="38">
        <v>0</v>
      </c>
      <c r="L17" s="13" t="s">
        <v>50</v>
      </c>
      <c r="M17" s="38">
        <v>0</v>
      </c>
      <c r="N17" s="13" t="s">
        <v>50</v>
      </c>
      <c r="O17" s="38">
        <v>0</v>
      </c>
      <c r="P17" s="38">
        <v>400000</v>
      </c>
      <c r="Q17" s="38">
        <v>700000</v>
      </c>
      <c r="R17" s="38">
        <v>0</v>
      </c>
      <c r="S17" s="38">
        <v>0</v>
      </c>
      <c r="T17" s="38">
        <v>0</v>
      </c>
      <c r="U17" s="38">
        <v>0</v>
      </c>
      <c r="V17" s="38">
        <f>SMALL(Q17:U17,COUNTIF(Q17:U17,0)+1)</f>
        <v>700000</v>
      </c>
      <c r="W17" s="13" t="s">
        <v>335</v>
      </c>
      <c r="X17" s="13" t="s">
        <v>50</v>
      </c>
      <c r="Y17" s="1" t="s">
        <v>336</v>
      </c>
      <c r="Z17" s="1" t="s">
        <v>50</v>
      </c>
      <c r="AA17" s="39"/>
      <c r="AB17" s="1" t="s">
        <v>50</v>
      </c>
    </row>
    <row r="18" spans="1:28" ht="30" customHeight="1" x14ac:dyDescent="0.3">
      <c r="A18" s="13" t="s">
        <v>57</v>
      </c>
      <c r="B18" s="13" t="s">
        <v>54</v>
      </c>
      <c r="C18" s="13" t="s">
        <v>55</v>
      </c>
      <c r="D18" s="37" t="s">
        <v>56</v>
      </c>
      <c r="E18" s="38">
        <v>0</v>
      </c>
      <c r="F18" s="13" t="s">
        <v>50</v>
      </c>
      <c r="G18" s="38">
        <v>0</v>
      </c>
      <c r="H18" s="13" t="s">
        <v>50</v>
      </c>
      <c r="I18" s="38">
        <v>0</v>
      </c>
      <c r="J18" s="13" t="s">
        <v>50</v>
      </c>
      <c r="K18" s="38">
        <v>0</v>
      </c>
      <c r="L18" s="13" t="s">
        <v>50</v>
      </c>
      <c r="M18" s="38">
        <v>0</v>
      </c>
      <c r="N18" s="13" t="s">
        <v>50</v>
      </c>
      <c r="O18" s="38">
        <v>0</v>
      </c>
      <c r="P18" s="38">
        <v>0</v>
      </c>
      <c r="Q18" s="38">
        <v>800000</v>
      </c>
      <c r="R18" s="38">
        <v>0</v>
      </c>
      <c r="S18" s="38">
        <v>0</v>
      </c>
      <c r="T18" s="38">
        <v>0</v>
      </c>
      <c r="U18" s="38">
        <v>0</v>
      </c>
      <c r="V18" s="38">
        <f>SMALL(Q18:U18,COUNTIF(Q18:U18,0)+1)</f>
        <v>800000</v>
      </c>
      <c r="W18" s="13" t="s">
        <v>337</v>
      </c>
      <c r="X18" s="13" t="s">
        <v>50</v>
      </c>
      <c r="Y18" s="1" t="s">
        <v>336</v>
      </c>
      <c r="Z18" s="1" t="s">
        <v>50</v>
      </c>
      <c r="AA18" s="39"/>
      <c r="AB18" s="1" t="s">
        <v>50</v>
      </c>
    </row>
    <row r="19" spans="1:28" ht="30" customHeight="1" x14ac:dyDescent="0.3">
      <c r="A19" s="13" t="s">
        <v>62</v>
      </c>
      <c r="B19" s="13" t="s">
        <v>61</v>
      </c>
      <c r="C19" s="13" t="s">
        <v>55</v>
      </c>
      <c r="D19" s="37" t="s">
        <v>56</v>
      </c>
      <c r="E19" s="38">
        <v>0</v>
      </c>
      <c r="F19" s="13" t="s">
        <v>50</v>
      </c>
      <c r="G19" s="38">
        <v>0</v>
      </c>
      <c r="H19" s="13" t="s">
        <v>50</v>
      </c>
      <c r="I19" s="38">
        <v>0</v>
      </c>
      <c r="J19" s="13" t="s">
        <v>50</v>
      </c>
      <c r="K19" s="38">
        <v>0</v>
      </c>
      <c r="L19" s="13" t="s">
        <v>50</v>
      </c>
      <c r="M19" s="38">
        <v>0</v>
      </c>
      <c r="N19" s="13" t="s">
        <v>50</v>
      </c>
      <c r="O19" s="38">
        <v>0</v>
      </c>
      <c r="P19" s="38">
        <v>0</v>
      </c>
      <c r="Q19" s="38">
        <v>800000</v>
      </c>
      <c r="R19" s="38">
        <v>0</v>
      </c>
      <c r="S19" s="38">
        <v>0</v>
      </c>
      <c r="T19" s="38">
        <v>0</v>
      </c>
      <c r="U19" s="38">
        <v>0</v>
      </c>
      <c r="V19" s="38">
        <f>SMALL(Q19:U19,COUNTIF(Q19:U19,0)+1)</f>
        <v>800000</v>
      </c>
      <c r="W19" s="13" t="s">
        <v>338</v>
      </c>
      <c r="X19" s="13" t="s">
        <v>50</v>
      </c>
      <c r="Y19" s="1" t="s">
        <v>336</v>
      </c>
      <c r="Z19" s="1" t="s">
        <v>50</v>
      </c>
      <c r="AA19" s="39"/>
      <c r="AB19" s="1" t="s">
        <v>50</v>
      </c>
    </row>
    <row r="20" spans="1:28" ht="30" customHeight="1" x14ac:dyDescent="0.3">
      <c r="A20" s="13" t="s">
        <v>204</v>
      </c>
      <c r="B20" s="13" t="s">
        <v>203</v>
      </c>
      <c r="C20" s="13" t="s">
        <v>168</v>
      </c>
      <c r="D20" s="37" t="s">
        <v>169</v>
      </c>
      <c r="E20" s="38">
        <v>0</v>
      </c>
      <c r="F20" s="13" t="s">
        <v>50</v>
      </c>
      <c r="G20" s="38">
        <v>0</v>
      </c>
      <c r="H20" s="13" t="s">
        <v>50</v>
      </c>
      <c r="I20" s="38">
        <v>0</v>
      </c>
      <c r="J20" s="13" t="s">
        <v>50</v>
      </c>
      <c r="K20" s="38">
        <v>0</v>
      </c>
      <c r="L20" s="13" t="s">
        <v>50</v>
      </c>
      <c r="M20" s="38">
        <v>0</v>
      </c>
      <c r="N20" s="13" t="s">
        <v>50</v>
      </c>
      <c r="O20" s="38">
        <v>0</v>
      </c>
      <c r="P20" s="38">
        <v>169804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13" t="s">
        <v>339</v>
      </c>
      <c r="X20" s="13" t="s">
        <v>50</v>
      </c>
      <c r="Y20" s="1" t="s">
        <v>340</v>
      </c>
      <c r="Z20" s="1" t="s">
        <v>50</v>
      </c>
      <c r="AA20" s="39"/>
      <c r="AB20" s="1" t="s">
        <v>50</v>
      </c>
    </row>
    <row r="21" spans="1:28" ht="30" customHeight="1" x14ac:dyDescent="0.3">
      <c r="A21" s="13" t="s">
        <v>225</v>
      </c>
      <c r="B21" s="13" t="s">
        <v>224</v>
      </c>
      <c r="C21" s="13" t="s">
        <v>168</v>
      </c>
      <c r="D21" s="37" t="s">
        <v>169</v>
      </c>
      <c r="E21" s="38">
        <v>0</v>
      </c>
      <c r="F21" s="13" t="s">
        <v>50</v>
      </c>
      <c r="G21" s="38">
        <v>0</v>
      </c>
      <c r="H21" s="13" t="s">
        <v>50</v>
      </c>
      <c r="I21" s="38">
        <v>0</v>
      </c>
      <c r="J21" s="13" t="s">
        <v>50</v>
      </c>
      <c r="K21" s="38">
        <v>0</v>
      </c>
      <c r="L21" s="13" t="s">
        <v>50</v>
      </c>
      <c r="M21" s="38">
        <v>0</v>
      </c>
      <c r="N21" s="13" t="s">
        <v>50</v>
      </c>
      <c r="O21" s="38">
        <v>0</v>
      </c>
      <c r="P21" s="38">
        <v>221506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13" t="s">
        <v>341</v>
      </c>
      <c r="X21" s="13" t="s">
        <v>50</v>
      </c>
      <c r="Y21" s="1" t="s">
        <v>340</v>
      </c>
      <c r="Z21" s="1" t="s">
        <v>50</v>
      </c>
      <c r="AA21" s="39"/>
      <c r="AB21" s="1" t="s">
        <v>50</v>
      </c>
    </row>
    <row r="22" spans="1:28" ht="30" customHeight="1" x14ac:dyDescent="0.3">
      <c r="A22" s="13" t="s">
        <v>201</v>
      </c>
      <c r="B22" s="13" t="s">
        <v>200</v>
      </c>
      <c r="C22" s="13" t="s">
        <v>168</v>
      </c>
      <c r="D22" s="37" t="s">
        <v>169</v>
      </c>
      <c r="E22" s="38">
        <v>0</v>
      </c>
      <c r="F22" s="13" t="s">
        <v>50</v>
      </c>
      <c r="G22" s="38">
        <v>0</v>
      </c>
      <c r="H22" s="13" t="s">
        <v>50</v>
      </c>
      <c r="I22" s="38">
        <v>0</v>
      </c>
      <c r="J22" s="13" t="s">
        <v>50</v>
      </c>
      <c r="K22" s="38">
        <v>0</v>
      </c>
      <c r="L22" s="13" t="s">
        <v>50</v>
      </c>
      <c r="M22" s="38">
        <v>0</v>
      </c>
      <c r="N22" s="13" t="s">
        <v>50</v>
      </c>
      <c r="O22" s="38">
        <v>0</v>
      </c>
      <c r="P22" s="38">
        <v>272831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13" t="s">
        <v>342</v>
      </c>
      <c r="X22" s="13" t="s">
        <v>50</v>
      </c>
      <c r="Y22" s="1" t="s">
        <v>340</v>
      </c>
      <c r="Z22" s="1" t="s">
        <v>50</v>
      </c>
      <c r="AA22" s="39"/>
      <c r="AB22" s="1" t="s">
        <v>50</v>
      </c>
    </row>
    <row r="23" spans="1:28" ht="30" customHeight="1" x14ac:dyDescent="0.3">
      <c r="A23" s="13" t="s">
        <v>258</v>
      </c>
      <c r="B23" s="13" t="s">
        <v>257</v>
      </c>
      <c r="C23" s="13" t="s">
        <v>168</v>
      </c>
      <c r="D23" s="37" t="s">
        <v>169</v>
      </c>
      <c r="E23" s="38">
        <v>0</v>
      </c>
      <c r="F23" s="13" t="s">
        <v>50</v>
      </c>
      <c r="G23" s="38">
        <v>0</v>
      </c>
      <c r="H23" s="13" t="s">
        <v>50</v>
      </c>
      <c r="I23" s="38">
        <v>0</v>
      </c>
      <c r="J23" s="13" t="s">
        <v>50</v>
      </c>
      <c r="K23" s="38">
        <v>0</v>
      </c>
      <c r="L23" s="13" t="s">
        <v>50</v>
      </c>
      <c r="M23" s="38">
        <v>0</v>
      </c>
      <c r="N23" s="13" t="s">
        <v>50</v>
      </c>
      <c r="O23" s="38">
        <v>0</v>
      </c>
      <c r="P23" s="38">
        <v>264104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13" t="s">
        <v>343</v>
      </c>
      <c r="X23" s="13" t="s">
        <v>50</v>
      </c>
      <c r="Y23" s="1" t="s">
        <v>340</v>
      </c>
      <c r="Z23" s="1" t="s">
        <v>50</v>
      </c>
      <c r="AA23" s="39"/>
      <c r="AB23" s="1" t="s">
        <v>50</v>
      </c>
    </row>
    <row r="24" spans="1:28" ht="30" customHeight="1" x14ac:dyDescent="0.3">
      <c r="A24" s="13" t="s">
        <v>216</v>
      </c>
      <c r="B24" s="13" t="s">
        <v>215</v>
      </c>
      <c r="C24" s="13" t="s">
        <v>168</v>
      </c>
      <c r="D24" s="37" t="s">
        <v>169</v>
      </c>
      <c r="E24" s="38">
        <v>0</v>
      </c>
      <c r="F24" s="13" t="s">
        <v>50</v>
      </c>
      <c r="G24" s="38">
        <v>0</v>
      </c>
      <c r="H24" s="13" t="s">
        <v>50</v>
      </c>
      <c r="I24" s="38">
        <v>0</v>
      </c>
      <c r="J24" s="13" t="s">
        <v>50</v>
      </c>
      <c r="K24" s="38">
        <v>0</v>
      </c>
      <c r="L24" s="13" t="s">
        <v>50</v>
      </c>
      <c r="M24" s="38">
        <v>0</v>
      </c>
      <c r="N24" s="13" t="s">
        <v>50</v>
      </c>
      <c r="O24" s="38">
        <v>0</v>
      </c>
      <c r="P24" s="38">
        <v>266361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13" t="s">
        <v>344</v>
      </c>
      <c r="X24" s="13" t="s">
        <v>50</v>
      </c>
      <c r="Y24" s="1" t="s">
        <v>340</v>
      </c>
      <c r="Z24" s="1" t="s">
        <v>50</v>
      </c>
      <c r="AA24" s="39"/>
      <c r="AB24" s="1" t="s">
        <v>50</v>
      </c>
    </row>
    <row r="25" spans="1:28" ht="30" customHeight="1" x14ac:dyDescent="0.3">
      <c r="A25" s="13" t="s">
        <v>281</v>
      </c>
      <c r="B25" s="13" t="s">
        <v>280</v>
      </c>
      <c r="C25" s="13" t="s">
        <v>168</v>
      </c>
      <c r="D25" s="37" t="s">
        <v>169</v>
      </c>
      <c r="E25" s="38">
        <v>0</v>
      </c>
      <c r="F25" s="13" t="s">
        <v>50</v>
      </c>
      <c r="G25" s="38">
        <v>0</v>
      </c>
      <c r="H25" s="13" t="s">
        <v>50</v>
      </c>
      <c r="I25" s="38">
        <v>0</v>
      </c>
      <c r="J25" s="13" t="s">
        <v>50</v>
      </c>
      <c r="K25" s="38">
        <v>0</v>
      </c>
      <c r="L25" s="13" t="s">
        <v>50</v>
      </c>
      <c r="M25" s="38">
        <v>0</v>
      </c>
      <c r="N25" s="13" t="s">
        <v>50</v>
      </c>
      <c r="O25" s="38">
        <v>0</v>
      </c>
      <c r="P25" s="38">
        <v>250572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13" t="s">
        <v>345</v>
      </c>
      <c r="X25" s="13" t="s">
        <v>50</v>
      </c>
      <c r="Y25" s="1" t="s">
        <v>340</v>
      </c>
      <c r="Z25" s="1" t="s">
        <v>50</v>
      </c>
      <c r="AA25" s="39"/>
      <c r="AB25" s="1" t="s">
        <v>50</v>
      </c>
    </row>
    <row r="26" spans="1:28" ht="30" customHeight="1" x14ac:dyDescent="0.3">
      <c r="A26" s="13" t="s">
        <v>170</v>
      </c>
      <c r="B26" s="13" t="s">
        <v>167</v>
      </c>
      <c r="C26" s="13" t="s">
        <v>168</v>
      </c>
      <c r="D26" s="37" t="s">
        <v>169</v>
      </c>
      <c r="E26" s="38">
        <v>0</v>
      </c>
      <c r="F26" s="13" t="s">
        <v>50</v>
      </c>
      <c r="G26" s="38">
        <v>0</v>
      </c>
      <c r="H26" s="13" t="s">
        <v>50</v>
      </c>
      <c r="I26" s="38">
        <v>0</v>
      </c>
      <c r="J26" s="13" t="s">
        <v>50</v>
      </c>
      <c r="K26" s="38">
        <v>0</v>
      </c>
      <c r="L26" s="13" t="s">
        <v>50</v>
      </c>
      <c r="M26" s="38">
        <v>0</v>
      </c>
      <c r="N26" s="13" t="s">
        <v>50</v>
      </c>
      <c r="O26" s="38">
        <v>0</v>
      </c>
      <c r="P26" s="38">
        <v>273971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13" t="s">
        <v>346</v>
      </c>
      <c r="X26" s="13" t="s">
        <v>50</v>
      </c>
      <c r="Y26" s="1" t="s">
        <v>340</v>
      </c>
      <c r="Z26" s="1" t="s">
        <v>50</v>
      </c>
      <c r="AA26" s="39"/>
      <c r="AB26" s="1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09932-B19D-407F-AC8F-38F6C1948878}">
  <sheetPr>
    <pageSetUpPr fitToPage="1"/>
  </sheetPr>
  <dimension ref="A1:L4"/>
  <sheetViews>
    <sheetView topLeftCell="B1" workbookViewId="0">
      <selection activeCell="B3" sqref="B3"/>
    </sheetView>
  </sheetViews>
  <sheetFormatPr defaultRowHeight="16.5" x14ac:dyDescent="0.3"/>
  <cols>
    <col min="1" max="1" width="11.75" hidden="1" customWidth="1"/>
    <col min="2" max="3" width="30.75" customWidth="1"/>
    <col min="4" max="4" width="4.75" customWidth="1"/>
    <col min="5" max="8" width="13.75" customWidth="1"/>
    <col min="9" max="9" width="8.75" customWidth="1"/>
    <col min="10" max="10" width="12.75" customWidth="1"/>
    <col min="11" max="11" width="11.75" hidden="1" customWidth="1"/>
    <col min="12" max="12" width="20.75" hidden="1" customWidth="1"/>
  </cols>
  <sheetData>
    <row r="1" spans="1:12" ht="30" customHeight="1" x14ac:dyDescent="0.3">
      <c r="A1" s="3"/>
      <c r="B1" s="2" t="s">
        <v>284</v>
      </c>
      <c r="C1" s="3"/>
      <c r="D1" s="3"/>
      <c r="E1" s="3"/>
      <c r="F1" s="3"/>
      <c r="G1" s="3"/>
      <c r="H1" s="3"/>
      <c r="I1" s="3"/>
      <c r="J1" s="3"/>
    </row>
    <row r="2" spans="1:12" ht="30" customHeight="1" x14ac:dyDescent="0.3">
      <c r="A2" s="14"/>
      <c r="B2" s="15" t="str">
        <f>공종별내역서!A1</f>
        <v>[ 성동면 병촌리 등 2개소 유지관리공사 ]</v>
      </c>
      <c r="C2" s="5"/>
      <c r="D2" s="5"/>
      <c r="E2" s="5"/>
      <c r="F2" s="5"/>
      <c r="G2" s="5"/>
      <c r="H2" s="5"/>
      <c r="I2" s="5"/>
      <c r="J2" s="6"/>
    </row>
    <row r="3" spans="1:12" ht="30" customHeight="1" x14ac:dyDescent="0.3">
      <c r="A3" s="7" t="s">
        <v>127</v>
      </c>
      <c r="B3" s="7" t="s">
        <v>1</v>
      </c>
      <c r="C3" s="7" t="s">
        <v>2</v>
      </c>
      <c r="D3" s="7" t="s">
        <v>3</v>
      </c>
      <c r="E3" s="7" t="s">
        <v>128</v>
      </c>
      <c r="F3" s="7" t="s">
        <v>129</v>
      </c>
      <c r="G3" s="7" t="s">
        <v>130</v>
      </c>
      <c r="H3" s="7" t="s">
        <v>131</v>
      </c>
      <c r="I3" s="7" t="s">
        <v>132</v>
      </c>
      <c r="J3" s="7" t="s">
        <v>285</v>
      </c>
      <c r="K3" s="1" t="s">
        <v>286</v>
      </c>
      <c r="L3" s="1" t="s">
        <v>136</v>
      </c>
    </row>
    <row r="4" spans="1:12" ht="30" customHeight="1" x14ac:dyDescent="0.3">
      <c r="A4" s="26" t="s">
        <v>50</v>
      </c>
      <c r="B4" s="27" t="s">
        <v>50</v>
      </c>
      <c r="C4" s="27" t="s">
        <v>50</v>
      </c>
      <c r="D4" s="27" t="s">
        <v>50</v>
      </c>
      <c r="E4" s="28"/>
      <c r="F4" s="28"/>
      <c r="G4" s="28"/>
      <c r="H4" s="28"/>
      <c r="I4" s="27" t="s">
        <v>50</v>
      </c>
      <c r="J4" s="27" t="s">
        <v>50</v>
      </c>
      <c r="K4" s="1" t="s">
        <v>50</v>
      </c>
      <c r="L4" s="1" t="s">
        <v>50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74C3B-3E0D-4068-8AFC-4B90E53292F8}">
  <sheetPr>
    <pageSetUpPr fitToPage="1"/>
  </sheetPr>
  <dimension ref="A1:T6"/>
  <sheetViews>
    <sheetView workbookViewId="0">
      <selection activeCell="A3" sqref="A3"/>
    </sheetView>
  </sheetViews>
  <sheetFormatPr defaultRowHeight="16.5" x14ac:dyDescent="0.3"/>
  <cols>
    <col min="1" max="1" width="77.75" customWidth="1"/>
    <col min="2" max="5" width="13.75" customWidth="1"/>
    <col min="6" max="6" width="12.75" customWidth="1"/>
    <col min="7" max="8" width="11.75" hidden="1" customWidth="1"/>
    <col min="9" max="10" width="30.75" hidden="1" customWidth="1"/>
    <col min="11" max="11" width="6.75" hidden="1" customWidth="1"/>
    <col min="12" max="12" width="13.75" hidden="1" customWidth="1"/>
    <col min="13" max="14" width="6.75" hidden="1" customWidth="1"/>
    <col min="15" max="20" width="2.75" hidden="1" customWidth="1"/>
  </cols>
  <sheetData>
    <row r="1" spans="1:20" ht="30" customHeight="1" x14ac:dyDescent="0.3">
      <c r="A1" s="2" t="s">
        <v>287</v>
      </c>
      <c r="B1" s="3"/>
      <c r="C1" s="3"/>
      <c r="D1" s="3"/>
      <c r="E1" s="3"/>
      <c r="F1" s="3"/>
    </row>
    <row r="2" spans="1:20" ht="30" customHeight="1" x14ac:dyDescent="0.3">
      <c r="A2" s="4" t="str">
        <f>공종별내역서!A1</f>
        <v>[ 성동면 병촌리 등 2개소 유지관리공사 ]</v>
      </c>
      <c r="B2" s="5"/>
      <c r="C2" s="5"/>
      <c r="D2" s="5"/>
      <c r="E2" s="5"/>
      <c r="F2" s="6"/>
    </row>
    <row r="3" spans="1:20" ht="30" customHeight="1" x14ac:dyDescent="0.3">
      <c r="A3" s="7" t="s">
        <v>288</v>
      </c>
      <c r="B3" s="7" t="s">
        <v>128</v>
      </c>
      <c r="C3" s="7" t="s">
        <v>129</v>
      </c>
      <c r="D3" s="7" t="s">
        <v>130</v>
      </c>
      <c r="E3" s="7" t="s">
        <v>131</v>
      </c>
      <c r="F3" s="7" t="s">
        <v>285</v>
      </c>
      <c r="G3" s="1" t="s">
        <v>286</v>
      </c>
      <c r="H3" s="1" t="s">
        <v>289</v>
      </c>
      <c r="I3" s="1" t="s">
        <v>290</v>
      </c>
      <c r="J3" s="1" t="s">
        <v>291</v>
      </c>
      <c r="K3" s="1" t="s">
        <v>3</v>
      </c>
      <c r="L3" s="1" t="s">
        <v>4</v>
      </c>
      <c r="M3" s="1" t="s">
        <v>13</v>
      </c>
      <c r="N3" s="1" t="s">
        <v>292</v>
      </c>
      <c r="O3" s="1" t="s">
        <v>293</v>
      </c>
      <c r="P3" s="1" t="s">
        <v>293</v>
      </c>
      <c r="Q3" s="1" t="s">
        <v>293</v>
      </c>
      <c r="R3" s="1" t="s">
        <v>293</v>
      </c>
      <c r="S3" s="1" t="s">
        <v>293</v>
      </c>
      <c r="T3" s="1" t="s">
        <v>294</v>
      </c>
    </row>
    <row r="4" spans="1:20" ht="19.899999999999999" customHeight="1" x14ac:dyDescent="0.3">
      <c r="A4" s="29" t="s">
        <v>295</v>
      </c>
      <c r="B4" s="30"/>
      <c r="C4" s="30"/>
      <c r="D4" s="30"/>
      <c r="E4" s="30"/>
      <c r="F4" s="31" t="s">
        <v>50</v>
      </c>
      <c r="G4" s="1" t="s">
        <v>50</v>
      </c>
      <c r="I4" s="1" t="s">
        <v>50</v>
      </c>
      <c r="J4" s="1" t="s">
        <v>50</v>
      </c>
      <c r="K4" s="1" t="s">
        <v>50</v>
      </c>
    </row>
    <row r="5" spans="1:20" ht="19.899999999999999" customHeight="1" x14ac:dyDescent="0.3">
      <c r="A5" s="32" t="s">
        <v>50</v>
      </c>
      <c r="B5" s="33"/>
      <c r="C5" s="33"/>
      <c r="D5" s="33"/>
      <c r="E5" s="33"/>
      <c r="F5" s="32" t="s">
        <v>50</v>
      </c>
      <c r="G5" s="1" t="s">
        <v>50</v>
      </c>
      <c r="H5" s="1" t="s">
        <v>50</v>
      </c>
      <c r="I5" s="1" t="s">
        <v>50</v>
      </c>
      <c r="J5" s="1" t="s">
        <v>50</v>
      </c>
      <c r="K5" s="1" t="s">
        <v>50</v>
      </c>
      <c r="M5" s="1" t="s">
        <v>50</v>
      </c>
      <c r="O5" s="1" t="s">
        <v>50</v>
      </c>
      <c r="P5" s="1" t="s">
        <v>50</v>
      </c>
      <c r="Q5" s="1" t="s">
        <v>50</v>
      </c>
      <c r="R5" s="1" t="s">
        <v>50</v>
      </c>
      <c r="S5" s="1" t="s">
        <v>50</v>
      </c>
      <c r="T5" s="1" t="s">
        <v>50</v>
      </c>
    </row>
    <row r="6" spans="1:20" ht="19.899999999999999" customHeight="1" x14ac:dyDescent="0.3">
      <c r="A6" s="34" t="s">
        <v>296</v>
      </c>
      <c r="B6" s="35"/>
      <c r="C6" s="35"/>
      <c r="D6" s="35"/>
      <c r="E6" s="35">
        <v>0</v>
      </c>
      <c r="F6" s="36"/>
    </row>
  </sheetData>
  <phoneticPr fontId="1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37BD5-0C83-4C0E-8A7D-6F745DB4448A}">
  <dimension ref="A1:M43"/>
  <sheetViews>
    <sheetView workbookViewId="0"/>
  </sheetViews>
  <sheetFormatPr defaultRowHeight="16.5" x14ac:dyDescent="0.3"/>
  <sheetData>
    <row r="1" spans="1:7" x14ac:dyDescent="0.3">
      <c r="A1" t="s">
        <v>422</v>
      </c>
    </row>
    <row r="2" spans="1:7" x14ac:dyDescent="0.3">
      <c r="A2" s="1" t="s">
        <v>423</v>
      </c>
      <c r="B2" t="s">
        <v>153</v>
      </c>
      <c r="C2" s="1" t="s">
        <v>424</v>
      </c>
    </row>
    <row r="3" spans="1:7" x14ac:dyDescent="0.3">
      <c r="A3" s="1" t="s">
        <v>425</v>
      </c>
      <c r="B3" t="s">
        <v>426</v>
      </c>
    </row>
    <row r="4" spans="1:7" x14ac:dyDescent="0.3">
      <c r="A4" s="1" t="s">
        <v>427</v>
      </c>
      <c r="B4">
        <v>5</v>
      </c>
    </row>
    <row r="5" spans="1:7" x14ac:dyDescent="0.3">
      <c r="A5" s="1" t="s">
        <v>428</v>
      </c>
      <c r="B5">
        <v>5</v>
      </c>
    </row>
    <row r="6" spans="1:7" x14ac:dyDescent="0.3">
      <c r="A6" s="1" t="s">
        <v>429</v>
      </c>
      <c r="B6" t="s">
        <v>430</v>
      </c>
    </row>
    <row r="7" spans="1:7" x14ac:dyDescent="0.3">
      <c r="A7" s="1" t="s">
        <v>431</v>
      </c>
      <c r="B7" t="s">
        <v>432</v>
      </c>
      <c r="C7">
        <v>1</v>
      </c>
    </row>
    <row r="8" spans="1:7" x14ac:dyDescent="0.3">
      <c r="A8" s="1" t="s">
        <v>433</v>
      </c>
      <c r="B8" t="s">
        <v>432</v>
      </c>
      <c r="C8">
        <v>2</v>
      </c>
    </row>
    <row r="9" spans="1:7" x14ac:dyDescent="0.3">
      <c r="A9" s="1" t="s">
        <v>434</v>
      </c>
      <c r="B9" t="s">
        <v>298</v>
      </c>
      <c r="C9" t="s">
        <v>300</v>
      </c>
      <c r="D9" t="s">
        <v>301</v>
      </c>
      <c r="E9" t="s">
        <v>302</v>
      </c>
      <c r="F9" t="s">
        <v>303</v>
      </c>
      <c r="G9" t="s">
        <v>435</v>
      </c>
    </row>
    <row r="10" spans="1:7" x14ac:dyDescent="0.3">
      <c r="A10" s="1" t="s">
        <v>436</v>
      </c>
      <c r="B10">
        <v>0</v>
      </c>
      <c r="C10">
        <v>0</v>
      </c>
      <c r="D10">
        <v>0</v>
      </c>
    </row>
    <row r="11" spans="1:7" x14ac:dyDescent="0.3">
      <c r="A11" s="1" t="s">
        <v>437</v>
      </c>
      <c r="B11" t="s">
        <v>438</v>
      </c>
      <c r="C11">
        <v>4</v>
      </c>
    </row>
    <row r="12" spans="1:7" x14ac:dyDescent="0.3">
      <c r="A12" s="1" t="s">
        <v>439</v>
      </c>
      <c r="B12" t="s">
        <v>438</v>
      </c>
      <c r="C12">
        <v>4</v>
      </c>
    </row>
    <row r="13" spans="1:7" x14ac:dyDescent="0.3">
      <c r="A13" s="1" t="s">
        <v>440</v>
      </c>
      <c r="B13" t="s">
        <v>438</v>
      </c>
      <c r="C13">
        <v>3</v>
      </c>
    </row>
    <row r="14" spans="1:7" x14ac:dyDescent="0.3">
      <c r="A14" s="1" t="s">
        <v>441</v>
      </c>
      <c r="B14" t="s">
        <v>432</v>
      </c>
      <c r="C14">
        <v>5</v>
      </c>
    </row>
    <row r="15" spans="1:7" x14ac:dyDescent="0.3">
      <c r="A15" s="1" t="s">
        <v>442</v>
      </c>
      <c r="B15" t="s">
        <v>153</v>
      </c>
      <c r="C15" t="s">
        <v>443</v>
      </c>
      <c r="D15" t="s">
        <v>443</v>
      </c>
      <c r="E15" t="s">
        <v>443</v>
      </c>
      <c r="F15">
        <v>1</v>
      </c>
    </row>
    <row r="16" spans="1:7" x14ac:dyDescent="0.3">
      <c r="A16" s="1" t="s">
        <v>444</v>
      </c>
      <c r="B16">
        <v>0</v>
      </c>
      <c r="C16">
        <v>0</v>
      </c>
    </row>
    <row r="17" spans="1:13" x14ac:dyDescent="0.3">
      <c r="A17" s="1" t="s">
        <v>445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446</v>
      </c>
      <c r="B18">
        <v>0</v>
      </c>
      <c r="C18">
        <v>0</v>
      </c>
    </row>
    <row r="19" spans="1:13" x14ac:dyDescent="0.3">
      <c r="A19" s="1" t="s">
        <v>447</v>
      </c>
    </row>
    <row r="20" spans="1:13" x14ac:dyDescent="0.3">
      <c r="A20" s="1" t="s">
        <v>448</v>
      </c>
      <c r="B20" s="1" t="s">
        <v>50</v>
      </c>
      <c r="C20">
        <v>1</v>
      </c>
    </row>
    <row r="21" spans="1:13" x14ac:dyDescent="0.3">
      <c r="A21" t="s">
        <v>289</v>
      </c>
      <c r="B21" t="s">
        <v>450</v>
      </c>
      <c r="C21" t="s">
        <v>451</v>
      </c>
    </row>
    <row r="22" spans="1:13" x14ac:dyDescent="0.3">
      <c r="A22">
        <v>1</v>
      </c>
      <c r="B22" s="1" t="s">
        <v>452</v>
      </c>
      <c r="C22" s="1" t="s">
        <v>359</v>
      </c>
    </row>
    <row r="23" spans="1:13" x14ac:dyDescent="0.3">
      <c r="A23">
        <v>2</v>
      </c>
      <c r="B23" s="1" t="s">
        <v>453</v>
      </c>
      <c r="C23" s="1" t="s">
        <v>454</v>
      </c>
    </row>
    <row r="24" spans="1:13" x14ac:dyDescent="0.3">
      <c r="A24">
        <v>3</v>
      </c>
      <c r="B24" s="1" t="s">
        <v>455</v>
      </c>
      <c r="C24" s="1" t="s">
        <v>456</v>
      </c>
    </row>
    <row r="25" spans="1:13" x14ac:dyDescent="0.3">
      <c r="A25">
        <v>4</v>
      </c>
      <c r="B25" s="1" t="s">
        <v>457</v>
      </c>
      <c r="C25" s="1" t="s">
        <v>458</v>
      </c>
    </row>
    <row r="26" spans="1:13" x14ac:dyDescent="0.3">
      <c r="A26">
        <v>5</v>
      </c>
      <c r="B26" s="1" t="s">
        <v>459</v>
      </c>
      <c r="C26" s="1" t="s">
        <v>50</v>
      </c>
    </row>
    <row r="27" spans="1:13" x14ac:dyDescent="0.3">
      <c r="A27">
        <v>6</v>
      </c>
      <c r="B27" s="1" t="s">
        <v>460</v>
      </c>
      <c r="C27" s="1" t="s">
        <v>50</v>
      </c>
    </row>
    <row r="28" spans="1:13" x14ac:dyDescent="0.3">
      <c r="A28">
        <v>7</v>
      </c>
      <c r="B28" s="1" t="s">
        <v>461</v>
      </c>
      <c r="C28" s="1" t="s">
        <v>50</v>
      </c>
    </row>
    <row r="29" spans="1:13" x14ac:dyDescent="0.3">
      <c r="A29">
        <v>8</v>
      </c>
      <c r="B29" s="1" t="s">
        <v>461</v>
      </c>
      <c r="C29" s="1" t="s">
        <v>50</v>
      </c>
    </row>
    <row r="30" spans="1:13" x14ac:dyDescent="0.3">
      <c r="A30">
        <v>9</v>
      </c>
      <c r="B30" s="1" t="s">
        <v>461</v>
      </c>
      <c r="C30" s="1" t="s">
        <v>50</v>
      </c>
    </row>
    <row r="31" spans="1:13" x14ac:dyDescent="0.3">
      <c r="A31" t="s">
        <v>153</v>
      </c>
      <c r="B31" s="1" t="s">
        <v>462</v>
      </c>
      <c r="C31" s="1" t="s">
        <v>50</v>
      </c>
    </row>
    <row r="32" spans="1:13" x14ac:dyDescent="0.3">
      <c r="A32" t="s">
        <v>340</v>
      </c>
      <c r="B32" s="1" t="s">
        <v>463</v>
      </c>
      <c r="C32" s="1" t="s">
        <v>50</v>
      </c>
    </row>
    <row r="33" spans="1:3" x14ac:dyDescent="0.3">
      <c r="A33" t="s">
        <v>432</v>
      </c>
      <c r="B33" s="1" t="s">
        <v>462</v>
      </c>
      <c r="C33" s="1" t="s">
        <v>50</v>
      </c>
    </row>
    <row r="34" spans="1:3" x14ac:dyDescent="0.3">
      <c r="A34" t="s">
        <v>464</v>
      </c>
      <c r="B34" s="1" t="s">
        <v>462</v>
      </c>
      <c r="C34" s="1" t="s">
        <v>50</v>
      </c>
    </row>
    <row r="35" spans="1:3" x14ac:dyDescent="0.3">
      <c r="A35" t="s">
        <v>465</v>
      </c>
      <c r="B35" s="1" t="s">
        <v>462</v>
      </c>
      <c r="C35" s="1" t="s">
        <v>50</v>
      </c>
    </row>
    <row r="36" spans="1:3" x14ac:dyDescent="0.3">
      <c r="A36" t="s">
        <v>58</v>
      </c>
      <c r="B36" s="1" t="s">
        <v>462</v>
      </c>
      <c r="C36" s="1" t="s">
        <v>50</v>
      </c>
    </row>
    <row r="37" spans="1:3" x14ac:dyDescent="0.3">
      <c r="A37" t="s">
        <v>466</v>
      </c>
      <c r="B37" s="1" t="s">
        <v>462</v>
      </c>
      <c r="C37" s="1" t="s">
        <v>50</v>
      </c>
    </row>
    <row r="38" spans="1:3" x14ac:dyDescent="0.3">
      <c r="A38" t="s">
        <v>467</v>
      </c>
      <c r="B38" s="1" t="s">
        <v>462</v>
      </c>
      <c r="C38" s="1" t="s">
        <v>50</v>
      </c>
    </row>
    <row r="39" spans="1:3" x14ac:dyDescent="0.3">
      <c r="A39" t="s">
        <v>468</v>
      </c>
      <c r="B39" s="1" t="s">
        <v>462</v>
      </c>
      <c r="C39" s="1" t="s">
        <v>50</v>
      </c>
    </row>
    <row r="40" spans="1:3" x14ac:dyDescent="0.3">
      <c r="A40" t="s">
        <v>469</v>
      </c>
      <c r="B40" s="1" t="s">
        <v>462</v>
      </c>
      <c r="C40" s="1" t="s">
        <v>50</v>
      </c>
    </row>
    <row r="43" spans="1:3" x14ac:dyDescent="0.3">
      <c r="A43" t="s">
        <v>449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01647-9B9D-4B22-902E-C162A6F2CC86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15</vt:i4>
      </vt:variant>
    </vt:vector>
  </HeadingPairs>
  <TitlesOfParts>
    <vt:vector size="26" baseType="lpstr">
      <vt:lpstr>표지</vt:lpstr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단가산출목록</vt:lpstr>
      <vt:lpstr>단가산출서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IL-SIK YUN</dc:creator>
  <cp:lastModifiedBy>EKR</cp:lastModifiedBy>
  <cp:lastPrinted>2026-03-10T00:31:22Z</cp:lastPrinted>
  <dcterms:created xsi:type="dcterms:W3CDTF">2026-03-06T05:58:07Z</dcterms:created>
  <dcterms:modified xsi:type="dcterms:W3CDTF">2026-07-09T02:16:23Z</dcterms:modified>
</cp:coreProperties>
</file>